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6" tabRatio="508" activeTab="3"/>
  </bookViews>
  <sheets>
    <sheet name="Issue" sheetId="15" r:id="rId1"/>
    <sheet name="Sequencer" sheetId="16" state="hidden" r:id="rId2"/>
    <sheet name="Nodes" sheetId="1" r:id="rId3"/>
    <sheet name="Events" sheetId="2" r:id="rId4"/>
    <sheet name="Outputs" sheetId="17" r:id="rId5"/>
    <sheet name="CONDMOD6-6A" sheetId="18" r:id="rId6"/>
    <sheet name="Switches" sheetId="4" state="hidden" r:id="rId7"/>
    <sheet name="LEDs" sheetId="5" state="hidden" r:id="rId8"/>
    <sheet name="Switches wiring" sheetId="19" r:id="rId9"/>
    <sheet name="LEDs wiring" sheetId="14" r:id="rId10"/>
    <sheet name="7 Seg" sheetId="12" r:id="rId11"/>
    <sheet name="XML-FCU" sheetId="6" state="hidden" r:id="rId12"/>
  </sheets>
  <definedNames>
    <definedName name="AUX" localSheetId="9">Events!#REF!</definedName>
    <definedName name="AUX">Events!#REF!</definedName>
    <definedName name="CANACC8" localSheetId="9">#REF!</definedName>
    <definedName name="CANACC8">#REF!</definedName>
    <definedName name="CANACE3" localSheetId="9">#REF!</definedName>
    <definedName name="CANACE3">#REF!</definedName>
    <definedName name="CANACE8C" localSheetId="9">#REF!</definedName>
    <definedName name="CANACE8C">#REF!</definedName>
    <definedName name="CANLED" localSheetId="9">#REF!</definedName>
    <definedName name="CANLED">#REF!</definedName>
    <definedName name="CANRJ22" localSheetId="9">#REF!</definedName>
    <definedName name="CANRJ22">#REF!</definedName>
    <definedName name="CANSERVO" localSheetId="9">#REF!</definedName>
    <definedName name="CANSERVO">#REF!</definedName>
    <definedName name="CANXXX" localSheetId="9">#REF!</definedName>
    <definedName name="CANXXX">#REF!</definedName>
    <definedName name="EVIN">Events!$A$70</definedName>
    <definedName name="Excel_BuiltIn_Print_Area" localSheetId="3">Events!$A$1:$V$224</definedName>
    <definedName name="GRNLED" localSheetId="9">#REF!</definedName>
    <definedName name="GRNLED">#REF!</definedName>
    <definedName name="IEVNTS">Events!$E$71:$E$272</definedName>
    <definedName name="INAMES" localSheetId="9">Events!#REF!</definedName>
    <definedName name="INAMES">Events!#REF!</definedName>
    <definedName name="INPUTS">Events!$D$71:$E$272</definedName>
    <definedName name="LHFID">Events!$A$63</definedName>
    <definedName name="MIMIC" localSheetId="9">#REF!</definedName>
    <definedName name="MIMIC">#REF!</definedName>
    <definedName name="PUSHBUT" localSheetId="9">#REF!</definedName>
    <definedName name="PUSHBUT">#REF!</definedName>
    <definedName name="REDLED" localSheetId="9">#REF!</definedName>
    <definedName name="REDLED">#REF!</definedName>
    <definedName name="RHFID">Events!$A$66</definedName>
    <definedName name="tests">Events!$AA$3:$AB$9</definedName>
    <definedName name="TOGSW" localSheetId="9">#REF!</definedName>
    <definedName name="TOGSW">#REF!</definedName>
    <definedName name="TOTI4" localSheetId="9">#REF!</definedName>
    <definedName name="TOTI4">#REF!</definedName>
    <definedName name="TOTI8" localSheetId="9">#REF!</definedName>
    <definedName name="TOTI8">#REF!</definedName>
    <definedName name="TRACK" localSheetId="9">Events!#REF!</definedName>
    <definedName name="TRACK">Events!#REF!</definedName>
    <definedName name="YELLED" localSheetId="9">#REF!</definedName>
    <definedName name="YELLED">#REF!</definedName>
    <definedName name="Z_48E02D46_7289_4A68_8159_C8A467E0DB72_.wvu.Cols" localSheetId="3" hidden="1">Events!$A:$C</definedName>
    <definedName name="Z_48E02D46_7289_4A68_8159_C8A467E0DB72_.wvu.Rows" localSheetId="3" hidden="1">Events!$6:$10,Events!#REF!,Events!$31:$59,Events!$61:$61,Events!$73:$78,Events!$86:$95,Events!$99:$103,Events!$109:$119,Events!$121:$143,Events!$147:$167,Events!$171:$191,Events!$211:$215,Events!#REF!</definedName>
    <definedName name="Z_48E02D46_7289_4A68_8159_C8A467E0DB72_.wvu.Rows" localSheetId="2" hidden="1">Nodes!#REF!,Nodes!#REF!,Nodes!#REF!,Nodes!$26:$26,Nodes!#REF!,Nodes!$31:$32,Nodes!$35:$35</definedName>
    <definedName name="Z_48E02D46_7289_4A68_8159_C8A467E0DB72_.wvu.Rows" localSheetId="6" hidden="1">Switches!$26:$29,Switches!$33:$33</definedName>
    <definedName name="Z_48E02D46_7289_4A68_8159_C8A467E0DB72_.wvu.Rows" localSheetId="11" hidden="1">'XML-FCU'!$5:$9,'XML-FCU'!$12:$13,'XML-FCU'!$29:$57,'XML-FCU'!$59:$61,'XML-FCU'!$72:$77,'XML-FCU'!$84:$93,'XML-FCU'!$97:$107,'XML-FCU'!$114:$124,'XML-FCU'!$126:$148,'XML-FCU'!$152:$172,'XML-FCU'!$176:$196,'XML-FCU'!$200:$204</definedName>
    <definedName name="Z_68721960_D025_4A40_9848_B5C86AFF69F0_.wvu.Rows" localSheetId="2" hidden="1">Nodes!#REF!,Nodes!#REF!,Nodes!#REF!,Nodes!$26:$26,Nodes!#REF!,Nodes!$31:$32,Nodes!$35:$35</definedName>
    <definedName name="Z_68721960_D025_4A40_9848_B5C86AFF69F0_.wvu.Rows" localSheetId="6" hidden="1">Switches!$26:$29,Switches!$33:$33</definedName>
    <definedName name="Z_68721960_D025_4A40_9848_B5C86AFF69F0_.wvu.Rows" localSheetId="11" hidden="1">'XML-FCU'!$5:$9,'XML-FCU'!$12:$13,'XML-FCU'!$29:$57,'XML-FCU'!$59:$61,'XML-FCU'!$72:$77,'XML-FCU'!$84:$93,'XML-FCU'!$97:$107,'XML-FCU'!$114:$124,'XML-FCU'!$126:$148,'XML-FCU'!$152:$172,'XML-FCU'!$176:$196,'XML-FCU'!$200:$204</definedName>
  </definedNames>
  <calcPr calcId="125725"/>
  <customWorkbookViews>
    <customWorkbookView name="All items" guid="{68721960-D025-4A40-9848-B5C86AFF69F0}" includePrintSettings="0" maximized="1" windowWidth="1353" windowHeight="945" tabRatio="508" activeSheetId="2"/>
    <customWorkbookView name="Hidden suppressed" guid="{48E02D46-7289-4A68-8159-C8A467E0DB72}" includePrintSettings="0" maximized="1" windowWidth="1353" windowHeight="945" tabRatio="508" activeSheetId="2"/>
  </customWorkbookViews>
</workbook>
</file>

<file path=xl/calcChain.xml><?xml version="1.0" encoding="utf-8"?>
<calcChain xmlns="http://schemas.openxmlformats.org/spreadsheetml/2006/main">
  <c r="F1" i="12"/>
  <c r="B2" i="14"/>
  <c r="I1" i="19"/>
  <c r="G1" i="2"/>
  <c r="E1" i="12"/>
  <c r="A2" i="14"/>
  <c r="H1" i="19"/>
  <c r="F1" i="2"/>
  <c r="F1" i="1"/>
  <c r="E1"/>
  <c r="F209" i="2"/>
  <c r="F216"/>
  <c r="F217"/>
  <c r="F208"/>
  <c r="G30"/>
  <c r="E46" i="19"/>
  <c r="E35"/>
  <c r="C47" l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B47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A47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B36"/>
  <c r="B37" s="1"/>
  <c r="B38" s="1"/>
  <c r="B39" s="1"/>
  <c r="B40" s="1"/>
  <c r="B41" s="1"/>
  <c r="B42" s="1"/>
  <c r="A36"/>
  <c r="A37" s="1"/>
  <c r="A38" s="1"/>
  <c r="A39" s="1"/>
  <c r="A40" s="1"/>
  <c r="A41" s="1"/>
  <c r="A42" s="1"/>
  <c r="J7"/>
  <c r="J8" s="1"/>
  <c r="F7"/>
  <c r="F8" s="1"/>
  <c r="D7"/>
  <c r="D8" s="1"/>
  <c r="D9" s="1"/>
  <c r="D11" s="1"/>
  <c r="D12" s="1"/>
  <c r="D13" s="1"/>
  <c r="D14" s="1"/>
  <c r="D16" s="1"/>
  <c r="D17" s="1"/>
  <c r="D18" s="1"/>
  <c r="D19" s="1"/>
  <c r="D21" s="1"/>
  <c r="D22" s="1"/>
  <c r="D23" s="1"/>
  <c r="D24" s="1"/>
  <c r="K6"/>
  <c r="L6" s="1"/>
  <c r="M6" s="1"/>
  <c r="G6"/>
  <c r="H6" s="1"/>
  <c r="I6" s="1"/>
  <c r="F9" l="1"/>
  <c r="G8"/>
  <c r="H8" s="1"/>
  <c r="I8" s="1"/>
  <c r="J9"/>
  <c r="K8"/>
  <c r="L8" s="1"/>
  <c r="M8" s="1"/>
  <c r="G7"/>
  <c r="H7" s="1"/>
  <c r="I7" s="1"/>
  <c r="K7"/>
  <c r="L7" s="1"/>
  <c r="M7" s="1"/>
  <c r="D208" i="2"/>
  <c r="J11" i="19" l="1"/>
  <c r="K9"/>
  <c r="L9" s="1"/>
  <c r="M9" s="1"/>
  <c r="F11"/>
  <c r="G9"/>
  <c r="H9" s="1"/>
  <c r="I9" s="1"/>
  <c r="C52" i="14"/>
  <c r="C53"/>
  <c r="C51"/>
  <c r="C49"/>
  <c r="C48"/>
  <c r="E42"/>
  <c r="F12" i="19" l="1"/>
  <c r="G11"/>
  <c r="H11" s="1"/>
  <c r="I11" s="1"/>
  <c r="J12"/>
  <c r="K11"/>
  <c r="L11" s="1"/>
  <c r="M11" s="1"/>
  <c r="D221" i="2"/>
  <c r="D205"/>
  <c r="D206"/>
  <c r="D207"/>
  <c r="D204"/>
  <c r="D201"/>
  <c r="D202"/>
  <c r="D203"/>
  <c r="D200"/>
  <c r="B102"/>
  <c r="B103" s="1"/>
  <c r="C102"/>
  <c r="A103"/>
  <c r="C103"/>
  <c r="D216"/>
  <c r="B48" i="14" s="1"/>
  <c r="D60" i="2"/>
  <c r="D61" i="19" s="1"/>
  <c r="E4" i="2"/>
  <c r="D8"/>
  <c r="D3"/>
  <c r="D4"/>
  <c r="D5"/>
  <c r="E5" l="1"/>
  <c r="J13" i="19"/>
  <c r="K12"/>
  <c r="L12" s="1"/>
  <c r="M12" s="1"/>
  <c r="F13"/>
  <c r="G12"/>
  <c r="H12" s="1"/>
  <c r="I12" s="1"/>
  <c r="D102" i="2"/>
  <c r="D103"/>
  <c r="D6"/>
  <c r="D7"/>
  <c r="B225" i="6"/>
  <c r="B223"/>
  <c r="B69"/>
  <c r="B68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3"/>
  <c r="A224" s="1"/>
  <c r="A225" s="1"/>
  <c r="A226" s="1"/>
  <c r="A219"/>
  <c r="A2"/>
  <c r="C245"/>
  <c r="C246"/>
  <c r="C247"/>
  <c r="C248"/>
  <c r="C249"/>
  <c r="C250"/>
  <c r="C251"/>
  <c r="C252"/>
  <c r="C253"/>
  <c r="C254"/>
  <c r="C255"/>
  <c r="C256"/>
  <c r="C257"/>
  <c r="C258"/>
  <c r="C259"/>
  <c r="C260"/>
  <c r="B245"/>
  <c r="D245" s="1"/>
  <c r="B246"/>
  <c r="B247"/>
  <c r="D247" s="1"/>
  <c r="B248"/>
  <c r="B249"/>
  <c r="D249" s="1"/>
  <c r="B250"/>
  <c r="B251"/>
  <c r="D251" s="1"/>
  <c r="B252"/>
  <c r="B253"/>
  <c r="D253" s="1"/>
  <c r="B254"/>
  <c r="B255"/>
  <c r="D255" s="1"/>
  <c r="B256"/>
  <c r="B257"/>
  <c r="D257" s="1"/>
  <c r="B258"/>
  <c r="B259"/>
  <c r="D259" s="1"/>
  <c r="B260"/>
  <c r="C244"/>
  <c r="B244"/>
  <c r="C228"/>
  <c r="C229"/>
  <c r="C230"/>
  <c r="C231"/>
  <c r="C232"/>
  <c r="C233"/>
  <c r="C234"/>
  <c r="C235"/>
  <c r="C236"/>
  <c r="C237"/>
  <c r="C238"/>
  <c r="C239"/>
  <c r="C240"/>
  <c r="C241"/>
  <c r="C242"/>
  <c r="C243"/>
  <c r="B243"/>
  <c r="B229"/>
  <c r="B230"/>
  <c r="B231"/>
  <c r="B232"/>
  <c r="B233"/>
  <c r="B234"/>
  <c r="B235"/>
  <c r="B236"/>
  <c r="B237"/>
  <c r="B238"/>
  <c r="B239"/>
  <c r="B240"/>
  <c r="B241"/>
  <c r="B242"/>
  <c r="B228"/>
  <c r="C227"/>
  <c r="B227"/>
  <c r="C223"/>
  <c r="C224" s="1"/>
  <c r="C225" s="1"/>
  <c r="C226" s="1"/>
  <c r="B224"/>
  <c r="B226"/>
  <c r="E57" i="14"/>
  <c r="E58" s="1"/>
  <c r="E59" s="1"/>
  <c r="E60" s="1"/>
  <c r="E61" s="1"/>
  <c r="E62" s="1"/>
  <c r="E63" s="1"/>
  <c r="E66" s="1"/>
  <c r="E67" s="1"/>
  <c r="E68" s="1"/>
  <c r="E69" s="1"/>
  <c r="E70" s="1"/>
  <c r="E71" s="1"/>
  <c r="E72" s="1"/>
  <c r="E73" s="1"/>
  <c r="F26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E26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3" s="1"/>
  <c r="E44" s="1"/>
  <c r="E45" s="1"/>
  <c r="E46" s="1"/>
  <c r="E47" s="1"/>
  <c r="E48" s="1"/>
  <c r="E49" s="1"/>
  <c r="E51" s="1"/>
  <c r="H8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G8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F8"/>
  <c r="F9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E8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C8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D53" i="5"/>
  <c r="D54"/>
  <c r="D55" s="1"/>
  <c r="D56" s="1"/>
  <c r="D57" s="1"/>
  <c r="D58" s="1"/>
  <c r="D59" s="1"/>
  <c r="D62" s="1"/>
  <c r="D63" s="1"/>
  <c r="D64" s="1"/>
  <c r="D65" s="1"/>
  <c r="D66" s="1"/>
  <c r="D67" s="1"/>
  <c r="D68" s="1"/>
  <c r="D69" s="1"/>
  <c r="C2" i="6"/>
  <c r="C219"/>
  <c r="H1" i="5"/>
  <c r="A2"/>
  <c r="C6"/>
  <c r="C7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E6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F6"/>
  <c r="F7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H6"/>
  <c r="H7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D24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9" s="1"/>
  <c r="D50" s="1"/>
  <c r="E24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C62"/>
  <c r="H1" i="4"/>
  <c r="J1"/>
  <c r="G6"/>
  <c r="H6" s="1"/>
  <c r="I6" s="1"/>
  <c r="K6"/>
  <c r="L6"/>
  <c r="M6" s="1"/>
  <c r="D7"/>
  <c r="D8" s="1"/>
  <c r="D9" s="1"/>
  <c r="D11" s="1"/>
  <c r="D12" s="1"/>
  <c r="D13" s="1"/>
  <c r="D14" s="1"/>
  <c r="D16" s="1"/>
  <c r="D17" s="1"/>
  <c r="D18" s="1"/>
  <c r="D19" s="1"/>
  <c r="D21" s="1"/>
  <c r="D22" s="1"/>
  <c r="D23" s="1"/>
  <c r="D24" s="1"/>
  <c r="F7"/>
  <c r="G7"/>
  <c r="H7" s="1"/>
  <c r="I7" s="1"/>
  <c r="J7"/>
  <c r="K7"/>
  <c r="L7" s="1"/>
  <c r="M7" s="1"/>
  <c r="F8"/>
  <c r="G8"/>
  <c r="H8" s="1"/>
  <c r="I8" s="1"/>
  <c r="J8"/>
  <c r="K8"/>
  <c r="L8" s="1"/>
  <c r="M8" s="1"/>
  <c r="F9"/>
  <c r="G9"/>
  <c r="H9" s="1"/>
  <c r="I9" s="1"/>
  <c r="J9"/>
  <c r="K9"/>
  <c r="L9" s="1"/>
  <c r="M9" s="1"/>
  <c r="J11"/>
  <c r="E36"/>
  <c r="B37"/>
  <c r="B38" s="1"/>
  <c r="B39" s="1"/>
  <c r="B40" s="1"/>
  <c r="B41" s="1"/>
  <c r="B42" s="1"/>
  <c r="B43" s="1"/>
  <c r="B44" s="1"/>
  <c r="B45" s="1"/>
  <c r="B46" s="1"/>
  <c r="B47" s="1"/>
  <c r="A53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B53"/>
  <c r="C53"/>
  <c r="B54"/>
  <c r="C54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B55"/>
  <c r="B56" s="1"/>
  <c r="B57" s="1"/>
  <c r="B58" s="1"/>
  <c r="B59" s="1"/>
  <c r="B60" s="1"/>
  <c r="B61" s="1"/>
  <c r="B62" s="1"/>
  <c r="B63" s="1"/>
  <c r="B64" s="1"/>
  <c r="B65" s="1"/>
  <c r="B66" s="1"/>
  <c r="B67" s="1"/>
  <c r="D36"/>
  <c r="A3" i="6"/>
  <c r="B7"/>
  <c r="D9" i="2"/>
  <c r="D10"/>
  <c r="D45" i="19" s="1"/>
  <c r="D11" i="2"/>
  <c r="D12"/>
  <c r="D42" i="19" s="1"/>
  <c r="D13" i="2"/>
  <c r="B13" i="6"/>
  <c r="D16" i="2"/>
  <c r="D17"/>
  <c r="D47" i="19" s="1"/>
  <c r="D18" i="2"/>
  <c r="D19"/>
  <c r="D49" i="19" s="1"/>
  <c r="D20" i="2"/>
  <c r="D21"/>
  <c r="D22"/>
  <c r="D23"/>
  <c r="D53" i="19" s="1"/>
  <c r="D24" i="2"/>
  <c r="D25"/>
  <c r="D26"/>
  <c r="D27"/>
  <c r="D57" i="19" s="1"/>
  <c r="D28" i="2"/>
  <c r="D29"/>
  <c r="D30"/>
  <c r="D31"/>
  <c r="B29" i="6" s="1"/>
  <c r="D32" i="2"/>
  <c r="B30" i="6" s="1"/>
  <c r="D33" i="2"/>
  <c r="B31" i="6" s="1"/>
  <c r="D34" i="2"/>
  <c r="B32" i="6" s="1"/>
  <c r="D35" i="2"/>
  <c r="B33" i="6" s="1"/>
  <c r="D36" i="2"/>
  <c r="B34" i="6" s="1"/>
  <c r="D37" i="2"/>
  <c r="B35" i="6" s="1"/>
  <c r="D38" i="2"/>
  <c r="B36" i="6" s="1"/>
  <c r="D39" i="2"/>
  <c r="B37" i="6" s="1"/>
  <c r="D40" i="2"/>
  <c r="B38" i="6" s="1"/>
  <c r="D41" i="2"/>
  <c r="B39" i="6" s="1"/>
  <c r="D42" i="2"/>
  <c r="B40" i="6" s="1"/>
  <c r="D43" i="2"/>
  <c r="B41" i="6" s="1"/>
  <c r="D44" i="2"/>
  <c r="B42" i="6" s="1"/>
  <c r="D45" i="2"/>
  <c r="B43" i="6" s="1"/>
  <c r="D46" i="2"/>
  <c r="B44" i="6" s="1"/>
  <c r="D47" i="2"/>
  <c r="B45" i="6" s="1"/>
  <c r="D48" i="2"/>
  <c r="B46" i="6" s="1"/>
  <c r="D49" i="2"/>
  <c r="B47" i="6" s="1"/>
  <c r="D50" i="2"/>
  <c r="B48" i="6" s="1"/>
  <c r="D51" i="2"/>
  <c r="B49" i="6" s="1"/>
  <c r="D52" i="2"/>
  <c r="B50" i="6" s="1"/>
  <c r="D53" i="2"/>
  <c r="B51" i="6" s="1"/>
  <c r="D54" i="2"/>
  <c r="B52" i="6" s="1"/>
  <c r="D55" i="2"/>
  <c r="B53" i="6" s="1"/>
  <c r="D56" i="2"/>
  <c r="B54" i="6" s="1"/>
  <c r="D57" i="2"/>
  <c r="B55" i="6" s="1"/>
  <c r="D58" i="2"/>
  <c r="B56" i="6" s="1"/>
  <c r="D59" i="2"/>
  <c r="B57" i="6" s="1"/>
  <c r="B58"/>
  <c r="D63" i="2"/>
  <c r="A64"/>
  <c r="A65" s="1"/>
  <c r="B64"/>
  <c r="D66"/>
  <c r="D38" i="19" s="1"/>
  <c r="A67" i="2"/>
  <c r="A68" s="1"/>
  <c r="B67"/>
  <c r="D71"/>
  <c r="B25" i="14" s="1"/>
  <c r="E71" i="2"/>
  <c r="C25" i="14" s="1"/>
  <c r="A72" i="2"/>
  <c r="A73" s="1"/>
  <c r="D73" s="1"/>
  <c r="B72"/>
  <c r="C72"/>
  <c r="E72"/>
  <c r="C71" i="6" s="1"/>
  <c r="C80" i="2"/>
  <c r="D80" s="1"/>
  <c r="A81"/>
  <c r="A82" s="1"/>
  <c r="B81"/>
  <c r="B82" s="1"/>
  <c r="B83" s="1"/>
  <c r="B84" s="1"/>
  <c r="B85" s="1"/>
  <c r="C81"/>
  <c r="C82"/>
  <c r="C83"/>
  <c r="C84"/>
  <c r="C85"/>
  <c r="B87"/>
  <c r="C87"/>
  <c r="B88"/>
  <c r="C88"/>
  <c r="B89"/>
  <c r="B90" s="1"/>
  <c r="B91" s="1"/>
  <c r="B92" s="1"/>
  <c r="B93" s="1"/>
  <c r="B94" s="1"/>
  <c r="B95" s="1"/>
  <c r="C89"/>
  <c r="C90"/>
  <c r="C91"/>
  <c r="C92"/>
  <c r="C93"/>
  <c r="C94"/>
  <c r="C95"/>
  <c r="C96"/>
  <c r="D96" s="1"/>
  <c r="A97"/>
  <c r="A98" s="1"/>
  <c r="B97"/>
  <c r="C97"/>
  <c r="C104"/>
  <c r="D104" s="1"/>
  <c r="B109" i="6" s="1"/>
  <c r="A105" i="2"/>
  <c r="A106" s="1"/>
  <c r="A107" s="1"/>
  <c r="B105"/>
  <c r="B106" s="1"/>
  <c r="C105"/>
  <c r="C106"/>
  <c r="C107"/>
  <c r="C108"/>
  <c r="B110"/>
  <c r="B111" s="1"/>
  <c r="B112" s="1"/>
  <c r="B113" s="1"/>
  <c r="B114" s="1"/>
  <c r="B115" s="1"/>
  <c r="B116" s="1"/>
  <c r="B117" s="1"/>
  <c r="C120"/>
  <c r="D120" s="1"/>
  <c r="D121"/>
  <c r="B126" i="6" s="1"/>
  <c r="D122" i="2"/>
  <c r="D123"/>
  <c r="A124"/>
  <c r="D128"/>
  <c r="B133" i="6" s="1"/>
  <c r="A129" i="2"/>
  <c r="D136"/>
  <c r="B141" i="6" s="1"/>
  <c r="A137" i="2"/>
  <c r="D144"/>
  <c r="B41" i="14" s="1"/>
  <c r="A145" i="2"/>
  <c r="D152"/>
  <c r="B157" i="6" s="1"/>
  <c r="A153" i="2"/>
  <c r="D153" s="1"/>
  <c r="B158" i="6" s="1"/>
  <c r="D160" i="2"/>
  <c r="B165" i="6" s="1"/>
  <c r="A161" i="2"/>
  <c r="D168"/>
  <c r="B173" i="6" s="1"/>
  <c r="A169" i="2"/>
  <c r="D169" s="1"/>
  <c r="B174" i="6" s="1"/>
  <c r="D176" i="2"/>
  <c r="B181" i="6" s="1"/>
  <c r="A177" i="2"/>
  <c r="D177" s="1"/>
  <c r="B182" i="6" s="1"/>
  <c r="D184" i="2"/>
  <c r="B189" i="6" s="1"/>
  <c r="A185" i="2"/>
  <c r="B47" i="14"/>
  <c r="D217" i="2"/>
  <c r="B51" i="14" s="1"/>
  <c r="D192" i="2"/>
  <c r="B207" i="6" s="1"/>
  <c r="D193" i="2"/>
  <c r="B208" i="6" s="1"/>
  <c r="D194" i="2"/>
  <c r="B209" i="6" s="1"/>
  <c r="D195" i="2"/>
  <c r="B210" i="6" s="1"/>
  <c r="D196" i="2"/>
  <c r="B211" i="6" s="1"/>
  <c r="D197" i="2"/>
  <c r="B212" i="6" s="1"/>
  <c r="D198" i="2"/>
  <c r="B213" i="6" s="1"/>
  <c r="D199" i="2"/>
  <c r="B214" i="6" s="1"/>
  <c r="B215"/>
  <c r="B216"/>
  <c r="B217"/>
  <c r="B218"/>
  <c r="B220"/>
  <c r="A220"/>
  <c r="B221"/>
  <c r="B222"/>
  <c r="D4" i="1"/>
  <c r="A5"/>
  <c r="D5" s="1"/>
  <c r="E5"/>
  <c r="D7"/>
  <c r="A8"/>
  <c r="D8" s="1"/>
  <c r="E8"/>
  <c r="D13"/>
  <c r="G17" i="2" s="1"/>
  <c r="E13" i="1"/>
  <c r="A14"/>
  <c r="A15" s="1"/>
  <c r="E15" s="1"/>
  <c r="E17" s="1"/>
  <c r="C24" i="5"/>
  <c r="B24" i="6"/>
  <c r="B4"/>
  <c r="D38" i="4"/>
  <c r="B25" i="6"/>
  <c r="D63" i="4"/>
  <c r="B21" i="6"/>
  <c r="D59" i="4"/>
  <c r="B17" i="6"/>
  <c r="D55" i="4"/>
  <c r="B11" i="6"/>
  <c r="D46" i="4"/>
  <c r="B9" i="6"/>
  <c r="D50" i="4"/>
  <c r="D66"/>
  <c r="K11"/>
  <c r="L11"/>
  <c r="M11" s="1"/>
  <c r="J12"/>
  <c r="C70" i="6"/>
  <c r="C23" i="5"/>
  <c r="D64" i="4"/>
  <c r="D56"/>
  <c r="E80" i="2"/>
  <c r="C27" i="14" s="1"/>
  <c r="B70" i="6"/>
  <c r="B65"/>
  <c r="D42" i="4"/>
  <c r="D67"/>
  <c r="B27" i="6"/>
  <c r="B23"/>
  <c r="B19"/>
  <c r="B15"/>
  <c r="D48" i="4"/>
  <c r="D54"/>
  <c r="D53"/>
  <c r="F11"/>
  <c r="B2" i="6"/>
  <c r="G11" i="4"/>
  <c r="H11" s="1"/>
  <c r="I11"/>
  <c r="F12"/>
  <c r="G12"/>
  <c r="H12"/>
  <c r="I12" s="1"/>
  <c r="F13"/>
  <c r="G13" s="1"/>
  <c r="H13" s="1"/>
  <c r="I13" s="1"/>
  <c r="F14"/>
  <c r="G14" s="1"/>
  <c r="H14"/>
  <c r="I14" s="1"/>
  <c r="B28" i="6" l="1"/>
  <c r="D60" i="19"/>
  <c r="B26" i="6"/>
  <c r="D58" i="19"/>
  <c r="D62" i="4"/>
  <c r="D56" i="19"/>
  <c r="B22" i="6"/>
  <c r="D54" i="19"/>
  <c r="B20" i="6"/>
  <c r="D52" i="19"/>
  <c r="B18" i="6"/>
  <c r="D50" i="19"/>
  <c r="B16" i="6"/>
  <c r="D48" i="19"/>
  <c r="B14" i="6"/>
  <c r="D46" i="19"/>
  <c r="B12" i="6"/>
  <c r="D43" i="19"/>
  <c r="B10" i="6"/>
  <c r="D41" i="19"/>
  <c r="D49" i="4"/>
  <c r="D44" i="19"/>
  <c r="E6" i="2"/>
  <c r="D39" i="4"/>
  <c r="D35" i="19"/>
  <c r="D65" i="4"/>
  <c r="D59" i="19"/>
  <c r="D61" i="4"/>
  <c r="D55" i="19"/>
  <c r="D57" i="4"/>
  <c r="D51" i="19"/>
  <c r="F14"/>
  <c r="G13"/>
  <c r="H13" s="1"/>
  <c r="I13" s="1"/>
  <c r="J14"/>
  <c r="K13"/>
  <c r="L13" s="1"/>
  <c r="M13" s="1"/>
  <c r="B128" i="6"/>
  <c r="B72" i="14"/>
  <c r="B127" i="6"/>
  <c r="B70" i="14"/>
  <c r="C26"/>
  <c r="E73" i="2"/>
  <c r="C66" i="14" s="1"/>
  <c r="D45" i="4"/>
  <c r="D52"/>
  <c r="D60"/>
  <c r="B62" i="6"/>
  <c r="D81" i="2"/>
  <c r="B28" i="14" s="1"/>
  <c r="C78" i="6"/>
  <c r="B79"/>
  <c r="D223"/>
  <c r="E88" i="2"/>
  <c r="C86" i="6" s="1"/>
  <c r="B23" i="5"/>
  <c r="B45"/>
  <c r="D97" i="2"/>
  <c r="B32" i="5" s="1"/>
  <c r="D58" i="4"/>
  <c r="B149" i="6"/>
  <c r="D67" i="2"/>
  <c r="D39" i="19" s="1"/>
  <c r="D242" i="6"/>
  <c r="D240"/>
  <c r="D238"/>
  <c r="D236"/>
  <c r="D234"/>
  <c r="D232"/>
  <c r="D230"/>
  <c r="E96" i="2"/>
  <c r="A94" i="6" s="1"/>
  <c r="E81" i="2"/>
  <c r="E82" s="1"/>
  <c r="A80" i="6" s="1"/>
  <c r="C25" i="5"/>
  <c r="A170" i="2"/>
  <c r="D170" s="1"/>
  <c r="B44" i="5" s="1"/>
  <c r="A108" i="2"/>
  <c r="D107"/>
  <c r="B112" i="6" s="1"/>
  <c r="B26" i="5"/>
  <c r="F63" i="2"/>
  <c r="B39" i="5"/>
  <c r="D105" i="2"/>
  <c r="B48" i="5" s="1"/>
  <c r="B27" i="14"/>
  <c r="B78" i="6"/>
  <c r="A83" i="2"/>
  <c r="D82"/>
  <c r="B80" i="6" s="1"/>
  <c r="E104" i="2"/>
  <c r="E105" s="1"/>
  <c r="C79" i="6"/>
  <c r="B197"/>
  <c r="A178" i="2"/>
  <c r="A179" s="1"/>
  <c r="A180" s="1"/>
  <c r="A154"/>
  <c r="D154" s="1"/>
  <c r="B159" i="6" s="1"/>
  <c r="B68" i="2"/>
  <c r="D68" s="1"/>
  <c r="D64"/>
  <c r="A71" i="6"/>
  <c r="A70"/>
  <c r="A78"/>
  <c r="A86"/>
  <c r="E37" i="4"/>
  <c r="A4" i="6"/>
  <c r="C3"/>
  <c r="D241"/>
  <c r="D239"/>
  <c r="D237"/>
  <c r="D235"/>
  <c r="D233"/>
  <c r="D231"/>
  <c r="D229"/>
  <c r="D14" i="1"/>
  <c r="F71" i="2" s="1"/>
  <c r="G16"/>
  <c r="D2" i="6"/>
  <c r="D227"/>
  <c r="D228"/>
  <c r="D244"/>
  <c r="D260"/>
  <c r="D258"/>
  <c r="D256"/>
  <c r="D254"/>
  <c r="D252"/>
  <c r="D250"/>
  <c r="D248"/>
  <c r="D246"/>
  <c r="D243"/>
  <c r="D37" i="4"/>
  <c r="B3" i="6"/>
  <c r="D3" s="1"/>
  <c r="B33" i="14"/>
  <c r="B94" i="6"/>
  <c r="A99" i="2"/>
  <c r="D98"/>
  <c r="B96" i="6" s="1"/>
  <c r="B66"/>
  <c r="D43" i="4"/>
  <c r="E97" i="2"/>
  <c r="A95" i="6" s="1"/>
  <c r="B100"/>
  <c r="B65" i="2"/>
  <c r="D65" s="1"/>
  <c r="D37" i="19" s="1"/>
  <c r="D225" i="6"/>
  <c r="B101"/>
  <c r="D226"/>
  <c r="D224"/>
  <c r="B40" i="14"/>
  <c r="B125" i="6"/>
  <c r="A74" i="2"/>
  <c r="D74" s="1"/>
  <c r="B63" i="6"/>
  <c r="E38" i="4"/>
  <c r="D106" i="2"/>
  <c r="B35" i="5" s="1"/>
  <c r="D72" i="2"/>
  <c r="B71" i="6" s="1"/>
  <c r="K12" i="4"/>
  <c r="L12" s="1"/>
  <c r="M12" s="1"/>
  <c r="J13"/>
  <c r="C220" i="6"/>
  <c r="D220" s="1"/>
  <c r="A221"/>
  <c r="C64" i="5"/>
  <c r="A186" i="2"/>
  <c r="D185"/>
  <c r="B190" i="6" s="1"/>
  <c r="B45" i="14"/>
  <c r="B43" i="5"/>
  <c r="F67" i="2"/>
  <c r="B44" i="14"/>
  <c r="F66" i="2"/>
  <c r="B42" i="5"/>
  <c r="A155" i="2"/>
  <c r="D129"/>
  <c r="B134" i="6" s="1"/>
  <c r="A130" i="2"/>
  <c r="D124"/>
  <c r="B129" i="6" s="1"/>
  <c r="A125" i="2"/>
  <c r="F81"/>
  <c r="E16" i="1"/>
  <c r="D15"/>
  <c r="A17"/>
  <c r="A16"/>
  <c r="E14"/>
  <c r="D209" i="2"/>
  <c r="A146"/>
  <c r="D145"/>
  <c r="D137"/>
  <c r="B142" i="6" s="1"/>
  <c r="A138" i="2"/>
  <c r="F16" i="4"/>
  <c r="E83" i="2"/>
  <c r="A81" i="6" s="1"/>
  <c r="B95"/>
  <c r="B62" i="5"/>
  <c r="B63"/>
  <c r="B219" i="6"/>
  <c r="D219" s="1"/>
  <c r="D218" i="2"/>
  <c r="D161"/>
  <c r="B166" i="6" s="1"/>
  <c r="A162" i="2"/>
  <c r="B35" i="14"/>
  <c r="B102" i="6"/>
  <c r="B33" i="5"/>
  <c r="B68"/>
  <c r="B69"/>
  <c r="B67"/>
  <c r="B66"/>
  <c r="B65"/>
  <c r="B64"/>
  <c r="B38"/>
  <c r="B25"/>
  <c r="B31"/>
  <c r="B8" i="6"/>
  <c r="C26" i="5" l="1"/>
  <c r="C80" i="6"/>
  <c r="D40" i="4"/>
  <c r="D36" i="19"/>
  <c r="E7" i="2"/>
  <c r="D44" i="4"/>
  <c r="D40" i="19"/>
  <c r="J16"/>
  <c r="K14"/>
  <c r="L14" s="1"/>
  <c r="M14" s="1"/>
  <c r="F16"/>
  <c r="G14"/>
  <c r="H14" s="1"/>
  <c r="I14" s="1"/>
  <c r="B27" i="5"/>
  <c r="B37" i="14"/>
  <c r="B73" i="6"/>
  <c r="B68" i="14"/>
  <c r="B72" i="6"/>
  <c r="B66" i="14"/>
  <c r="E89" i="2"/>
  <c r="E90" s="1"/>
  <c r="A88" i="6" s="1"/>
  <c r="C33" i="5"/>
  <c r="B50" i="14"/>
  <c r="B36" i="5"/>
  <c r="B38" i="14"/>
  <c r="B103" i="6"/>
  <c r="B36" i="14"/>
  <c r="D179" i="2"/>
  <c r="B184" i="6" s="1"/>
  <c r="B29" i="14"/>
  <c r="B105" i="6"/>
  <c r="B34" i="14"/>
  <c r="C28"/>
  <c r="C27" i="5"/>
  <c r="B175" i="6"/>
  <c r="A79"/>
  <c r="A75" i="2"/>
  <c r="A76" s="1"/>
  <c r="B111" i="6"/>
  <c r="B104"/>
  <c r="E74" i="2"/>
  <c r="C68" i="14" s="1"/>
  <c r="A72" i="6"/>
  <c r="C72"/>
  <c r="F68" i="2"/>
  <c r="B46" i="14"/>
  <c r="C29"/>
  <c r="A171" i="2"/>
  <c r="B24" i="5"/>
  <c r="C50" i="14"/>
  <c r="C34" i="5"/>
  <c r="C36" i="14"/>
  <c r="C33"/>
  <c r="C94" i="6"/>
  <c r="B67"/>
  <c r="B26" i="14"/>
  <c r="C32" i="5"/>
  <c r="D178" i="2"/>
  <c r="B183" i="6" s="1"/>
  <c r="C31" i="5"/>
  <c r="C102" i="6"/>
  <c r="D41" i="4"/>
  <c r="B64" i="6"/>
  <c r="D108" i="2"/>
  <c r="A109"/>
  <c r="B110" i="6"/>
  <c r="B34" i="5"/>
  <c r="A87" i="6"/>
  <c r="C35" i="14"/>
  <c r="A102" i="6"/>
  <c r="A109"/>
  <c r="C109"/>
  <c r="E112" i="2"/>
  <c r="A84"/>
  <c r="D83"/>
  <c r="A110" i="6"/>
  <c r="A103"/>
  <c r="C4"/>
  <c r="D4" s="1"/>
  <c r="B6"/>
  <c r="D51" i="4"/>
  <c r="D47"/>
  <c r="B5" i="6"/>
  <c r="C103"/>
  <c r="C110"/>
  <c r="E106" i="2"/>
  <c r="C48" i="5"/>
  <c r="A100" i="2"/>
  <c r="D99"/>
  <c r="B97" i="6" s="1"/>
  <c r="C34" i="14"/>
  <c r="C95" i="6"/>
  <c r="E98" i="2"/>
  <c r="A96" i="6" s="1"/>
  <c r="E91" i="2"/>
  <c r="A89" i="6" s="1"/>
  <c r="D75" i="2"/>
  <c r="B74" i="6" s="1"/>
  <c r="F17" i="4"/>
  <c r="G16"/>
  <c r="H16" s="1"/>
  <c r="I16" s="1"/>
  <c r="D146" i="2"/>
  <c r="A147"/>
  <c r="B46" i="5"/>
  <c r="B198" i="6"/>
  <c r="D16" i="1"/>
  <c r="G18" i="2"/>
  <c r="G20"/>
  <c r="G21"/>
  <c r="G19"/>
  <c r="A126"/>
  <c r="D125"/>
  <c r="B130" i="6" s="1"/>
  <c r="A131" i="2"/>
  <c r="D130"/>
  <c r="B135" i="6" s="1"/>
  <c r="A187" i="2"/>
  <c r="D186"/>
  <c r="B191" i="6" s="1"/>
  <c r="C221"/>
  <c r="D221" s="1"/>
  <c r="C66" i="5"/>
  <c r="D162" i="2"/>
  <c r="B167" i="6" s="1"/>
  <c r="A163" i="2"/>
  <c r="D180"/>
  <c r="B185" i="6" s="1"/>
  <c r="A181" i="2"/>
  <c r="C30" i="14"/>
  <c r="C28" i="5"/>
  <c r="E84" i="2"/>
  <c r="A82" i="6" s="1"/>
  <c r="C81"/>
  <c r="A139" i="2"/>
  <c r="D138"/>
  <c r="B143" i="6" s="1"/>
  <c r="B42" i="14"/>
  <c r="B40" i="5"/>
  <c r="F64" i="2"/>
  <c r="B150" i="6"/>
  <c r="D210" i="2"/>
  <c r="B49" i="14" s="1"/>
  <c r="F72" i="2"/>
  <c r="D17" i="1"/>
  <c r="F80" i="2" s="1"/>
  <c r="A18" i="1"/>
  <c r="D155" i="2"/>
  <c r="B160" i="6" s="1"/>
  <c r="A156" i="2"/>
  <c r="K13" i="4"/>
  <c r="L13" s="1"/>
  <c r="M13" s="1"/>
  <c r="J14"/>
  <c r="E8" i="2" l="1"/>
  <c r="F17" i="19"/>
  <c r="G16"/>
  <c r="H16" s="1"/>
  <c r="I16" s="1"/>
  <c r="J17"/>
  <c r="K16"/>
  <c r="L16" s="1"/>
  <c r="M16" s="1"/>
  <c r="C88" i="6"/>
  <c r="C87"/>
  <c r="E75" i="2"/>
  <c r="A73" i="6"/>
  <c r="C73"/>
  <c r="A172" i="2"/>
  <c r="D171"/>
  <c r="B176" i="6" s="1"/>
  <c r="B106"/>
  <c r="B113"/>
  <c r="B39" i="14"/>
  <c r="B37" i="5"/>
  <c r="A110" i="2"/>
  <c r="D109"/>
  <c r="A104" i="6"/>
  <c r="A111"/>
  <c r="B81"/>
  <c r="B28" i="5"/>
  <c r="B30" i="14"/>
  <c r="E113" i="2"/>
  <c r="E120"/>
  <c r="A117" i="6"/>
  <c r="C117"/>
  <c r="C222"/>
  <c r="A222"/>
  <c r="A85" i="2"/>
  <c r="D84"/>
  <c r="A5" i="6"/>
  <c r="C5"/>
  <c r="E47" i="4"/>
  <c r="C96" i="6"/>
  <c r="E99" i="2"/>
  <c r="A97" i="6" s="1"/>
  <c r="A101" i="2"/>
  <c r="D101" s="1"/>
  <c r="B99" i="6" s="1"/>
  <c r="D100" i="2"/>
  <c r="C111" i="6"/>
  <c r="E107" i="2"/>
  <c r="C37" i="14"/>
  <c r="C35" i="5"/>
  <c r="C104" i="6"/>
  <c r="C89"/>
  <c r="E92" i="2"/>
  <c r="A90" i="6" s="1"/>
  <c r="K14" i="4"/>
  <c r="L14" s="1"/>
  <c r="M14" s="1"/>
  <c r="J16"/>
  <c r="D156" i="2"/>
  <c r="B161" i="6" s="1"/>
  <c r="A157" i="2"/>
  <c r="B199" i="6"/>
  <c r="A182" i="2"/>
  <c r="D181"/>
  <c r="B186" i="6" s="1"/>
  <c r="A164" i="2"/>
  <c r="D163"/>
  <c r="B168" i="6" s="1"/>
  <c r="G22" i="2"/>
  <c r="G23"/>
  <c r="B43" i="14"/>
  <c r="B41" i="5"/>
  <c r="F65" i="2"/>
  <c r="B151" i="6"/>
  <c r="D18" i="1"/>
  <c r="E18"/>
  <c r="A19"/>
  <c r="D211" i="2"/>
  <c r="D139"/>
  <c r="B144" i="6" s="1"/>
  <c r="A140" i="2"/>
  <c r="C31" i="14"/>
  <c r="E85" i="2"/>
  <c r="A83" i="6" s="1"/>
  <c r="C82"/>
  <c r="C29" i="5"/>
  <c r="C68"/>
  <c r="D187" i="2"/>
  <c r="B192" i="6" s="1"/>
  <c r="A188" i="2"/>
  <c r="D131"/>
  <c r="B136" i="6" s="1"/>
  <c r="A132" i="2"/>
  <c r="A127"/>
  <c r="D127" s="1"/>
  <c r="B132" i="6" s="1"/>
  <c r="D126" i="2"/>
  <c r="B131" i="6" s="1"/>
  <c r="D147" i="2"/>
  <c r="B152" i="6" s="1"/>
  <c r="A148" i="2"/>
  <c r="F18" i="4"/>
  <c r="G17"/>
  <c r="H17" s="1"/>
  <c r="I17" s="1"/>
  <c r="D76" i="2"/>
  <c r="B75" i="6" s="1"/>
  <c r="A77" i="2"/>
  <c r="D219"/>
  <c r="E9" l="1"/>
  <c r="E44" i="19" s="1"/>
  <c r="J18"/>
  <c r="K17"/>
  <c r="L17" s="1"/>
  <c r="M17" s="1"/>
  <c r="F18"/>
  <c r="G17"/>
  <c r="H17" s="1"/>
  <c r="I17" s="1"/>
  <c r="D222" i="6"/>
  <c r="E76" i="2"/>
  <c r="A74" i="6"/>
  <c r="C74"/>
  <c r="A173" i="2"/>
  <c r="D172"/>
  <c r="B177" i="6" s="1"/>
  <c r="A111" i="2"/>
  <c r="D110"/>
  <c r="B115" i="6" s="1"/>
  <c r="B107"/>
  <c r="B114"/>
  <c r="B82"/>
  <c r="B31" i="14"/>
  <c r="B29" i="5"/>
  <c r="A125" i="6"/>
  <c r="C40" i="14"/>
  <c r="C38" i="5"/>
  <c r="E128" i="2"/>
  <c r="C125" i="6"/>
  <c r="E121" i="2"/>
  <c r="E122" s="1"/>
  <c r="C70" i="14" s="1"/>
  <c r="A112" i="6"/>
  <c r="A105"/>
  <c r="A86" i="2"/>
  <c r="D85"/>
  <c r="C118" i="6"/>
  <c r="A118"/>
  <c r="E114" i="2"/>
  <c r="D5" i="6"/>
  <c r="A6"/>
  <c r="C6"/>
  <c r="E51" i="4"/>
  <c r="C105" i="6"/>
  <c r="C36" i="5"/>
  <c r="C112" i="6"/>
  <c r="C38" i="14"/>
  <c r="E108" i="2"/>
  <c r="B98" i="6"/>
  <c r="B108"/>
  <c r="C97"/>
  <c r="E100" i="2"/>
  <c r="C90" i="6"/>
  <c r="E93" i="2"/>
  <c r="A91" i="6" s="1"/>
  <c r="D220" i="2"/>
  <c r="D77"/>
  <c r="B76" i="6" s="1"/>
  <c r="A78" i="2"/>
  <c r="D148"/>
  <c r="B153" i="6" s="1"/>
  <c r="A149" i="2"/>
  <c r="A133"/>
  <c r="D132"/>
  <c r="B137" i="6" s="1"/>
  <c r="A189" i="2"/>
  <c r="D188"/>
  <c r="B193" i="6" s="1"/>
  <c r="C32" i="14"/>
  <c r="C30" i="5"/>
  <c r="E86" i="2"/>
  <c r="A84" i="6" s="1"/>
  <c r="C83"/>
  <c r="B200"/>
  <c r="B47" i="5"/>
  <c r="E19" i="1"/>
  <c r="F19" i="4"/>
  <c r="G18"/>
  <c r="H18" s="1"/>
  <c r="I18" s="1"/>
  <c r="A141" i="2"/>
  <c r="D140"/>
  <c r="B145" i="6" s="1"/>
  <c r="D212" i="2"/>
  <c r="B52" i="14" s="1"/>
  <c r="D19" i="1"/>
  <c r="F96" i="2" s="1"/>
  <c r="A20" i="1"/>
  <c r="G25" i="2"/>
  <c r="G24"/>
  <c r="A165"/>
  <c r="D164"/>
  <c r="B169" i="6" s="1"/>
  <c r="D182" i="2"/>
  <c r="B187" i="6" s="1"/>
  <c r="A183" i="2"/>
  <c r="D183" s="1"/>
  <c r="B188" i="6" s="1"/>
  <c r="D157" i="2"/>
  <c r="B162" i="6" s="1"/>
  <c r="A158" i="2"/>
  <c r="J17" i="4"/>
  <c r="K16"/>
  <c r="L16" s="1"/>
  <c r="M16" s="1"/>
  <c r="F19" i="19" l="1"/>
  <c r="G18"/>
  <c r="H18" s="1"/>
  <c r="I18" s="1"/>
  <c r="J19"/>
  <c r="K18"/>
  <c r="L18" s="1"/>
  <c r="M18" s="1"/>
  <c r="D78" i="2"/>
  <c r="B77" i="6" s="1"/>
  <c r="A79" i="2"/>
  <c r="D79" s="1"/>
  <c r="E77"/>
  <c r="C75" i="6"/>
  <c r="A75"/>
  <c r="E123" i="2"/>
  <c r="C72" i="14" s="1"/>
  <c r="C127" i="6"/>
  <c r="A127"/>
  <c r="D173" i="2"/>
  <c r="B178" i="6" s="1"/>
  <c r="A174" i="2"/>
  <c r="D111"/>
  <c r="B116" i="6" s="1"/>
  <c r="A112" i="2"/>
  <c r="B32" i="14"/>
  <c r="B30" i="5"/>
  <c r="B83" i="6"/>
  <c r="A126"/>
  <c r="C126"/>
  <c r="A133"/>
  <c r="E129" i="2"/>
  <c r="C133" i="6"/>
  <c r="E136" i="2"/>
  <c r="A108" i="6"/>
  <c r="A98"/>
  <c r="A106"/>
  <c r="A113"/>
  <c r="A119"/>
  <c r="E115" i="2"/>
  <c r="C119" i="6"/>
  <c r="D86" i="2"/>
  <c r="B84" i="6" s="1"/>
  <c r="A87" i="2"/>
  <c r="D6" i="6"/>
  <c r="A7"/>
  <c r="C7"/>
  <c r="C108"/>
  <c r="C98"/>
  <c r="E101" i="2"/>
  <c r="C37" i="5"/>
  <c r="C106" i="6"/>
  <c r="C39" i="14"/>
  <c r="C113" i="6"/>
  <c r="E109" i="2"/>
  <c r="C91" i="6"/>
  <c r="E94" i="2"/>
  <c r="A92" i="6" s="1"/>
  <c r="A166" i="2"/>
  <c r="D165"/>
  <c r="B170" i="6" s="1"/>
  <c r="D158" i="2"/>
  <c r="B163" i="6" s="1"/>
  <c r="A159" i="2"/>
  <c r="D159" s="1"/>
  <c r="B164" i="6" s="1"/>
  <c r="D20" i="1"/>
  <c r="A21"/>
  <c r="E20"/>
  <c r="D213" i="2"/>
  <c r="B53" i="14" s="1"/>
  <c r="A190" i="2"/>
  <c r="D189"/>
  <c r="B194" i="6" s="1"/>
  <c r="D133" i="2"/>
  <c r="B138" i="6" s="1"/>
  <c r="A134" i="2"/>
  <c r="J18" i="4"/>
  <c r="K17"/>
  <c r="L17" s="1"/>
  <c r="M17" s="1"/>
  <c r="B201" i="6"/>
  <c r="A142" i="2"/>
  <c r="D141"/>
  <c r="B146" i="6" s="1"/>
  <c r="G19" i="4"/>
  <c r="H19" s="1"/>
  <c r="I19" s="1"/>
  <c r="F21"/>
  <c r="F97" i="2"/>
  <c r="E87"/>
  <c r="C84" i="6"/>
  <c r="A150" i="2"/>
  <c r="D149"/>
  <c r="B154" i="6" s="1"/>
  <c r="J21" i="19" l="1"/>
  <c r="K19"/>
  <c r="L19" s="1"/>
  <c r="M19" s="1"/>
  <c r="F21"/>
  <c r="G19"/>
  <c r="H19" s="1"/>
  <c r="I19" s="1"/>
  <c r="A99" i="6"/>
  <c r="E102" i="2"/>
  <c r="E103" s="1"/>
  <c r="D7" i="6"/>
  <c r="E78" i="2"/>
  <c r="A76" i="6"/>
  <c r="C76"/>
  <c r="E124" i="2"/>
  <c r="E125" s="1"/>
  <c r="E126" s="1"/>
  <c r="E127" s="1"/>
  <c r="C128" i="6"/>
  <c r="A128"/>
  <c r="A175" i="2"/>
  <c r="D175" s="1"/>
  <c r="B180" i="6" s="1"/>
  <c r="D174" i="2"/>
  <c r="B179" i="6" s="1"/>
  <c r="A113" i="2"/>
  <c r="D112"/>
  <c r="B117" i="6" s="1"/>
  <c r="C85"/>
  <c r="A85"/>
  <c r="A114"/>
  <c r="A107"/>
  <c r="A88" i="2"/>
  <c r="D87"/>
  <c r="B85" i="6" s="1"/>
  <c r="A120"/>
  <c r="E116" i="2"/>
  <c r="C120" i="6"/>
  <c r="A141"/>
  <c r="E144" i="2"/>
  <c r="E137"/>
  <c r="C141" i="6"/>
  <c r="A134"/>
  <c r="C134"/>
  <c r="E130" i="2"/>
  <c r="A8" i="6"/>
  <c r="E49" i="4"/>
  <c r="E10" i="2"/>
  <c r="E45" i="19" s="1"/>
  <c r="C8" i="6"/>
  <c r="C99"/>
  <c r="C114"/>
  <c r="C107"/>
  <c r="E110" i="2"/>
  <c r="A115" i="6" s="1"/>
  <c r="C92"/>
  <c r="E95" i="2"/>
  <c r="G21" i="4"/>
  <c r="H21" s="1"/>
  <c r="I21" s="1"/>
  <c r="F22"/>
  <c r="A191" i="2"/>
  <c r="D191" s="1"/>
  <c r="B196" i="6" s="1"/>
  <c r="D190" i="2"/>
  <c r="B195" i="6" s="1"/>
  <c r="B49" i="5"/>
  <c r="B202" i="6"/>
  <c r="D21" i="1"/>
  <c r="A22"/>
  <c r="D166" i="2"/>
  <c r="B171" i="6" s="1"/>
  <c r="A167" i="2"/>
  <c r="D167" s="1"/>
  <c r="B172" i="6" s="1"/>
  <c r="D223" i="2"/>
  <c r="D222"/>
  <c r="A151"/>
  <c r="D151" s="1"/>
  <c r="B156" i="6" s="1"/>
  <c r="D150" i="2"/>
  <c r="B155" i="6" s="1"/>
  <c r="D142" i="2"/>
  <c r="B147" i="6" s="1"/>
  <c r="A143" i="2"/>
  <c r="D143" s="1"/>
  <c r="B148" i="6" s="1"/>
  <c r="J19" i="4"/>
  <c r="K18"/>
  <c r="L18" s="1"/>
  <c r="M18" s="1"/>
  <c r="A135" i="2"/>
  <c r="D135" s="1"/>
  <c r="B140" i="6" s="1"/>
  <c r="D134" i="2"/>
  <c r="B139" i="6" s="1"/>
  <c r="D214" i="2"/>
  <c r="D215"/>
  <c r="E21" i="1"/>
  <c r="G27" i="2"/>
  <c r="G29"/>
  <c r="G26"/>
  <c r="G28"/>
  <c r="F22" i="19" l="1"/>
  <c r="G21"/>
  <c r="H21" s="1"/>
  <c r="I21" s="1"/>
  <c r="J22"/>
  <c r="K21"/>
  <c r="L21" s="1"/>
  <c r="M21" s="1"/>
  <c r="A100" i="6"/>
  <c r="C129"/>
  <c r="A129"/>
  <c r="C77"/>
  <c r="A77"/>
  <c r="D113" i="2"/>
  <c r="B118" i="6" s="1"/>
  <c r="A114" i="2"/>
  <c r="D8" i="6"/>
  <c r="A130"/>
  <c r="C130"/>
  <c r="A135"/>
  <c r="C135"/>
  <c r="E131" i="2"/>
  <c r="A142" i="6"/>
  <c r="C142"/>
  <c r="E138" i="2"/>
  <c r="A121" i="6"/>
  <c r="C121"/>
  <c r="E117" i="2"/>
  <c r="A89"/>
  <c r="D88"/>
  <c r="B86" i="6" s="1"/>
  <c r="C93"/>
  <c r="A93"/>
  <c r="A149"/>
  <c r="C149"/>
  <c r="G63" i="2"/>
  <c r="E145"/>
  <c r="C41" i="14"/>
  <c r="C39" i="5"/>
  <c r="E152" i="2"/>
  <c r="A9" i="6"/>
  <c r="E50" i="4"/>
  <c r="E11" i="2"/>
  <c r="E41" i="19" s="1"/>
  <c r="C9" i="6"/>
  <c r="E111" i="2"/>
  <c r="C115" i="6"/>
  <c r="C100"/>
  <c r="B204"/>
  <c r="B50" i="5"/>
  <c r="B206" i="6"/>
  <c r="A23" i="1"/>
  <c r="A25" s="1"/>
  <c r="D22"/>
  <c r="F104" i="2" s="1"/>
  <c r="E22" i="1"/>
  <c r="B205" i="6"/>
  <c r="B203"/>
  <c r="K19" i="4"/>
  <c r="L19" s="1"/>
  <c r="M19" s="1"/>
  <c r="J21"/>
  <c r="G22"/>
  <c r="H22" s="1"/>
  <c r="I22" s="1"/>
  <c r="F23"/>
  <c r="J23" i="19" l="1"/>
  <c r="K22"/>
  <c r="L22" s="1"/>
  <c r="M22" s="1"/>
  <c r="F23"/>
  <c r="G22"/>
  <c r="H22" s="1"/>
  <c r="I22" s="1"/>
  <c r="D25" i="1"/>
  <c r="A26"/>
  <c r="D114" i="2"/>
  <c r="B119" i="6" s="1"/>
  <c r="A115" i="2"/>
  <c r="C116" i="6"/>
  <c r="A116"/>
  <c r="C101"/>
  <c r="A101"/>
  <c r="A157"/>
  <c r="E160" i="2"/>
  <c r="C157" i="6"/>
  <c r="E153" i="2"/>
  <c r="D89"/>
  <c r="B87" i="6" s="1"/>
  <c r="A90" i="2"/>
  <c r="A143" i="6"/>
  <c r="E139" i="2"/>
  <c r="C143" i="6"/>
  <c r="A131"/>
  <c r="C131"/>
  <c r="D9"/>
  <c r="A150"/>
  <c r="C42" i="14"/>
  <c r="G64" i="2"/>
  <c r="C40" i="5"/>
  <c r="C150" i="6"/>
  <c r="E146" i="2"/>
  <c r="A122" i="6"/>
  <c r="C122"/>
  <c r="E118" i="2"/>
  <c r="A136" i="6"/>
  <c r="E132" i="2"/>
  <c r="C136" i="6"/>
  <c r="A10"/>
  <c r="C10"/>
  <c r="E45" i="4"/>
  <c r="E12" i="2"/>
  <c r="E42" i="19" s="1"/>
  <c r="F24" i="4"/>
  <c r="G24" s="1"/>
  <c r="H24" s="1"/>
  <c r="I24" s="1"/>
  <c r="G23"/>
  <c r="H23" s="1"/>
  <c r="I23" s="1"/>
  <c r="J22"/>
  <c r="K21"/>
  <c r="L21" s="1"/>
  <c r="M21" s="1"/>
  <c r="F105" i="2"/>
  <c r="D23" i="1"/>
  <c r="G60" i="2" s="1"/>
  <c r="E23" i="1"/>
  <c r="A24"/>
  <c r="F24" i="19" l="1"/>
  <c r="G24" s="1"/>
  <c r="H24" s="1"/>
  <c r="I24" s="1"/>
  <c r="G23"/>
  <c r="H23" s="1"/>
  <c r="I23" s="1"/>
  <c r="J24"/>
  <c r="K24" s="1"/>
  <c r="L24" s="1"/>
  <c r="M24" s="1"/>
  <c r="K23"/>
  <c r="L23" s="1"/>
  <c r="M23" s="1"/>
  <c r="D26" i="1"/>
  <c r="A27"/>
  <c r="E25"/>
  <c r="E26" s="1"/>
  <c r="D115" i="2"/>
  <c r="B120" i="6" s="1"/>
  <c r="A116" i="2"/>
  <c r="A151" i="6"/>
  <c r="C43" i="14"/>
  <c r="C41" i="5"/>
  <c r="E147" i="2"/>
  <c r="C151" i="6"/>
  <c r="G65" i="2"/>
  <c r="D10" i="6"/>
  <c r="A137"/>
  <c r="C137"/>
  <c r="E133" i="2"/>
  <c r="A123" i="6"/>
  <c r="E119" i="2"/>
  <c r="C123" i="6"/>
  <c r="C132"/>
  <c r="A132"/>
  <c r="A144"/>
  <c r="C144"/>
  <c r="E140" i="2"/>
  <c r="D90"/>
  <c r="B88" i="6" s="1"/>
  <c r="A91" i="2"/>
  <c r="A158" i="6"/>
  <c r="E154" i="2"/>
  <c r="C158" i="6"/>
  <c r="A165"/>
  <c r="E161" i="2"/>
  <c r="C165" i="6"/>
  <c r="E168" i="2"/>
  <c r="A11" i="6"/>
  <c r="E46" i="4"/>
  <c r="C11" i="6"/>
  <c r="D11" s="1"/>
  <c r="E13" i="2"/>
  <c r="E43" i="19" s="1"/>
  <c r="D24" i="1"/>
  <c r="F120" i="2" s="1"/>
  <c r="J23" i="4"/>
  <c r="K22"/>
  <c r="L22" s="1"/>
  <c r="M22" s="1"/>
  <c r="E24" i="1"/>
  <c r="A117" i="2" l="1"/>
  <c r="D116"/>
  <c r="B121" i="6" s="1"/>
  <c r="A92" i="2"/>
  <c r="D91"/>
  <c r="B89" i="6" s="1"/>
  <c r="A145"/>
  <c r="E141" i="2"/>
  <c r="C145" i="6"/>
  <c r="C124"/>
  <c r="A124"/>
  <c r="A138"/>
  <c r="C138"/>
  <c r="E134" i="2"/>
  <c r="A173" i="6"/>
  <c r="C44" i="14"/>
  <c r="C42" i="5"/>
  <c r="C173" i="6"/>
  <c r="E176" i="2"/>
  <c r="G66"/>
  <c r="E169"/>
  <c r="A166" i="6"/>
  <c r="E162" i="2"/>
  <c r="C166" i="6"/>
  <c r="A159"/>
  <c r="E155" i="2"/>
  <c r="C159" i="6"/>
  <c r="A152"/>
  <c r="C152"/>
  <c r="E148" i="2"/>
  <c r="A12" i="6"/>
  <c r="E48" i="4"/>
  <c r="C12" i="6"/>
  <c r="D12" s="1"/>
  <c r="J24" i="4"/>
  <c r="K24" s="1"/>
  <c r="L24" s="1"/>
  <c r="M24" s="1"/>
  <c r="K23"/>
  <c r="L23" s="1"/>
  <c r="M23" s="1"/>
  <c r="F121" i="2"/>
  <c r="F128"/>
  <c r="F129"/>
  <c r="D117" l="1"/>
  <c r="B122" i="6" s="1"/>
  <c r="A118" i="2"/>
  <c r="A153" i="6"/>
  <c r="E149" i="2"/>
  <c r="C153" i="6"/>
  <c r="A160"/>
  <c r="C160"/>
  <c r="E156" i="2"/>
  <c r="A167" i="6"/>
  <c r="C167"/>
  <c r="E163" i="2"/>
  <c r="A174" i="6"/>
  <c r="C174"/>
  <c r="C45" i="14"/>
  <c r="G67" i="2"/>
  <c r="C43" i="5"/>
  <c r="E170" i="2"/>
  <c r="A181" i="6"/>
  <c r="E177" i="2"/>
  <c r="C181" i="6"/>
  <c r="E184" i="2"/>
  <c r="A93"/>
  <c r="D92"/>
  <c r="B90" i="6" s="1"/>
  <c r="A139"/>
  <c r="E135" i="2"/>
  <c r="C139" i="6"/>
  <c r="A146"/>
  <c r="C146"/>
  <c r="E142" i="2"/>
  <c r="A13" i="6"/>
  <c r="C13"/>
  <c r="E192" i="2" l="1"/>
  <c r="D118"/>
  <c r="B123" i="6" s="1"/>
  <c r="A119" i="2"/>
  <c r="D119" s="1"/>
  <c r="B124" i="6" s="1"/>
  <c r="A147"/>
  <c r="C147"/>
  <c r="E143" i="2"/>
  <c r="C140" i="6"/>
  <c r="A140"/>
  <c r="A189"/>
  <c r="E185" i="2"/>
  <c r="C189" i="6"/>
  <c r="A182"/>
  <c r="E178" i="2"/>
  <c r="C182" i="6"/>
  <c r="A175"/>
  <c r="E171" i="2"/>
  <c r="C175" i="6"/>
  <c r="G68" i="2"/>
  <c r="C46" i="14"/>
  <c r="C44" i="5"/>
  <c r="A168" i="6"/>
  <c r="C168"/>
  <c r="E164" i="2"/>
  <c r="D13" i="6"/>
  <c r="A94" i="2"/>
  <c r="D93"/>
  <c r="B91" i="6" s="1"/>
  <c r="A161"/>
  <c r="C161"/>
  <c r="E157" i="2"/>
  <c r="A154" i="6"/>
  <c r="C154"/>
  <c r="E150" i="2"/>
  <c r="A14" i="6"/>
  <c r="E52" i="4"/>
  <c r="C14" i="6"/>
  <c r="D14" s="1"/>
  <c r="E17" i="2"/>
  <c r="E47" i="19" s="1"/>
  <c r="A28" i="1"/>
  <c r="A29" s="1"/>
  <c r="E27"/>
  <c r="D27"/>
  <c r="E208" i="2" l="1"/>
  <c r="E200"/>
  <c r="E201" s="1"/>
  <c r="E202" s="1"/>
  <c r="E203" s="1"/>
  <c r="E204" s="1"/>
  <c r="E205" s="1"/>
  <c r="E206" s="1"/>
  <c r="E207" s="1"/>
  <c r="A176" i="6"/>
  <c r="C176"/>
  <c r="E172" i="2"/>
  <c r="A162" i="6"/>
  <c r="C162"/>
  <c r="E158" i="2"/>
  <c r="A95"/>
  <c r="D95" s="1"/>
  <c r="B93" i="6" s="1"/>
  <c r="D94" i="2"/>
  <c r="B92" i="6" s="1"/>
  <c r="A169"/>
  <c r="E165" i="2"/>
  <c r="C169" i="6"/>
  <c r="A183"/>
  <c r="C183"/>
  <c r="E179" i="2"/>
  <c r="A197" i="6"/>
  <c r="C47" i="14"/>
  <c r="C197" i="6"/>
  <c r="C45" i="5"/>
  <c r="A190" i="6"/>
  <c r="C190"/>
  <c r="E186" i="2"/>
  <c r="C148" i="6"/>
  <c r="A148"/>
  <c r="A155"/>
  <c r="C155"/>
  <c r="E151" i="2"/>
  <c r="A15" i="6"/>
  <c r="E18" i="2"/>
  <c r="E48" i="19" s="1"/>
  <c r="E53" i="4"/>
  <c r="C15" i="6"/>
  <c r="D28" i="1"/>
  <c r="F144" i="2" s="1"/>
  <c r="E28" i="1"/>
  <c r="D15" i="6" l="1"/>
  <c r="A191"/>
  <c r="C191"/>
  <c r="E187" i="2"/>
  <c r="A207" i="6"/>
  <c r="C207"/>
  <c r="E193" i="2"/>
  <c r="A177" i="6"/>
  <c r="E173" i="2"/>
  <c r="C177" i="6"/>
  <c r="C156"/>
  <c r="A156"/>
  <c r="A198"/>
  <c r="C198"/>
  <c r="C46" i="5"/>
  <c r="A184" i="6"/>
  <c r="C184"/>
  <c r="E180" i="2"/>
  <c r="A170" i="6"/>
  <c r="E166" i="2"/>
  <c r="C170" i="6"/>
  <c r="A163"/>
  <c r="E159" i="2"/>
  <c r="C163" i="6"/>
  <c r="A16"/>
  <c r="E54" i="4"/>
  <c r="C16" i="6"/>
  <c r="E19" i="2"/>
  <c r="E49" i="19" s="1"/>
  <c r="F145" i="2"/>
  <c r="D16" i="6" l="1"/>
  <c r="A171"/>
  <c r="C171"/>
  <c r="E167" i="2"/>
  <c r="A185" i="6"/>
  <c r="E181" i="2"/>
  <c r="C185" i="6"/>
  <c r="A215"/>
  <c r="C215"/>
  <c r="C164"/>
  <c r="A164"/>
  <c r="A199"/>
  <c r="C199"/>
  <c r="A178"/>
  <c r="C178"/>
  <c r="E174" i="2"/>
  <c r="A208" i="6"/>
  <c r="C208"/>
  <c r="E194" i="2"/>
  <c r="A192" i="6"/>
  <c r="C192"/>
  <c r="E188" i="2"/>
  <c r="A17" i="6"/>
  <c r="C17"/>
  <c r="E55" i="4"/>
  <c r="E20" i="2"/>
  <c r="E50" i="19" s="1"/>
  <c r="A209" i="6" l="1"/>
  <c r="E195" i="2"/>
  <c r="C209" i="6"/>
  <c r="A200"/>
  <c r="C47" i="5"/>
  <c r="C200" i="6"/>
  <c r="A216"/>
  <c r="C216"/>
  <c r="A193"/>
  <c r="C193"/>
  <c r="E189" i="2"/>
  <c r="A179" i="6"/>
  <c r="C179"/>
  <c r="E175" i="2"/>
  <c r="A186" i="6"/>
  <c r="C186"/>
  <c r="E182" i="2"/>
  <c r="C172" i="6"/>
  <c r="A172"/>
  <c r="D17"/>
  <c r="A18"/>
  <c r="C18"/>
  <c r="E56" i="4"/>
  <c r="E21" i="2"/>
  <c r="E51" i="19" s="1"/>
  <c r="A30" i="1"/>
  <c r="E29"/>
  <c r="D29"/>
  <c r="A187" i="6" l="1"/>
  <c r="E183" i="2"/>
  <c r="C187" i="6"/>
  <c r="A194"/>
  <c r="E190" i="2"/>
  <c r="C194" i="6"/>
  <c r="A217"/>
  <c r="C217"/>
  <c r="A201"/>
  <c r="C201"/>
  <c r="A210"/>
  <c r="E196" i="2"/>
  <c r="C210" i="6"/>
  <c r="C180"/>
  <c r="A180"/>
  <c r="D18"/>
  <c r="A19"/>
  <c r="E57" i="4"/>
  <c r="E22" i="2"/>
  <c r="E52" i="19" s="1"/>
  <c r="C19" i="6"/>
  <c r="E30" i="1"/>
  <c r="D30"/>
  <c r="F168" i="2" s="1"/>
  <c r="A31" i="1"/>
  <c r="D19" i="6" l="1"/>
  <c r="A211"/>
  <c r="C211"/>
  <c r="E197" i="2"/>
  <c r="C218" i="6"/>
  <c r="A218"/>
  <c r="C188"/>
  <c r="A188"/>
  <c r="A202"/>
  <c r="C202"/>
  <c r="C49" i="5"/>
  <c r="A195" i="6"/>
  <c r="C195"/>
  <c r="E191" i="2"/>
  <c r="A20" i="6"/>
  <c r="E23" i="2"/>
  <c r="E53" i="19" s="1"/>
  <c r="E58" i="4"/>
  <c r="C20" i="6"/>
  <c r="D31" i="1"/>
  <c r="F176" i="2" s="1"/>
  <c r="A32" i="1"/>
  <c r="E31"/>
  <c r="F177" i="2" s="1"/>
  <c r="F169"/>
  <c r="A205" i="6" l="1"/>
  <c r="A203"/>
  <c r="C205"/>
  <c r="C203"/>
  <c r="C196"/>
  <c r="A196"/>
  <c r="A212"/>
  <c r="C212"/>
  <c r="E198" i="2"/>
  <c r="D20" i="6"/>
  <c r="A21"/>
  <c r="E24" i="2"/>
  <c r="E54" i="19" s="1"/>
  <c r="E59" i="4"/>
  <c r="C21" i="6"/>
  <c r="D32" i="1"/>
  <c r="F184" i="2" s="1"/>
  <c r="E32" i="1"/>
  <c r="F185" i="2" s="1"/>
  <c r="A213" i="6" l="1"/>
  <c r="C213"/>
  <c r="E199" i="2"/>
  <c r="A206" i="6"/>
  <c r="A204"/>
  <c r="C204"/>
  <c r="C206"/>
  <c r="C50" i="5"/>
  <c r="D21" i="6"/>
  <c r="A22"/>
  <c r="C22"/>
  <c r="E25" i="2"/>
  <c r="E55" i="19" s="1"/>
  <c r="E60" i="4"/>
  <c r="D22" i="6" l="1"/>
  <c r="C214"/>
  <c r="A214"/>
  <c r="A23"/>
  <c r="E61" i="4"/>
  <c r="E26" i="2"/>
  <c r="E56" i="19" s="1"/>
  <c r="C23" i="6"/>
  <c r="D23" l="1"/>
  <c r="A24"/>
  <c r="E27" i="2"/>
  <c r="E57" i="19" s="1"/>
  <c r="C24" i="6"/>
  <c r="D24" s="1"/>
  <c r="E62" i="4"/>
  <c r="A25" i="6" l="1"/>
  <c r="E63" i="4"/>
  <c r="C25" i="6"/>
  <c r="E28" i="2"/>
  <c r="E58" i="19" s="1"/>
  <c r="D25" i="6" l="1"/>
  <c r="A26"/>
  <c r="E64" i="4"/>
  <c r="E29" i="2"/>
  <c r="E59" i="19" s="1"/>
  <c r="C26" i="6"/>
  <c r="D26" l="1"/>
  <c r="A27"/>
  <c r="E65" i="4"/>
  <c r="C27" i="6"/>
  <c r="D27" s="1"/>
  <c r="E30" i="2"/>
  <c r="E60" i="19" s="1"/>
  <c r="A28" i="6" l="1"/>
  <c r="E66" i="4"/>
  <c r="C28" i="6"/>
  <c r="D28" s="1"/>
  <c r="E31" i="2"/>
  <c r="A29" i="6" l="1"/>
  <c r="C29"/>
  <c r="E32" i="2"/>
  <c r="D29" i="6" l="1"/>
  <c r="A30"/>
  <c r="C30"/>
  <c r="E33" i="2"/>
  <c r="D70" i="6"/>
  <c r="D30" l="1"/>
  <c r="A31"/>
  <c r="C31"/>
  <c r="E34" i="2"/>
  <c r="D71" i="6"/>
  <c r="D31" l="1"/>
  <c r="A32"/>
  <c r="E35" i="2"/>
  <c r="C32" i="6"/>
  <c r="D72"/>
  <c r="D32" l="1"/>
  <c r="A33"/>
  <c r="E36" i="2"/>
  <c r="C33" i="6"/>
  <c r="D33" s="1"/>
  <c r="D73"/>
  <c r="A34" l="1"/>
  <c r="C34"/>
  <c r="E37" i="2"/>
  <c r="D74" i="6"/>
  <c r="D34" l="1"/>
  <c r="A35"/>
  <c r="C35"/>
  <c r="E38" i="2"/>
  <c r="D75" i="6"/>
  <c r="D35" l="1"/>
  <c r="A36"/>
  <c r="E39" i="2"/>
  <c r="C36" i="6"/>
  <c r="D76"/>
  <c r="D36" l="1"/>
  <c r="A37"/>
  <c r="E40" i="2"/>
  <c r="C37" i="6"/>
  <c r="D77"/>
  <c r="D37" l="1"/>
  <c r="A38"/>
  <c r="C38"/>
  <c r="E41" i="2"/>
  <c r="D78" i="6"/>
  <c r="D38" l="1"/>
  <c r="A39"/>
  <c r="E42" i="2"/>
  <c r="C39" i="6"/>
  <c r="D79"/>
  <c r="D39" l="1"/>
  <c r="A40"/>
  <c r="C40"/>
  <c r="E43" i="2"/>
  <c r="D80" i="6"/>
  <c r="D40" l="1"/>
  <c r="A41"/>
  <c r="E44" i="2"/>
  <c r="C41" i="6"/>
  <c r="D81"/>
  <c r="D41" l="1"/>
  <c r="A42"/>
  <c r="E45" i="2"/>
  <c r="C42" i="6"/>
  <c r="D42" s="1"/>
  <c r="D82"/>
  <c r="A43" l="1"/>
  <c r="C43"/>
  <c r="E46" i="2"/>
  <c r="D83" i="6"/>
  <c r="D43" l="1"/>
  <c r="A44"/>
  <c r="C44"/>
  <c r="E47" i="2"/>
  <c r="D84" i="6"/>
  <c r="D44" l="1"/>
  <c r="A45"/>
  <c r="C45"/>
  <c r="E48" i="2"/>
  <c r="D85" i="6"/>
  <c r="D45" l="1"/>
  <c r="A46"/>
  <c r="E49" i="2"/>
  <c r="C46" i="6"/>
  <c r="D86"/>
  <c r="D46" l="1"/>
  <c r="A47"/>
  <c r="E50" i="2"/>
  <c r="C47" i="6"/>
  <c r="D87"/>
  <c r="D47" l="1"/>
  <c r="A48"/>
  <c r="E51" i="2"/>
  <c r="C48" i="6"/>
  <c r="D88"/>
  <c r="D48" l="1"/>
  <c r="A49"/>
  <c r="C49"/>
  <c r="E52" i="2"/>
  <c r="D89" i="6"/>
  <c r="D49" l="1"/>
  <c r="A50"/>
  <c r="E53" i="2"/>
  <c r="C50" i="6"/>
  <c r="D90"/>
  <c r="D50" l="1"/>
  <c r="A51"/>
  <c r="E54" i="2"/>
  <c r="C51" i="6"/>
  <c r="D91"/>
  <c r="D51" l="1"/>
  <c r="A52"/>
  <c r="C52"/>
  <c r="E55" i="2"/>
  <c r="D92" i="6"/>
  <c r="D52" l="1"/>
  <c r="A53"/>
  <c r="C53"/>
  <c r="E56" i="2"/>
  <c r="D93" i="6"/>
  <c r="D53" l="1"/>
  <c r="A54"/>
  <c r="C54"/>
  <c r="E57" i="2"/>
  <c r="D94" i="6"/>
  <c r="D54" l="1"/>
  <c r="A55"/>
  <c r="C55"/>
  <c r="E58" i="2"/>
  <c r="D95" i="6"/>
  <c r="D55" l="1"/>
  <c r="A56"/>
  <c r="E59" i="2"/>
  <c r="C56" i="6"/>
  <c r="D96"/>
  <c r="D56" l="1"/>
  <c r="A57"/>
  <c r="E60" i="2"/>
  <c r="E61" i="19" s="1"/>
  <c r="C57" i="6"/>
  <c r="D57" s="1"/>
  <c r="D108"/>
  <c r="D97"/>
  <c r="A58" l="1"/>
  <c r="C58"/>
  <c r="E67" i="4"/>
  <c r="D98" i="6"/>
  <c r="D58" l="1"/>
  <c r="A59"/>
  <c r="C59"/>
  <c r="B59"/>
  <c r="D99"/>
  <c r="A60" l="1"/>
  <c r="B60"/>
  <c r="C60"/>
  <c r="D59"/>
  <c r="D100"/>
  <c r="A61" l="1"/>
  <c r="B61"/>
  <c r="C61"/>
  <c r="D60"/>
  <c r="D101"/>
  <c r="A62" l="1"/>
  <c r="C62"/>
  <c r="E39" i="4"/>
  <c r="E64" i="2"/>
  <c r="E36" i="19" s="1"/>
  <c r="D61" i="6"/>
  <c r="D102"/>
  <c r="D62" l="1"/>
  <c r="A63"/>
  <c r="E65" i="2"/>
  <c r="E37" i="19" s="1"/>
  <c r="C63" i="6"/>
  <c r="D63" s="1"/>
  <c r="E40" i="4"/>
  <c r="D103" i="6"/>
  <c r="A64" l="1"/>
  <c r="C64"/>
  <c r="E66" i="2"/>
  <c r="E38" i="19" s="1"/>
  <c r="E41" i="4"/>
  <c r="D104" i="6"/>
  <c r="D64" l="1"/>
  <c r="A65"/>
  <c r="E67" i="2"/>
  <c r="E39" i="19" s="1"/>
  <c r="C65" i="6"/>
  <c r="D65" s="1"/>
  <c r="E42" i="4"/>
  <c r="D105" i="6"/>
  <c r="A66" l="1"/>
  <c r="C66"/>
  <c r="E43" i="4"/>
  <c r="E68" i="2"/>
  <c r="E40" i="19" s="1"/>
  <c r="D106" i="6"/>
  <c r="D66" l="1"/>
  <c r="E44" i="4"/>
  <c r="A67" i="6"/>
  <c r="C67"/>
  <c r="D107"/>
  <c r="D67" l="1"/>
  <c r="C68"/>
  <c r="A68"/>
  <c r="D110"/>
  <c r="D109"/>
  <c r="D68" l="1"/>
  <c r="C69"/>
  <c r="A69"/>
  <c r="D111"/>
  <c r="D69" l="1"/>
  <c r="D112"/>
  <c r="D113" l="1"/>
  <c r="D114" l="1"/>
  <c r="D115" l="1"/>
  <c r="D116" l="1"/>
  <c r="D117" l="1"/>
  <c r="D118" l="1"/>
  <c r="D119" l="1"/>
  <c r="D120" l="1"/>
  <c r="D121" l="1"/>
  <c r="D122" l="1"/>
  <c r="D123" l="1"/>
  <c r="D124" l="1"/>
  <c r="D125" l="1"/>
  <c r="D126" l="1"/>
  <c r="D127" l="1"/>
  <c r="D128" l="1"/>
  <c r="D129" l="1"/>
  <c r="D130" l="1"/>
  <c r="D131" l="1"/>
  <c r="D132" l="1"/>
  <c r="D133" l="1"/>
  <c r="D134" l="1"/>
  <c r="D135" l="1"/>
  <c r="D136" l="1"/>
  <c r="D137" l="1"/>
  <c r="D138" l="1"/>
  <c r="D139" l="1"/>
  <c r="D140" l="1"/>
  <c r="D141" l="1"/>
  <c r="D142" l="1"/>
  <c r="D143" l="1"/>
  <c r="D144" l="1"/>
  <c r="D145" l="1"/>
  <c r="D146" l="1"/>
  <c r="D147" l="1"/>
  <c r="D148" l="1"/>
  <c r="D149" l="1"/>
  <c r="D150" l="1"/>
  <c r="D151" l="1"/>
  <c r="D152" l="1"/>
  <c r="D153" l="1"/>
  <c r="D154" l="1"/>
  <c r="D155" l="1"/>
  <c r="D156" l="1"/>
  <c r="D157" l="1"/>
  <c r="D158" l="1"/>
  <c r="D159" l="1"/>
  <c r="D160" l="1"/>
  <c r="D161" l="1"/>
  <c r="D162" l="1"/>
  <c r="D163" l="1"/>
  <c r="D164" l="1"/>
  <c r="D165" l="1"/>
  <c r="D166" l="1"/>
  <c r="D167" l="1"/>
  <c r="D168" l="1"/>
  <c r="D169" l="1"/>
  <c r="D170" l="1"/>
  <c r="D171" l="1"/>
  <c r="D172" l="1"/>
  <c r="D173" l="1"/>
  <c r="D174" l="1"/>
  <c r="D175" l="1"/>
  <c r="D176" l="1"/>
  <c r="D177" l="1"/>
  <c r="D178" l="1"/>
  <c r="D179" l="1"/>
  <c r="D180" l="1"/>
  <c r="D181" l="1"/>
  <c r="D182" l="1"/>
  <c r="D183" l="1"/>
  <c r="D184" l="1"/>
  <c r="D185" l="1"/>
  <c r="D186" l="1"/>
  <c r="D187" l="1"/>
  <c r="D188" l="1"/>
  <c r="D189" l="1"/>
  <c r="D190" l="1"/>
  <c r="D191" l="1"/>
  <c r="D192" l="1"/>
  <c r="D193" l="1"/>
  <c r="D194" l="1"/>
  <c r="D195" l="1"/>
  <c r="D196" l="1"/>
  <c r="D197" l="1"/>
  <c r="D198" l="1"/>
  <c r="D199" l="1"/>
  <c r="D200" l="1"/>
  <c r="D201" l="1"/>
  <c r="D205" l="1"/>
  <c r="D202"/>
  <c r="D203" l="1"/>
  <c r="D206"/>
  <c r="D204" l="1"/>
  <c r="D207" l="1"/>
  <c r="D208" l="1"/>
  <c r="D209" l="1"/>
  <c r="D210" l="1"/>
  <c r="D211" l="1"/>
  <c r="D212" l="1"/>
  <c r="D213" l="1"/>
  <c r="D214" l="1"/>
  <c r="D215" l="1"/>
  <c r="D216" l="1"/>
  <c r="D218" l="1"/>
  <c r="D217"/>
</calcChain>
</file>

<file path=xl/sharedStrings.xml><?xml version="1.0" encoding="utf-8"?>
<sst xmlns="http://schemas.openxmlformats.org/spreadsheetml/2006/main" count="2518" uniqueCount="694">
  <si>
    <t>Board</t>
  </si>
  <si>
    <t>Device</t>
  </si>
  <si>
    <t>Name</t>
  </si>
  <si>
    <t>Node</t>
  </si>
  <si>
    <t>Function</t>
  </si>
  <si>
    <t>LED</t>
  </si>
  <si>
    <t>SWITCH</t>
  </si>
  <si>
    <t>Event</t>
  </si>
  <si>
    <t>ON</t>
  </si>
  <si>
    <t>Route Set</t>
  </si>
  <si>
    <t>Left Fiddle</t>
  </si>
  <si>
    <t>Route</t>
  </si>
  <si>
    <t>OFF</t>
  </si>
  <si>
    <t>Right Fiddle</t>
  </si>
  <si>
    <t>Notes</t>
  </si>
  <si>
    <t>Type</t>
  </si>
  <si>
    <t>A</t>
  </si>
  <si>
    <t>B</t>
  </si>
  <si>
    <t>C</t>
  </si>
  <si>
    <t>D</t>
  </si>
  <si>
    <t>Mimic Panel Switches</t>
  </si>
  <si>
    <t>Row</t>
  </si>
  <si>
    <t>Col</t>
  </si>
  <si>
    <t>Pin</t>
  </si>
  <si>
    <t>Mode0</t>
  </si>
  <si>
    <t>Switch</t>
  </si>
  <si>
    <t>Mode1</t>
  </si>
  <si>
    <t>Push ON</t>
  </si>
  <si>
    <t>Push OFF</t>
  </si>
  <si>
    <t>Mode2</t>
  </si>
  <si>
    <t>Mode3</t>
  </si>
  <si>
    <t>Mode5</t>
  </si>
  <si>
    <t>Event Name</t>
  </si>
  <si>
    <t>Push Button</t>
  </si>
  <si>
    <t>Mimic Panel LED's</t>
  </si>
  <si>
    <t>eventId</t>
  </si>
  <si>
    <t>eventName</t>
  </si>
  <si>
    <t>eventValue</t>
  </si>
  <si>
    <t>XML</t>
  </si>
  <si>
    <t>M1</t>
  </si>
  <si>
    <t>M2</t>
  </si>
  <si>
    <t>NOG CBUS Nodes</t>
  </si>
  <si>
    <t>MOTDRV</t>
  </si>
  <si>
    <t>Points 13..14</t>
  </si>
  <si>
    <t>Points 21..22</t>
  </si>
  <si>
    <t>MIMIC 1</t>
  </si>
  <si>
    <t>MIMIC 2</t>
  </si>
  <si>
    <t>BREWERY</t>
  </si>
  <si>
    <t>LOCO YARD</t>
  </si>
  <si>
    <t>FLOUR MILL</t>
  </si>
  <si>
    <t>Points 15..18</t>
  </si>
  <si>
    <t>Points 19..20</t>
  </si>
  <si>
    <t>None</t>
  </si>
  <si>
    <t>SOLDRV</t>
  </si>
  <si>
    <t>Points 60..61</t>
  </si>
  <si>
    <t>Points 62..63</t>
  </si>
  <si>
    <t>"</t>
  </si>
  <si>
    <t>BRD 12</t>
  </si>
  <si>
    <t>BRD 13</t>
  </si>
  <si>
    <t>NOG CBUS Events</t>
  </si>
  <si>
    <t>POSNIND</t>
  </si>
  <si>
    <t>CALED64</t>
  </si>
  <si>
    <t>CANACE3</t>
  </si>
  <si>
    <t>CANACC5</t>
  </si>
  <si>
    <t>CANACC4</t>
  </si>
  <si>
    <t>CANACE8C</t>
  </si>
  <si>
    <t>64 LED driver</t>
  </si>
  <si>
    <t>Switch input matrix</t>
  </si>
  <si>
    <t>8 channel Input module.</t>
  </si>
  <si>
    <t>Point</t>
  </si>
  <si>
    <t>No. 13</t>
  </si>
  <si>
    <t>No. 14</t>
  </si>
  <si>
    <t>No. 15</t>
  </si>
  <si>
    <t>No. 16</t>
  </si>
  <si>
    <t>No. 17</t>
  </si>
  <si>
    <t>No. 18</t>
  </si>
  <si>
    <t>No. 19</t>
  </si>
  <si>
    <t>No. 20</t>
  </si>
  <si>
    <t>No. 21</t>
  </si>
  <si>
    <t>No. 22</t>
  </si>
  <si>
    <t>No. 23</t>
  </si>
  <si>
    <t>No. 24</t>
  </si>
  <si>
    <t>No. 25</t>
  </si>
  <si>
    <t>No. 26</t>
  </si>
  <si>
    <t>No. 27</t>
  </si>
  <si>
    <t>No. 28</t>
  </si>
  <si>
    <t>No. 29</t>
  </si>
  <si>
    <t>No. 30</t>
  </si>
  <si>
    <t>No. 31</t>
  </si>
  <si>
    <t>No. 32</t>
  </si>
  <si>
    <t>No. 33</t>
  </si>
  <si>
    <t>No. 34</t>
  </si>
  <si>
    <t>No. 35</t>
  </si>
  <si>
    <t>No. 36</t>
  </si>
  <si>
    <t>No. 37</t>
  </si>
  <si>
    <t>No. 38</t>
  </si>
  <si>
    <t>No. 39</t>
  </si>
  <si>
    <t>No. 40</t>
  </si>
  <si>
    <t>No. 41</t>
  </si>
  <si>
    <t>No. 42</t>
  </si>
  <si>
    <t>No. 43</t>
  </si>
  <si>
    <t>No. 44</t>
  </si>
  <si>
    <t>No. 45</t>
  </si>
  <si>
    <t>No. 46</t>
  </si>
  <si>
    <t>No. 47</t>
  </si>
  <si>
    <t>No. 48</t>
  </si>
  <si>
    <t>No. 49</t>
  </si>
  <si>
    <t>No. 50</t>
  </si>
  <si>
    <t>No. 51</t>
  </si>
  <si>
    <t>No. 52</t>
  </si>
  <si>
    <t>No. 53</t>
  </si>
  <si>
    <t>No. 54</t>
  </si>
  <si>
    <t>No. 55</t>
  </si>
  <si>
    <t>No. 56</t>
  </si>
  <si>
    <t>No. 57</t>
  </si>
  <si>
    <t>Outer</t>
  </si>
  <si>
    <t>Centre</t>
  </si>
  <si>
    <t>Inner</t>
  </si>
  <si>
    <t>P62
8</t>
  </si>
  <si>
    <t>P63
11</t>
  </si>
  <si>
    <t>P64
11</t>
  </si>
  <si>
    <t>BOARD</t>
  </si>
  <si>
    <t>8 channel pulsed drive unit.  4 pairs of solenoids.</t>
  </si>
  <si>
    <t>Point 'Mech'</t>
  </si>
  <si>
    <t>Driver</t>
  </si>
  <si>
    <t>Point sense</t>
  </si>
  <si>
    <t>Mech point sense</t>
  </si>
  <si>
    <t xml:space="preserve">Spare Sense IP. </t>
  </si>
  <si>
    <t>Left Fiddle Route</t>
  </si>
  <si>
    <t>Right Fiddle Route</t>
  </si>
  <si>
    <t>Event.</t>
  </si>
  <si>
    <t xml:space="preserve"> EVENT
ON</t>
  </si>
  <si>
    <t>EVENT
OFF</t>
  </si>
  <si>
    <t>Route Sense Event</t>
  </si>
  <si>
    <t>(On)-(Off)</t>
  </si>
  <si>
    <t>POSNIND units are for possible expansion if required covering mechanical point states.</t>
  </si>
  <si>
    <t>Not used.</t>
  </si>
  <si>
    <t>TOTAL PB</t>
  </si>
  <si>
    <t>Using CANACE3C</t>
  </si>
  <si>
    <t>CANCOND8C</t>
  </si>
  <si>
    <t>Point 27</t>
  </si>
  <si>
    <t>Points 23, 24A&amp;B, 25, 26</t>
  </si>
  <si>
    <t>Point 57</t>
  </si>
  <si>
    <t>Dummy</t>
  </si>
  <si>
    <t>ANY</t>
  </si>
  <si>
    <t>SENS</t>
  </si>
  <si>
    <t>Route ON or Action</t>
  </si>
  <si>
    <t>Object</t>
  </si>
  <si>
    <t>Action</t>
  </si>
  <si>
    <t>Mimic Panel 2. LEDS</t>
  </si>
  <si>
    <t>Mimic Panel 1. LEDS</t>
  </si>
  <si>
    <t>Mimic Panel 1. Switches</t>
  </si>
  <si>
    <t>Mimic Panel 2. Switches</t>
  </si>
  <si>
    <t>Route 3 Bank A OP</t>
  </si>
  <si>
    <t>Dummy event for unused input. No 1</t>
  </si>
  <si>
    <t>Dummy event for unused input. No 2</t>
  </si>
  <si>
    <t>Dummy event for unused input. No 3</t>
  </si>
  <si>
    <t>Dummy event for unused input. No 4</t>
  </si>
  <si>
    <t>Dummy event for unused input. No 5</t>
  </si>
  <si>
    <t>Dummy event for unused input. No 6</t>
  </si>
  <si>
    <t>Dummy event for unused input. No 7</t>
  </si>
  <si>
    <t>Dummy event for unused input. No 8</t>
  </si>
  <si>
    <t>−</t>
  </si>
  <si>
    <t>Item</t>
  </si>
  <si>
    <t>Using CANLED64</t>
  </si>
  <si>
    <t>8 channel condition OP module.</t>
  </si>
  <si>
    <t>Panel generated on power up.</t>
  </si>
  <si>
    <t>Row [A]</t>
  </si>
  <si>
    <t>Col [K]</t>
  </si>
  <si>
    <t xml:space="preserve">SWITCH IP </t>
  </si>
  <si>
    <t xml:space="preserve">LED OP </t>
  </si>
  <si>
    <t>Block 1 Mode 4</t>
  </si>
  <si>
    <t>Block 2 Mode 4</t>
  </si>
  <si>
    <t>Block 3 Mode 4</t>
  </si>
  <si>
    <t>Mode 4</t>
  </si>
  <si>
    <t>Mode 1</t>
  </si>
  <si>
    <t>Mode 0</t>
  </si>
  <si>
    <t>Block 8 Mode 0</t>
  </si>
  <si>
    <t>Block 5 Mode 1</t>
  </si>
  <si>
    <t>Block 6 Mode 1</t>
  </si>
  <si>
    <t>Block 7 Mode 1</t>
  </si>
  <si>
    <t>Panel generated for LED test</t>
  </si>
  <si>
    <t>test</t>
  </si>
  <si>
    <t>PB ON-OFF</t>
  </si>
  <si>
    <t>ON - OFF</t>
  </si>
  <si>
    <t xml:space="preserve">Event </t>
  </si>
  <si>
    <t>Position is cascaded through both points.</t>
  </si>
  <si>
    <t>Route 4 Bank A OP</t>
  </si>
  <si>
    <t>8 channel Constant drive unit.  1 to 4 servo motors.</t>
  </si>
  <si>
    <t>NG TT Set</t>
  </si>
  <si>
    <t>SG TT Set</t>
  </si>
  <si>
    <t>NOT USED</t>
  </si>
  <si>
    <t>Result OP of CANCOND8C Cond 3 High.</t>
  </si>
  <si>
    <t>Result OP of CANCOND8C Cond 5 high.</t>
  </si>
  <si>
    <t>SP</t>
  </si>
  <si>
    <t>CONDMOD</t>
  </si>
  <si>
    <t>SEGOP</t>
  </si>
  <si>
    <t>CANACC8</t>
  </si>
  <si>
    <t>MX</t>
  </si>
  <si>
    <t>DISPLAY</t>
  </si>
  <si>
    <t>7 Segment Display</t>
  </si>
  <si>
    <t>OP1</t>
  </si>
  <si>
    <t>OP2</t>
  </si>
  <si>
    <t>OP3</t>
  </si>
  <si>
    <t>OP4</t>
  </si>
  <si>
    <t>OP5</t>
  </si>
  <si>
    <t>OP6</t>
  </si>
  <si>
    <t>OP7</t>
  </si>
  <si>
    <t>OP8*</t>
  </si>
  <si>
    <t>(a)</t>
  </si>
  <si>
    <t>(b)</t>
  </si>
  <si>
    <t>(c)</t>
  </si>
  <si>
    <t>(d)</t>
  </si>
  <si>
    <t>(e)</t>
  </si>
  <si>
    <t>(f)</t>
  </si>
  <si>
    <t>(g)</t>
  </si>
  <si>
    <t>-</t>
  </si>
  <si>
    <t>Block 4 Mode 4</t>
  </si>
  <si>
    <t>SEQ</t>
  </si>
  <si>
    <t>Decrement</t>
  </si>
  <si>
    <t>Increment</t>
  </si>
  <si>
    <t>Route 5 Bank A OP</t>
  </si>
  <si>
    <t>Result OP of CANCOND8C Cond 7 high.</t>
  </si>
  <si>
    <t>Seven segment 'a'.</t>
  </si>
  <si>
    <t>Seven segment 'b'.</t>
  </si>
  <si>
    <t>Seven segment 'c'.</t>
  </si>
  <si>
    <t>Seven segment 'd'.</t>
  </si>
  <si>
    <t>Seven segment 'e'.</t>
  </si>
  <si>
    <t>Seven segment 'f'.</t>
  </si>
  <si>
    <t>Seven segment 'g'.</t>
  </si>
  <si>
    <t>Seven segment dp.</t>
  </si>
  <si>
    <t>To be added?</t>
  </si>
  <si>
    <t>Reserved.  Not used yet.</t>
  </si>
  <si>
    <t>Red. Reserved.  Not used.</t>
  </si>
  <si>
    <t>Green = set.</t>
  </si>
  <si>
    <t>TBD</t>
  </si>
  <si>
    <t>Turntable dual colour indicators</t>
  </si>
  <si>
    <t>Mimic Panel LED's wiring</t>
  </si>
  <si>
    <t>Colour</t>
  </si>
  <si>
    <t>Brown</t>
  </si>
  <si>
    <t>Red</t>
  </si>
  <si>
    <t>Orange</t>
  </si>
  <si>
    <t>Green</t>
  </si>
  <si>
    <t>Blue</t>
  </si>
  <si>
    <t>Grey</t>
  </si>
  <si>
    <t>White</t>
  </si>
  <si>
    <t>Black</t>
  </si>
  <si>
    <t>Anodes to Black. P10</t>
  </si>
  <si>
    <t>Anodes to Brown. P11</t>
  </si>
  <si>
    <t>Anodes to Red. P12</t>
  </si>
  <si>
    <t>Anodes to Orange. P13</t>
  </si>
  <si>
    <t>Yellow</t>
  </si>
  <si>
    <t>Mimic Display 1</t>
  </si>
  <si>
    <t>Mimic Display 2</t>
  </si>
  <si>
    <t>Mimic Display 3</t>
  </si>
  <si>
    <t>Mimic Display 4</t>
  </si>
  <si>
    <t>Mimic Display 5</t>
  </si>
  <si>
    <t>Mimic Display 6</t>
  </si>
  <si>
    <r>
      <t>TT1-</t>
    </r>
    <r>
      <rPr>
        <sz val="10"/>
        <rFont val="Arial"/>
        <family val="2"/>
      </rPr>
      <t>NGR</t>
    </r>
    <r>
      <rPr>
        <sz val="1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LED-</t>
    </r>
  </si>
  <si>
    <r>
      <t>TT1</t>
    </r>
    <r>
      <rPr>
        <sz val="10"/>
        <rFont val="Arial"/>
        <family val="2"/>
      </rPr>
      <t>-NGR</t>
    </r>
    <r>
      <rPr>
        <sz val="1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LED+</t>
    </r>
  </si>
  <si>
    <r>
      <t>TT2</t>
    </r>
    <r>
      <rPr>
        <sz val="10"/>
        <rFont val="Arial"/>
        <family val="2"/>
      </rPr>
      <t>-SGR</t>
    </r>
    <r>
      <rPr>
        <sz val="1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LED-</t>
    </r>
  </si>
  <si>
    <r>
      <t>TT2</t>
    </r>
    <r>
      <rPr>
        <sz val="10"/>
        <rFont val="Arial"/>
        <family val="2"/>
      </rPr>
      <t>-SGR</t>
    </r>
    <r>
      <rPr>
        <sz val="1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LED+</t>
    </r>
  </si>
  <si>
    <r>
      <t>TT5</t>
    </r>
    <r>
      <rPr>
        <sz val="10"/>
        <rFont val="Arial"/>
        <family val="2"/>
      </rPr>
      <t>-NGL</t>
    </r>
    <r>
      <rPr>
        <sz val="1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LED-</t>
    </r>
  </si>
  <si>
    <r>
      <t>TT5</t>
    </r>
    <r>
      <rPr>
        <sz val="10"/>
        <rFont val="Arial"/>
        <family val="2"/>
      </rPr>
      <t>-NGL</t>
    </r>
    <r>
      <rPr>
        <sz val="1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LED+</t>
    </r>
  </si>
  <si>
    <r>
      <t>TT4</t>
    </r>
    <r>
      <rPr>
        <sz val="10"/>
        <rFont val="Arial"/>
        <family val="2"/>
      </rPr>
      <t>-SGL</t>
    </r>
    <r>
      <rPr>
        <sz val="1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LED-</t>
    </r>
  </si>
  <si>
    <r>
      <t>TT4</t>
    </r>
    <r>
      <rPr>
        <sz val="10"/>
        <rFont val="Arial"/>
        <family val="2"/>
      </rPr>
      <t>-SGL</t>
    </r>
    <r>
      <rPr>
        <sz val="1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LED+</t>
    </r>
  </si>
  <si>
    <t>400..416</t>
  </si>
  <si>
    <t>51</t>
  </si>
  <si>
    <t>MIMIC LED</t>
  </si>
  <si>
    <t>Configured</t>
  </si>
  <si>
    <t>CAN ID</t>
  </si>
  <si>
    <t>Date</t>
  </si>
  <si>
    <t>Version</t>
  </si>
  <si>
    <t>By</t>
  </si>
  <si>
    <t>Change</t>
  </si>
  <si>
    <t>PJW</t>
  </si>
  <si>
    <t>Moves/Events changed for new sequence (experimental)</t>
  </si>
  <si>
    <t>Revised Move 1/6 routes</t>
  </si>
  <si>
    <t>V9 141001</t>
  </si>
  <si>
    <t>FY motor drives corrected (Outputs).</t>
  </si>
  <si>
    <t>V9 140925</t>
  </si>
  <si>
    <t>JNB</t>
  </si>
  <si>
    <t>Outputs updated.</t>
  </si>
  <si>
    <t>V9 140911</t>
  </si>
  <si>
    <t>CANID dates updated.</t>
  </si>
  <si>
    <t>Added Rotary Switch Sequencer Module</t>
  </si>
  <si>
    <t>Point 24 now OFF for Route 5</t>
  </si>
  <si>
    <t>V9</t>
  </si>
  <si>
    <t>Modifications to Routes CW (was CWA) and CWB. Changes highlighted in yellow</t>
  </si>
  <si>
    <t>V11</t>
  </si>
  <si>
    <t>Restored links and consolidated moves/routes.</t>
  </si>
  <si>
    <t>V10 (new)</t>
  </si>
  <si>
    <t>Theobald's Yard Operating Sequence</t>
  </si>
  <si>
    <t>MOVE</t>
  </si>
  <si>
    <t>ROUTE</t>
  </si>
  <si>
    <t>Brew
FY</t>
  </si>
  <si>
    <t>Loco
FY</t>
  </si>
  <si>
    <t>ACW OPERATOR</t>
  </si>
  <si>
    <t>CW OPERATOR</t>
  </si>
  <si>
    <t>TT OPERATOR</t>
  </si>
  <si>
    <t>Mimic</t>
  </si>
  <si>
    <t>Monitor</t>
  </si>
  <si>
    <t>CANWEB Config</t>
  </si>
  <si>
    <t>CWB</t>
  </si>
  <si>
    <t>Inner FY to Board D</t>
  </si>
  <si>
    <t>Outer FY/Brewery
To Loco Yard</t>
  </si>
  <si>
    <t>s1,s401,m261</t>
  </si>
  <si>
    <t>NGTT</t>
  </si>
  <si>
    <t>Move Inner FY Up</t>
  </si>
  <si>
    <t>Centre FY to Board N</t>
  </si>
  <si>
    <t>Move between NGTT</t>
  </si>
  <si>
    <t>s2,s402,m262</t>
  </si>
  <si>
    <t>Move Centre FY Up</t>
  </si>
  <si>
    <t>Board N to Brewery</t>
  </si>
  <si>
    <t>Move between SGTT</t>
  </si>
  <si>
    <t>s3,s403,m263</t>
  </si>
  <si>
    <t>ACW</t>
  </si>
  <si>
    <t>Board D to Inner FY</t>
  </si>
  <si>
    <t>s4,s404,m264</t>
  </si>
  <si>
    <t>SGTT</t>
  </si>
  <si>
    <t>Move Outer FY Up</t>
  </si>
  <si>
    <t>Loco Yard to Outer FY</t>
  </si>
  <si>
    <t>s5,s405,m265</t>
  </si>
  <si>
    <t>CWC</t>
  </si>
  <si>
    <t>Brewery to Centre FY
(Optional) Outer to Brewery</t>
  </si>
  <si>
    <t>s6,s406,m266</t>
  </si>
  <si>
    <t>Note: Inner FY contains 'Long' trains, Center FY contains 'Short' trains, Outer FY contains 'Medium' trains</t>
  </si>
  <si>
    <t>SGTT/CWA</t>
  </si>
  <si>
    <t>Points 23, 24A&amp;B, 25, 26, 27</t>
  </si>
  <si>
    <t>Points 21..22. Routes NG1 &amp; NG2</t>
  </si>
  <si>
    <t>Points 15..20.</t>
  </si>
  <si>
    <t>Layout Outputs Setup</t>
  </si>
  <si>
    <r>
      <t xml:space="preserve">Board 1-N (Brew TT)
</t>
    </r>
    <r>
      <rPr>
        <b/>
        <sz val="10"/>
        <color rgb="FF000000"/>
        <rFont val="Arial"/>
        <family val="2"/>
      </rPr>
      <t>MOTDRV1</t>
    </r>
  </si>
  <si>
    <r>
      <t xml:space="preserve">Board 2-A (Brewery)
</t>
    </r>
    <r>
      <rPr>
        <b/>
        <sz val="10"/>
        <color rgb="FF000000"/>
        <rFont val="Arial"/>
        <family val="2"/>
      </rPr>
      <t>MOTDRV2</t>
    </r>
  </si>
  <si>
    <r>
      <rPr>
        <u/>
        <sz val="10"/>
        <color rgb="FF000000"/>
        <rFont val="Arial"/>
        <family val="2"/>
      </rPr>
      <t>Board 2-A (Brewery)</t>
    </r>
    <r>
      <rPr>
        <u/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MOTDRV2A</t>
    </r>
  </si>
  <si>
    <r>
      <t xml:space="preserve">Board 4-C (Loco Yard)
</t>
    </r>
    <r>
      <rPr>
        <b/>
        <sz val="10"/>
        <color rgb="FF000000"/>
        <rFont val="Arial"/>
        <family val="2"/>
      </rPr>
      <t>MOTDRV4</t>
    </r>
  </si>
  <si>
    <r>
      <rPr>
        <u/>
        <sz val="10"/>
        <color rgb="FF000000"/>
        <rFont val="Arial"/>
        <family val="2"/>
      </rPr>
      <t>Board 4-C (Loco Yard)</t>
    </r>
    <r>
      <rPr>
        <u/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MOTDRV4A</t>
    </r>
  </si>
  <si>
    <r>
      <t xml:space="preserve">Board 5-D (Loco TT)
</t>
    </r>
    <r>
      <rPr>
        <b/>
        <sz val="10"/>
        <color rgb="FF000000"/>
        <rFont val="Arial"/>
        <family val="2"/>
      </rPr>
      <t>MOTDRV5</t>
    </r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</si>
  <si>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</si>
  <si>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</si>
  <si>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</si>
  <si>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</si>
  <si>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</si>
  <si>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</si>
  <si>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</si>
  <si>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</si>
  <si>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</si>
  <si>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</si>
  <si>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</si>
  <si>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P24A/B</t>
  </si>
  <si>
    <t>P25</t>
  </si>
  <si>
    <t>P26</t>
  </si>
  <si>
    <t>P27</t>
  </si>
  <si>
    <t>P57</t>
  </si>
  <si>
    <t>Output:</t>
  </si>
  <si>
    <t>OP1/2</t>
  </si>
  <si>
    <t>OP3/4</t>
  </si>
  <si>
    <t>OP5/6</t>
  </si>
  <si>
    <t>OP7/8</t>
  </si>
  <si>
    <t>OP3/4/5/6</t>
  </si>
  <si>
    <t>Monitor:</t>
  </si>
  <si>
    <t>Set Route CWB (Move 1)</t>
  </si>
  <si>
    <t>Set Route NGTT (Move 2)</t>
  </si>
  <si>
    <t>Set Route SGTT/CWA (Move 3)</t>
  </si>
  <si>
    <t>Set Route ACW (Move 4)</t>
  </si>
  <si>
    <t>Set Route SGTT (Move 5)</t>
  </si>
  <si>
    <t>Set Route CWC (Move 6)</t>
  </si>
  <si>
    <t>Board 8-G (Loco FY)</t>
  </si>
  <si>
    <t>Board 11-K (Brew FY)</t>
  </si>
  <si>
    <t>MOTDRV8</t>
  </si>
  <si>
    <t>MOTDRV11</t>
  </si>
  <si>
    <t>P60</t>
  </si>
  <si>
    <t>P61</t>
  </si>
  <si>
    <t>Track</t>
  </si>
  <si>
    <t>P62</t>
  </si>
  <si>
    <t>P63</t>
  </si>
  <si>
    <t>Selected</t>
  </si>
  <si>
    <t>Loco Fiddle Route Outer</t>
  </si>
  <si>
    <t>Loco Fiddle Route Centre</t>
  </si>
  <si>
    <t>Loco Fiddle Route Inner</t>
  </si>
  <si>
    <t>Brew Fiddle Route Outer</t>
  </si>
  <si>
    <t>Brew Fiddle Route Centre</t>
  </si>
  <si>
    <t>Brew Fiddle Route Inner</t>
  </si>
  <si>
    <t>Fiddle Yard LEDs</t>
  </si>
  <si>
    <r>
      <t xml:space="preserve">Board 8-G (Loco FY)
</t>
    </r>
    <r>
      <rPr>
        <b/>
        <sz val="10"/>
        <color rgb="FF000000"/>
        <rFont val="Arial"/>
        <family val="2"/>
      </rPr>
      <t>MOTDRV8</t>
    </r>
  </si>
  <si>
    <r>
      <t xml:space="preserve">Board 11-K (Brew FY)
</t>
    </r>
    <r>
      <rPr>
        <b/>
        <sz val="10"/>
        <color rgb="FF000000"/>
        <rFont val="Arial"/>
        <family val="2"/>
      </rPr>
      <t>MOTDRV11</t>
    </r>
  </si>
  <si>
    <t>Outer LED</t>
  </si>
  <si>
    <t>Centre LED</t>
  </si>
  <si>
    <t>Inner LED</t>
  </si>
  <si>
    <t>Board 8 - Loco Fiddle Route Outer</t>
  </si>
  <si>
    <t>Board 8 - Loco Fiddle Route Centre</t>
  </si>
  <si>
    <t>Board 8 - Loco Fiddle Route Inner</t>
  </si>
  <si>
    <t>Board 11 - Brew Fiddle Route Outer</t>
  </si>
  <si>
    <t>Board 11 - Brew Fiddle Route Centre</t>
  </si>
  <si>
    <t>Board 11 - Brew Fiddle Route Inner</t>
  </si>
  <si>
    <t>Turntable LEDs</t>
  </si>
  <si>
    <t>OP8</t>
  </si>
  <si>
    <t>Board 1 - Brew NGTT Ready</t>
  </si>
  <si>
    <t>Board 1 - Brew SGTT Ready</t>
  </si>
  <si>
    <t>Board 5 - Loco NGTT Ready</t>
  </si>
  <si>
    <t>Board 5 - Loco SGTT Ready</t>
  </si>
  <si>
    <t>Board 3 - NGTT (Move 2) Route Set</t>
  </si>
  <si>
    <t>Board 3 - SGTT (Move 5) Route Set</t>
  </si>
  <si>
    <t>Note: TT LEDs are only lit if OP- is OFF and OP+ is ON</t>
  </si>
  <si>
    <r>
      <t xml:space="preserve">7 Segment Display connected to Board 3-B (Flour Mill)
</t>
    </r>
    <r>
      <rPr>
        <b/>
        <sz val="10"/>
        <color rgb="FF000000"/>
        <rFont val="Arial"/>
        <family val="2"/>
      </rPr>
      <t>7SEGOP</t>
    </r>
  </si>
  <si>
    <t>Note: Displays 8 if OP8 set, 7 if OP7, 6 if OP6, 5 if OP5, 4 if OP4,3 if OP3, 2 if OP2, 1 if OP1 or blank</t>
  </si>
  <si>
    <t>LOCO FY Route</t>
  </si>
  <si>
    <t>BREW FY Route</t>
  </si>
  <si>
    <t>Loco FY FB</t>
  </si>
  <si>
    <t>Brew FY FB</t>
  </si>
  <si>
    <t>COND8C Count. Max 15.</t>
  </si>
  <si>
    <t>Set</t>
  </si>
  <si>
    <t>Monitored</t>
  </si>
  <si>
    <t>Move/Route</t>
  </si>
  <si>
    <t>Start of Day</t>
  </si>
  <si>
    <t>SoD</t>
  </si>
  <si>
    <t>Board 3 – SGTT/CWA (Move 3) Route Set</t>
  </si>
  <si>
    <t>Command:</t>
  </si>
  <si>
    <t>Event:</t>
  </si>
  <si>
    <r>
      <t xml:space="preserve">Board 3-B (Flour)
</t>
    </r>
    <r>
      <rPr>
        <b/>
        <sz val="10"/>
        <color rgb="FF000000"/>
        <rFont val="Arial"/>
        <family val="2"/>
      </rPr>
      <t>MOTDRV3</t>
    </r>
  </si>
  <si>
    <t>Bank A Set</t>
  </si>
  <si>
    <t>P61
8</t>
  </si>
  <si>
    <t>BREW TT</t>
  </si>
  <si>
    <t>LOCO TT</t>
  </si>
  <si>
    <t>LOCO FY</t>
  </si>
  <si>
    <t>BREW FY</t>
  </si>
  <si>
    <t>Route 2 Bank A OP</t>
  </si>
  <si>
    <t>SET</t>
  </si>
  <si>
    <t>Brew SGTT</t>
  </si>
  <si>
    <t>Loco SGTT</t>
  </si>
  <si>
    <t>Loco NGTT</t>
  </si>
  <si>
    <t>Brew NGTT</t>
  </si>
  <si>
    <t>Sent when NG TT route set and Brew TT active</t>
  </si>
  <si>
    <t>Sent when SG TT route set and Brew TT active</t>
  </si>
  <si>
    <t>MONITOR</t>
  </si>
  <si>
    <t>SLOT 1</t>
  </si>
  <si>
    <t>SLOT 2</t>
  </si>
  <si>
    <t>SLOT 3</t>
  </si>
  <si>
    <t>SLOT 4</t>
  </si>
  <si>
    <t>SLOT 5</t>
  </si>
  <si>
    <t>SLOT 6</t>
  </si>
  <si>
    <t>SLOT 7</t>
  </si>
  <si>
    <t>SLOT 8</t>
  </si>
  <si>
    <t>No 13</t>
  </si>
  <si>
    <t>No 14</t>
  </si>
  <si>
    <t>No 15</t>
  </si>
  <si>
    <t>No 16</t>
  </si>
  <si>
    <t>No 17</t>
  </si>
  <si>
    <t>No 18</t>
  </si>
  <si>
    <t>No 19</t>
  </si>
  <si>
    <t>No 20</t>
  </si>
  <si>
    <t>No 21</t>
  </si>
  <si>
    <t>No 22</t>
  </si>
  <si>
    <t>No 23</t>
  </si>
  <si>
    <t>No 24</t>
  </si>
  <si>
    <t>No 25</t>
  </si>
  <si>
    <t>No 26</t>
  </si>
  <si>
    <t>No 27</t>
  </si>
  <si>
    <t>No 57</t>
  </si>
  <si>
    <t>E101</t>
  </si>
  <si>
    <t>E102</t>
  </si>
  <si>
    <t>E111</t>
  </si>
  <si>
    <t>E112</t>
  </si>
  <si>
    <t>E113</t>
  </si>
  <si>
    <t>E114</t>
  </si>
  <si>
    <t>E115</t>
  </si>
  <si>
    <t>E116</t>
  </si>
  <si>
    <t>E131</t>
  </si>
  <si>
    <t>E132</t>
  </si>
  <si>
    <t>E151</t>
  </si>
  <si>
    <t>E152</t>
  </si>
  <si>
    <t>E153</t>
  </si>
  <si>
    <t>E154</t>
  </si>
  <si>
    <t>E155</t>
  </si>
  <si>
    <t>E171</t>
  </si>
  <si>
    <t>312</t>
  </si>
  <si>
    <t>2A</t>
  </si>
  <si>
    <t>302</t>
  </si>
  <si>
    <t>3A</t>
  </si>
  <si>
    <t>4A</t>
  </si>
  <si>
    <t>5A</t>
  </si>
  <si>
    <t>Loco Inner</t>
  </si>
  <si>
    <t>E201</t>
  </si>
  <si>
    <t>E202</t>
  </si>
  <si>
    <t>E203</t>
  </si>
  <si>
    <t>E231</t>
  </si>
  <si>
    <t>E232</t>
  </si>
  <si>
    <t>E233</t>
  </si>
  <si>
    <t>Loco Centre</t>
  </si>
  <si>
    <t>Loco Outer</t>
  </si>
  <si>
    <t>Brew Inner</t>
  </si>
  <si>
    <t>Brew Centre</t>
  </si>
  <si>
    <t>Brew Outer</t>
  </si>
  <si>
    <t>MOVE 2A Set</t>
  </si>
  <si>
    <t>MOVE 3A Set</t>
  </si>
  <si>
    <t>MOVE 4A Set</t>
  </si>
  <si>
    <t>MOVE 5A Set</t>
  </si>
  <si>
    <t>E312</t>
  </si>
  <si>
    <t>E313</t>
  </si>
  <si>
    <t>E314</t>
  </si>
  <si>
    <t>E315</t>
  </si>
  <si>
    <t>306</t>
  </si>
  <si>
    <t>282</t>
  </si>
  <si>
    <t>E103</t>
  </si>
  <si>
    <t>E104</t>
  </si>
  <si>
    <t>E173</t>
  </si>
  <si>
    <t>E174</t>
  </si>
  <si>
    <t>Brew SG TT Set</t>
  </si>
  <si>
    <t>Brew NG TT Set</t>
  </si>
  <si>
    <t>Loco NG TT Set</t>
  </si>
  <si>
    <t>Loco SG TT Set</t>
  </si>
  <si>
    <t>E305</t>
  </si>
  <si>
    <t>E302</t>
  </si>
  <si>
    <t>E303</t>
  </si>
  <si>
    <t>NG Route 2 Set</t>
  </si>
  <si>
    <t>SG Route 3 Set</t>
  </si>
  <si>
    <t>SG Route 5 Set</t>
  </si>
  <si>
    <t>315</t>
  </si>
  <si>
    <t>313</t>
  </si>
  <si>
    <t>303</t>
  </si>
  <si>
    <t>314</t>
  </si>
  <si>
    <t>304</t>
  </si>
  <si>
    <t>281</t>
  </si>
  <si>
    <t>8</t>
  </si>
  <si>
    <t>3</t>
  </si>
  <si>
    <t>5</t>
  </si>
  <si>
    <t>2</t>
  </si>
  <si>
    <t>7</t>
  </si>
  <si>
    <t>Count Check</t>
  </si>
  <si>
    <t>POINT/FUNCTION</t>
  </si>
  <si>
    <t>MOVE &gt;</t>
  </si>
  <si>
    <t>SLOT &gt;</t>
  </si>
  <si>
    <t>MOVE 2</t>
  </si>
  <si>
    <t>MOVE 3</t>
  </si>
  <si>
    <t>MOVE 4</t>
  </si>
  <si>
    <t>MOVE 5</t>
  </si>
  <si>
    <t>OUTPUT &gt;</t>
  </si>
  <si>
    <t>A bank Output:</t>
  </si>
  <si>
    <t>R1 OP</t>
  </si>
  <si>
    <t>R3 OP</t>
  </si>
  <si>
    <t>R5 OP</t>
  </si>
  <si>
    <t>R4 OP</t>
  </si>
  <si>
    <t>R6 OP</t>
  </si>
  <si>
    <t>R2 OP</t>
  </si>
  <si>
    <t>R4A</t>
  </si>
  <si>
    <t>R2A</t>
  </si>
  <si>
    <t>Sent when NG TT route set and Loco TT active</t>
  </si>
  <si>
    <t>Sent when SG TT route set and Loco TT active</t>
  </si>
  <si>
    <t>Brew</t>
  </si>
  <si>
    <t>Loco</t>
  </si>
  <si>
    <t>Double slot idents</t>
  </si>
  <si>
    <t>Output designations.</t>
  </si>
  <si>
    <t>Move/Route 1 set</t>
  </si>
  <si>
    <t>Move/Route 2 set</t>
  </si>
  <si>
    <t>Move/Route 3 set</t>
  </si>
  <si>
    <t>Move/Route 4 set.</t>
  </si>
  <si>
    <t>Move/Route 5 set.</t>
  </si>
  <si>
    <t>Move/Route 6 set.</t>
  </si>
  <si>
    <t>Move/Route 2 bank A set.</t>
  </si>
  <si>
    <t>Move/Route 3 bank A set.</t>
  </si>
  <si>
    <t>Move/Route 4 bank A set.</t>
  </si>
  <si>
    <t>Move/Route 5 bank A set.</t>
  </si>
  <si>
    <t>Loco NG TT and route set.</t>
  </si>
  <si>
    <t>Brew NG TT and route set.</t>
  </si>
  <si>
    <t>Loco SG TT and route set.</t>
  </si>
  <si>
    <t>Brew SG TT and route set.</t>
  </si>
  <si>
    <t>Board 1 - Brew NGTT and Route Ready</t>
  </si>
  <si>
    <t>Board 1 - Brew SGTT and Route Ready</t>
  </si>
  <si>
    <t>Board 5 - Loco NGTT and Route Ready</t>
  </si>
  <si>
    <t>Board 5 - Loco SGTT and Route Ready</t>
  </si>
  <si>
    <t>Interpretation</t>
  </si>
  <si>
    <t>Lights Brew NG GO indicator.</t>
  </si>
  <si>
    <t>Lights Brew SG GO indicator.</t>
  </si>
  <si>
    <t>Lights Loco NG GO indicator.</t>
  </si>
  <si>
    <t>Lights Loco SG GO indicator.</t>
  </si>
  <si>
    <t>Go back to previous Move/Route</t>
  </si>
  <si>
    <t>Go forward to next Move/Route</t>
  </si>
  <si>
    <t>Sent when SG TT route 3 set and Loco SG TT active</t>
  </si>
  <si>
    <t>Sent when SG TT route 3 set and Brew SG TT active</t>
  </si>
  <si>
    <t>Sent when NG TT route 2 set and Loco TT active</t>
  </si>
  <si>
    <t>Sent when NG TT route 2set and Brew TT active</t>
  </si>
  <si>
    <t>Module and Node</t>
  </si>
  <si>
    <t>Move/Route 4 set</t>
  </si>
  <si>
    <t>Move/Route 5 set</t>
  </si>
  <si>
    <t>Move/Route 6 set</t>
  </si>
  <si>
    <t>Move/Route 2 first bank (A) set</t>
  </si>
  <si>
    <t>Move/Route 4 first bank (A) set</t>
  </si>
  <si>
    <t>Move/Route 3 first bank (A) set</t>
  </si>
  <si>
    <t>Move/Route 5 first bank (A) set</t>
  </si>
  <si>
    <t>Note: TT LEDs now use 0 volts to cathodes.</t>
  </si>
  <si>
    <t>Move/Route 1 commanded</t>
  </si>
  <si>
    <t>Board 1-N (Brew TT)</t>
  </si>
  <si>
    <t>Board 5-D (Loco TT</t>
  </si>
  <si>
    <t>Route LED- OP 7</t>
  </si>
  <si>
    <t>Move/Route 2 commanded</t>
  </si>
  <si>
    <t>Move/Route 3 commanded</t>
  </si>
  <si>
    <t>Move/Route 4 commanded</t>
  </si>
  <si>
    <t>Move/Route 5 commanded</t>
  </si>
  <si>
    <t>Move/Route 6 commanded</t>
  </si>
  <si>
    <t>Move/Route 1 SET</t>
  </si>
  <si>
    <t>Move/Route 2 SET</t>
  </si>
  <si>
    <t>Move/Route 3 SET</t>
  </si>
  <si>
    <t>Move/Route 4 SET</t>
  </si>
  <si>
    <t>Move/Route 5 SET</t>
  </si>
  <si>
    <t>Move/Route 6 SET</t>
  </si>
  <si>
    <t>Note Route LED +ves are connected to +9 volt on ACC5 boards.</t>
  </si>
  <si>
    <t>Move/Route LEDs</t>
  </si>
  <si>
    <t>Not monitored.  Included to remove ambiguity.</t>
  </si>
  <si>
    <t>Not monotored</t>
  </si>
  <si>
    <t>Added P16 setting to routes 5 and 6 plus Brew FY change on R5</t>
  </si>
  <si>
    <t>SoD Initiator</t>
  </si>
  <si>
    <t>E285</t>
  </si>
  <si>
    <t>Spare</t>
  </si>
  <si>
    <t>Inner E63</t>
  </si>
  <si>
    <t>Outer E61</t>
  </si>
  <si>
    <t>Centre E62</t>
  </si>
  <si>
    <t>Outer E64</t>
  </si>
  <si>
    <t>Centre E65</t>
  </si>
  <si>
    <t>Inner E66</t>
  </si>
  <si>
    <t>Not Used</t>
  </si>
  <si>
    <t>Sent when Event 285 received from Loco SoD switch.</t>
  </si>
  <si>
    <t>SoD requested.</t>
  </si>
  <si>
    <t>Not used</t>
  </si>
  <si>
    <t>V11a</t>
  </si>
  <si>
    <t>V11b</t>
  </si>
  <si>
    <t>Corrections to CONDMOD3 and 3A tables.</t>
  </si>
  <si>
    <t>Change to CONDMOD3A.  SGTT GO slots 5 &amp; 6 plus SoD OP in Slot 7.</t>
  </si>
  <si>
    <t>Triggered by E285</t>
  </si>
  <si>
    <t>1...6</t>
  </si>
  <si>
    <t>Secondary trigger</t>
  </si>
  <si>
    <t>Event 285 added.</t>
  </si>
  <si>
    <t>GW-CONT</t>
  </si>
  <si>
    <t>V11c</t>
  </si>
  <si>
    <t>CANCOND modules moved to board 6 and nodes changes.</t>
  </si>
  <si>
    <t>CONMOD6 NODE 461</t>
  </si>
  <si>
    <t>CONMOD6A NODE 462</t>
  </si>
  <si>
    <t>8 channel output module 7 seg drive.</t>
  </si>
  <si>
    <t>Routes 2, 3A, 4, 5A, Brew SGTT, Loco SGTT and SoD</t>
  </si>
  <si>
    <t>Routes 1, 2A, 3, 4A, 5, 6, Brew NGTT and Loco NGTT</t>
  </si>
  <si>
    <t>Points 13..14, BREW NG TT Set, BREW SG TT Set and SoD 2nd trig</t>
  </si>
  <si>
    <t>Monitored by CONMOD6</t>
  </si>
  <si>
    <t>Monitored by  CONMOD6A</t>
  </si>
  <si>
    <t>6-S1</t>
  </si>
  <si>
    <t>6-S2</t>
  </si>
  <si>
    <t>6-S3</t>
  </si>
  <si>
    <t>6-S4</t>
  </si>
  <si>
    <t>6-S5</t>
  </si>
  <si>
    <t>6-S6</t>
  </si>
  <si>
    <t>6-S7</t>
  </si>
  <si>
    <t>6-S8</t>
  </si>
  <si>
    <t>6A-S1</t>
  </si>
  <si>
    <t>6A-S2</t>
  </si>
  <si>
    <t>6A-S3</t>
  </si>
  <si>
    <t>6A-S4</t>
  </si>
  <si>
    <t>6A-S5</t>
  </si>
  <si>
    <t>6A-S6</t>
  </si>
  <si>
    <t>6A-S7</t>
  </si>
  <si>
    <t>6A-S8</t>
  </si>
  <si>
    <t>Board 6 - CWA (Move 1) Route Set</t>
  </si>
  <si>
    <t>Board 6 - NGTT (Move 2) Route Set</t>
  </si>
  <si>
    <t>Board 6 – SGTT/CWB (Move 3) Route Set</t>
  </si>
  <si>
    <t>Board 6 - ACW (Move 4) Route Set</t>
  </si>
  <si>
    <t>Board 6 - SGTT (Move 5) Route Set</t>
  </si>
  <si>
    <t>Board 6 - CWC (Move 6) Route Set</t>
  </si>
  <si>
    <t>Thrown</t>
  </si>
  <si>
    <t>Action ON.</t>
  </si>
  <si>
    <t>NOT USED Reserved.</t>
  </si>
  <si>
    <t>V12</t>
  </si>
  <si>
    <t>Module software updates and config check.</t>
  </si>
  <si>
    <t>Software</t>
  </si>
  <si>
    <t>2t</t>
  </si>
  <si>
    <t>2q</t>
  </si>
  <si>
    <t>2qBeta100</t>
  </si>
  <si>
    <t>2n</t>
  </si>
  <si>
    <t>202j</t>
  </si>
  <si>
    <t>3a</t>
  </si>
  <si>
    <t>2H Beta 1</t>
  </si>
  <si>
    <t>V11d</t>
  </si>
  <si>
    <t>Module software updates.</t>
  </si>
  <si>
    <t>Long GW to FY (no stop).</t>
  </si>
  <si>
    <t>Short Brew lopp to FY and med FY to Brew hold.</t>
  </si>
  <si>
    <t>Medium FY to Brewery and Long FY to GW hold.</t>
  </si>
  <si>
    <t>"NG" TT to TT and Short FY to Brew corner hold.</t>
  </si>
  <si>
    <t>"SG" TT to TT and short Brew Corner to Brew loop.</t>
  </si>
  <si>
    <t>"SG" TT to TT and Med loco yard loop to FY</t>
  </si>
  <si>
    <t>V14</t>
  </si>
  <si>
    <t>Block 5 Mode 4</t>
  </si>
  <si>
    <t>Block 6 Mode 4</t>
  </si>
  <si>
    <t>Block 7 Mode 4</t>
  </si>
  <si>
    <t>7 Segment Driver.  Fitted to LOCO TT.</t>
  </si>
  <si>
    <t>7 Segment Driver.  Fitted to BREW TT.</t>
  </si>
  <si>
    <t>7SEG OP1</t>
  </si>
  <si>
    <t>7SEG OP2</t>
  </si>
  <si>
    <t>Mimic wiring and 7SEGOP changed.</t>
  </si>
</sst>
</file>

<file path=xl/styles.xml><?xml version="1.0" encoding="utf-8"?>
<styleSheet xmlns="http://schemas.openxmlformats.org/spreadsheetml/2006/main">
  <numFmts count="2">
    <numFmt numFmtId="164" formatCode="d\ mmm\ yy"/>
    <numFmt numFmtId="165" formatCode="d&quot; &quot;mmm&quot; &quot;yy"/>
  </numFmts>
  <fonts count="31">
    <font>
      <sz val="10"/>
      <name val="Arial"/>
      <family val="2"/>
    </font>
    <font>
      <b/>
      <sz val="2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b/>
      <u/>
      <sz val="14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u/>
      <sz val="14"/>
      <color rgb="FF000000"/>
      <name val="Arial"/>
      <family val="2"/>
    </font>
    <font>
      <u/>
      <sz val="10"/>
      <color rgb="FF000000"/>
      <name val="Arial"/>
      <family val="2"/>
    </font>
    <font>
      <sz val="10"/>
      <color rgb="FF008000"/>
      <name val="Arial"/>
      <family val="2"/>
    </font>
    <font>
      <b/>
      <sz val="20"/>
      <color rgb="FF000000"/>
      <name val="Arial"/>
      <family val="2"/>
    </font>
    <font>
      <b/>
      <u/>
      <sz val="24"/>
      <color rgb="FF000000"/>
      <name val="Calibri2"/>
    </font>
    <font>
      <b/>
      <sz val="18"/>
      <color rgb="FF000000"/>
      <name val="Calibri"/>
      <family val="2"/>
    </font>
    <font>
      <sz val="18"/>
      <color rgb="FF000000"/>
      <name val="Calibri"/>
      <family val="2"/>
    </font>
    <font>
      <sz val="10"/>
      <color rgb="FF000000"/>
      <name val="Calibri1"/>
    </font>
    <font>
      <strike/>
      <sz val="10"/>
      <color rgb="FF008000"/>
      <name val="Arial"/>
      <family val="2"/>
    </font>
    <font>
      <strike/>
      <sz val="10"/>
      <color rgb="FF000000"/>
      <name val="Arial"/>
      <family val="2"/>
    </font>
    <font>
      <sz val="10"/>
      <color rgb="FF00AE00"/>
      <name val="Calibri1"/>
    </font>
    <font>
      <b/>
      <sz val="11"/>
      <color rgb="FF000000"/>
      <name val="Calibri"/>
      <family val="2"/>
    </font>
    <font>
      <sz val="10"/>
      <color rgb="FF00B050"/>
      <name val="Calibri1"/>
    </font>
    <font>
      <sz val="10"/>
      <color rgb="FF00B050"/>
      <name val="Arial"/>
      <family val="2"/>
    </font>
    <font>
      <b/>
      <sz val="10"/>
      <color rgb="FF008000"/>
      <name val="Arial"/>
      <family val="2"/>
    </font>
    <font>
      <b/>
      <strike/>
      <sz val="10"/>
      <color rgb="FF008000"/>
      <name val="Arial"/>
      <family val="2"/>
    </font>
    <font>
      <b/>
      <strike/>
      <sz val="10"/>
      <color rgb="FF000000"/>
      <name val="Arial"/>
      <family val="2"/>
    </font>
    <font>
      <b/>
      <sz val="10"/>
      <color rgb="FFFF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26"/>
        <bgColor indexed="43"/>
      </patternFill>
    </fill>
    <fill>
      <patternFill patternType="solid">
        <fgColor indexed="22"/>
        <bgColor indexed="26"/>
      </patternFill>
    </fill>
    <fill>
      <patternFill patternType="solid">
        <fgColor indexed="55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EAEAEA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69696"/>
        <bgColor indexed="26"/>
      </patternFill>
    </fill>
    <fill>
      <patternFill patternType="solid">
        <fgColor rgb="FFFFFF66"/>
        <bgColor indexed="64"/>
      </patternFill>
    </fill>
    <fill>
      <patternFill patternType="solid">
        <fgColor rgb="FFFFFF66"/>
        <bgColor indexed="43"/>
      </patternFill>
    </fill>
    <fill>
      <patternFill patternType="mediumGray">
        <fgColor indexed="43"/>
        <bgColor rgb="FFFFFF66"/>
      </patternFill>
    </fill>
    <fill>
      <patternFill patternType="solid">
        <fgColor rgb="FFDDDDDD"/>
        <bgColor indexed="26"/>
      </patternFill>
    </fill>
    <fill>
      <patternFill patternType="solid">
        <fgColor rgb="FFDDDDDD"/>
        <bgColor indexed="64"/>
      </patternFill>
    </fill>
    <fill>
      <patternFill patternType="solid">
        <fgColor rgb="FFFFFFCC"/>
        <b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26"/>
      </patternFill>
    </fill>
  </fills>
  <borders count="4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/>
    <xf numFmtId="0" fontId="0" fillId="2" borderId="0" xfId="0" applyFill="1" applyAlignment="1" applyProtection="1">
      <alignment horizontal="center"/>
    </xf>
    <xf numFmtId="0" fontId="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left" vertical="center"/>
    </xf>
    <xf numFmtId="0" fontId="2" fillId="0" borderId="0" xfId="0" applyFont="1"/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3" fillId="0" borderId="0" xfId="0" applyFont="1" applyFill="1" applyAlignment="1">
      <alignment horizontal="left" wrapText="1"/>
    </xf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0" fillId="0" borderId="0" xfId="0" applyFont="1" applyAlignment="1" applyProtection="1">
      <alignment horizontal="center"/>
      <protection locked="0"/>
    </xf>
    <xf numFmtId="0" fontId="2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0" xfId="0" applyFont="1"/>
    <xf numFmtId="0" fontId="5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5" fillId="3" borderId="0" xfId="0" applyFont="1" applyFill="1"/>
    <xf numFmtId="0" fontId="5" fillId="3" borderId="0" xfId="0" applyFont="1" applyFill="1" applyAlignment="1">
      <alignment horizontal="left"/>
    </xf>
    <xf numFmtId="0" fontId="0" fillId="3" borderId="0" xfId="0" applyFill="1"/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4" borderId="0" xfId="0" applyFill="1" applyAlignment="1" applyProtection="1">
      <alignment horizontal="center"/>
      <protection locked="0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3" fillId="0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49" fontId="0" fillId="0" borderId="0" xfId="0" applyNumberFormat="1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7" borderId="0" xfId="0" applyFill="1" applyBorder="1" applyAlignment="1">
      <alignment horizontal="left"/>
    </xf>
    <xf numFmtId="0" fontId="0" fillId="7" borderId="0" xfId="0" applyFill="1"/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horizontal="center" vertical="center"/>
    </xf>
    <xf numFmtId="0" fontId="0" fillId="7" borderId="0" xfId="0" applyFont="1" applyFill="1" applyAlignment="1">
      <alignment horizontal="center"/>
    </xf>
    <xf numFmtId="0" fontId="0" fillId="7" borderId="0" xfId="0" applyFill="1" applyAlignment="1">
      <alignment horizontal="left"/>
    </xf>
    <xf numFmtId="0" fontId="0" fillId="7" borderId="0" xfId="0" applyFill="1" applyAlignment="1">
      <alignment horizontal="center"/>
    </xf>
    <xf numFmtId="0" fontId="1" fillId="0" borderId="0" xfId="0" applyFont="1" applyBorder="1"/>
    <xf numFmtId="0" fontId="0" fillId="0" borderId="0" xfId="0" applyFont="1" applyBorder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center" wrapText="1"/>
    </xf>
    <xf numFmtId="49" fontId="2" fillId="0" borderId="0" xfId="0" applyNumberFormat="1" applyFont="1" applyFill="1" applyBorder="1" applyAlignment="1">
      <alignment horizontal="left" wrapText="1"/>
    </xf>
    <xf numFmtId="0" fontId="0" fillId="7" borderId="0" xfId="0" applyFill="1" applyBorder="1"/>
    <xf numFmtId="0" fontId="0" fillId="7" borderId="0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9" xfId="0" applyFont="1" applyBorder="1" applyAlignment="1">
      <alignment horizontal="center"/>
    </xf>
    <xf numFmtId="0" fontId="0" fillId="0" borderId="9" xfId="0" applyFont="1" applyFill="1" applyBorder="1" applyAlignment="1">
      <alignment horizontal="left"/>
    </xf>
    <xf numFmtId="0" fontId="0" fillId="0" borderId="9" xfId="0" applyFont="1" applyBorder="1" applyAlignment="1">
      <alignment horizontal="left"/>
    </xf>
    <xf numFmtId="49" fontId="0" fillId="0" borderId="9" xfId="0" applyNumberFormat="1" applyBorder="1" applyAlignment="1">
      <alignment horizontal="center"/>
    </xf>
    <xf numFmtId="0" fontId="0" fillId="9" borderId="0" xfId="0" applyFill="1" applyBorder="1"/>
    <xf numFmtId="0" fontId="0" fillId="9" borderId="0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left"/>
    </xf>
    <xf numFmtId="0" fontId="3" fillId="11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0" fillId="13" borderId="4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8" fillId="0" borderId="0" xfId="0" applyFont="1" applyFill="1" applyAlignment="1">
      <alignment horizontal="left"/>
    </xf>
    <xf numFmtId="0" fontId="7" fillId="0" borderId="0" xfId="0" applyFont="1" applyFill="1" applyBorder="1" applyAlignment="1">
      <alignment horizontal="left"/>
    </xf>
    <xf numFmtId="0" fontId="9" fillId="0" borderId="0" xfId="0" applyFont="1" applyFill="1" applyAlignment="1">
      <alignment horizontal="left"/>
    </xf>
    <xf numFmtId="0" fontId="7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0" fillId="0" borderId="9" xfId="0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8" borderId="6" xfId="0" applyFill="1" applyBorder="1" applyAlignment="1">
      <alignment horizontal="center"/>
    </xf>
    <xf numFmtId="49" fontId="0" fillId="0" borderId="0" xfId="0" applyNumberFormat="1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Border="1" applyAlignment="1">
      <alignment horizontal="center"/>
    </xf>
    <xf numFmtId="0" fontId="0" fillId="16" borderId="10" xfId="0" applyFill="1" applyBorder="1" applyAlignment="1">
      <alignment horizontal="center"/>
    </xf>
    <xf numFmtId="0" fontId="0" fillId="0" borderId="13" xfId="0" applyBorder="1"/>
    <xf numFmtId="0" fontId="0" fillId="0" borderId="12" xfId="0" applyBorder="1"/>
    <xf numFmtId="0" fontId="0" fillId="0" borderId="14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49" fontId="0" fillId="0" borderId="0" xfId="0" applyNumberFormat="1" applyBorder="1"/>
    <xf numFmtId="49" fontId="0" fillId="0" borderId="0" xfId="0" applyNumberFormat="1" applyBorder="1" applyAlignment="1">
      <alignment horizontal="center"/>
    </xf>
    <xf numFmtId="0" fontId="0" fillId="16" borderId="1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24" xfId="0" applyBorder="1"/>
    <xf numFmtId="0" fontId="0" fillId="0" borderId="22" xfId="0" applyBorder="1"/>
    <xf numFmtId="0" fontId="0" fillId="16" borderId="21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1" xfId="0" applyFill="1" applyBorder="1" applyAlignment="1">
      <alignment horizontal="left"/>
    </xf>
    <xf numFmtId="0" fontId="0" fillId="0" borderId="23" xfId="0" applyBorder="1"/>
    <xf numFmtId="0" fontId="0" fillId="16" borderId="9" xfId="0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21" xfId="0" applyBorder="1"/>
    <xf numFmtId="49" fontId="0" fillId="0" borderId="18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0" fillId="0" borderId="21" xfId="0" applyNumberFormat="1" applyFill="1" applyBorder="1" applyAlignment="1">
      <alignment horizontal="center"/>
    </xf>
    <xf numFmtId="49" fontId="0" fillId="0" borderId="0" xfId="0" applyNumberFormat="1"/>
    <xf numFmtId="49" fontId="0" fillId="0" borderId="9" xfId="0" applyNumberFormat="1" applyBorder="1"/>
    <xf numFmtId="49" fontId="0" fillId="0" borderId="7" xfId="0" applyNumberFormat="1" applyFill="1" applyBorder="1" applyAlignment="1">
      <alignment horizontal="left"/>
    </xf>
    <xf numFmtId="0" fontId="0" fillId="0" borderId="18" xfId="0" applyFont="1" applyBorder="1" applyAlignment="1">
      <alignment horizontal="center"/>
    </xf>
    <xf numFmtId="49" fontId="0" fillId="0" borderId="18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49" fontId="0" fillId="0" borderId="21" xfId="0" applyNumberFormat="1" applyFont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19" xfId="0" applyBorder="1" applyAlignment="1">
      <alignment horizontal="left"/>
    </xf>
    <xf numFmtId="0" fontId="3" fillId="0" borderId="0" xfId="0" applyFont="1" applyBorder="1"/>
    <xf numFmtId="0" fontId="0" fillId="0" borderId="7" xfId="0" applyFont="1" applyBorder="1" applyAlignment="1">
      <alignment horizontal="center"/>
    </xf>
    <xf numFmtId="0" fontId="13" fillId="0" borderId="0" xfId="0" applyFont="1"/>
    <xf numFmtId="0" fontId="12" fillId="0" borderId="19" xfId="0" applyFont="1" applyBorder="1"/>
    <xf numFmtId="0" fontId="12" fillId="0" borderId="0" xfId="0" applyFont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49" fontId="15" fillId="0" borderId="0" xfId="0" applyNumberFormat="1" applyFont="1" applyFill="1" applyAlignment="1">
      <alignment horizontal="center"/>
    </xf>
    <xf numFmtId="49" fontId="0" fillId="0" borderId="22" xfId="0" applyNumberFormat="1" applyFill="1" applyBorder="1" applyAlignment="1">
      <alignment horizontal="center" wrapText="1"/>
    </xf>
    <xf numFmtId="49" fontId="0" fillId="0" borderId="0" xfId="0" applyNumberFormat="1" applyFill="1" applyAlignment="1">
      <alignment horizontal="center" wrapText="1"/>
    </xf>
    <xf numFmtId="49" fontId="15" fillId="0" borderId="19" xfId="0" applyNumberFormat="1" applyFont="1" applyFill="1" applyBorder="1" applyAlignment="1">
      <alignment horizontal="center"/>
    </xf>
    <xf numFmtId="49" fontId="15" fillId="0" borderId="0" xfId="0" applyNumberFormat="1" applyFont="1" applyFill="1" applyBorder="1" applyAlignment="1">
      <alignment horizontal="center" wrapText="1"/>
    </xf>
    <xf numFmtId="49" fontId="15" fillId="0" borderId="21" xfId="0" applyNumberFormat="1" applyFont="1" applyFill="1" applyBorder="1" applyAlignment="1">
      <alignment horizontal="center" wrapText="1"/>
    </xf>
    <xf numFmtId="0" fontId="0" fillId="0" borderId="19" xfId="0" applyFill="1" applyBorder="1" applyAlignment="1">
      <alignment horizontal="center"/>
    </xf>
    <xf numFmtId="0" fontId="0" fillId="0" borderId="22" xfId="0" applyFill="1" applyBorder="1" applyAlignment="1">
      <alignment horizontal="center" wrapText="1"/>
    </xf>
    <xf numFmtId="0" fontId="0" fillId="0" borderId="20" xfId="0" applyFill="1" applyBorder="1" applyAlignment="1">
      <alignment horizontal="center"/>
    </xf>
    <xf numFmtId="49" fontId="6" fillId="0" borderId="18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0" fontId="0" fillId="17" borderId="0" xfId="0" applyFill="1" applyAlignment="1" applyProtection="1">
      <alignment horizontal="center"/>
    </xf>
    <xf numFmtId="0" fontId="0" fillId="18" borderId="0" xfId="0" applyFill="1" applyAlignment="1" applyProtection="1">
      <alignment horizontal="center"/>
    </xf>
    <xf numFmtId="0" fontId="3" fillId="17" borderId="0" xfId="0" applyFont="1" applyFill="1" applyAlignment="1" applyProtection="1">
      <alignment horizontal="center"/>
    </xf>
    <xf numFmtId="0" fontId="0" fillId="17" borderId="0" xfId="0" applyFill="1" applyBorder="1" applyAlignment="1" applyProtection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 applyBorder="1" applyAlignment="1" applyProtection="1">
      <alignment horizontal="center"/>
    </xf>
    <xf numFmtId="0" fontId="0" fillId="18" borderId="0" xfId="0" applyFill="1" applyBorder="1" applyAlignment="1">
      <alignment horizontal="center"/>
    </xf>
    <xf numFmtId="0" fontId="0" fillId="17" borderId="0" xfId="0" applyFont="1" applyFill="1" applyAlignment="1" applyProtection="1">
      <alignment horizontal="center"/>
    </xf>
    <xf numFmtId="0" fontId="0" fillId="0" borderId="26" xfId="0" applyFont="1" applyFill="1" applyBorder="1" applyAlignment="1">
      <alignment horizontal="center"/>
    </xf>
    <xf numFmtId="0" fontId="3" fillId="0" borderId="26" xfId="0" applyFont="1" applyFill="1" applyBorder="1" applyAlignment="1">
      <alignment horizontal="center"/>
    </xf>
    <xf numFmtId="49" fontId="3" fillId="0" borderId="26" xfId="0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49" fontId="0" fillId="0" borderId="26" xfId="0" applyNumberFormat="1" applyFont="1" applyFill="1" applyBorder="1" applyAlignment="1">
      <alignment horizontal="center"/>
    </xf>
    <xf numFmtId="15" fontId="0" fillId="0" borderId="0" xfId="0" applyNumberFormat="1" applyAlignment="1">
      <alignment horizontal="center"/>
    </xf>
    <xf numFmtId="0" fontId="5" fillId="7" borderId="0" xfId="0" applyFont="1" applyFill="1" applyAlignment="1">
      <alignment horizontal="center"/>
    </xf>
    <xf numFmtId="165" fontId="16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165" fontId="0" fillId="0" borderId="0" xfId="0" applyNumberFormat="1"/>
    <xf numFmtId="0" fontId="0" fillId="0" borderId="0" xfId="0" applyFill="1" applyAlignment="1">
      <alignment vertical="center"/>
    </xf>
    <xf numFmtId="165" fontId="0" fillId="0" borderId="0" xfId="0" applyNumberFormat="1" applyFill="1" applyAlignment="1">
      <alignment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 vertical="center"/>
    </xf>
    <xf numFmtId="0" fontId="0" fillId="0" borderId="0" xfId="0" applyAlignment="1">
      <alignment vertical="top"/>
    </xf>
    <xf numFmtId="0" fontId="17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19" fillId="0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 vertical="top"/>
    </xf>
    <xf numFmtId="0" fontId="18" fillId="0" borderId="0" xfId="0" applyFont="1" applyFill="1" applyAlignment="1">
      <alignment horizontal="center" vertical="top"/>
    </xf>
    <xf numFmtId="0" fontId="19" fillId="0" borderId="0" xfId="0" applyFont="1" applyAlignment="1">
      <alignment horizontal="center" vertical="top" wrapText="1"/>
    </xf>
    <xf numFmtId="0" fontId="19" fillId="19" borderId="0" xfId="0" applyFont="1" applyFill="1" applyAlignment="1">
      <alignment horizontal="center" vertical="top" wrapText="1"/>
    </xf>
    <xf numFmtId="0" fontId="19" fillId="0" borderId="0" xfId="0" applyFont="1" applyAlignment="1">
      <alignment horizontal="center" vertical="top"/>
    </xf>
    <xf numFmtId="0" fontId="19" fillId="0" borderId="0" xfId="0" applyFont="1" applyFill="1" applyAlignment="1">
      <alignment horizontal="center" vertical="top"/>
    </xf>
    <xf numFmtId="0" fontId="19" fillId="0" borderId="0" xfId="0" applyFont="1" applyFill="1" applyAlignment="1">
      <alignment horizontal="center" vertical="top" wrapText="1"/>
    </xf>
    <xf numFmtId="0" fontId="18" fillId="19" borderId="0" xfId="0" applyFont="1" applyFill="1" applyAlignment="1">
      <alignment horizontal="center" vertical="top"/>
    </xf>
    <xf numFmtId="0" fontId="11" fillId="0" borderId="0" xfId="0" applyFont="1" applyAlignment="1">
      <alignment horizontal="center" wrapText="1"/>
    </xf>
    <xf numFmtId="0" fontId="11" fillId="0" borderId="19" xfId="0" applyFont="1" applyBorder="1" applyAlignment="1">
      <alignment horizontal="center"/>
    </xf>
    <xf numFmtId="0" fontId="11" fillId="0" borderId="0" xfId="0" applyFont="1" applyAlignment="1">
      <alignment horizontal="center"/>
    </xf>
    <xf numFmtId="49" fontId="20" fillId="0" borderId="0" xfId="0" applyNumberFormat="1" applyFont="1" applyFill="1" applyAlignment="1">
      <alignment horizontal="center"/>
    </xf>
    <xf numFmtId="49" fontId="20" fillId="0" borderId="19" xfId="0" applyNumberFormat="1" applyFont="1" applyBorder="1" applyAlignment="1">
      <alignment horizontal="center"/>
    </xf>
    <xf numFmtId="49" fontId="20" fillId="0" borderId="0" xfId="0" applyNumberFormat="1" applyFont="1" applyAlignment="1">
      <alignment horizontal="center"/>
    </xf>
    <xf numFmtId="49" fontId="20" fillId="0" borderId="22" xfId="0" applyNumberFormat="1" applyFont="1" applyBorder="1" applyAlignment="1">
      <alignment horizontal="center"/>
    </xf>
    <xf numFmtId="49" fontId="20" fillId="0" borderId="20" xfId="0" applyNumberFormat="1" applyFont="1" applyBorder="1" applyAlignment="1">
      <alignment horizontal="center"/>
    </xf>
    <xf numFmtId="49" fontId="20" fillId="0" borderId="21" xfId="0" applyNumberFormat="1" applyFont="1" applyBorder="1" applyAlignment="1">
      <alignment horizontal="center"/>
    </xf>
    <xf numFmtId="49" fontId="20" fillId="0" borderId="23" xfId="0" applyNumberFormat="1" applyFont="1" applyBorder="1" applyAlignment="1">
      <alignment horizontal="center"/>
    </xf>
    <xf numFmtId="49" fontId="22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 wrapText="1"/>
    </xf>
    <xf numFmtId="0" fontId="11" fillId="0" borderId="20" xfId="0" applyFont="1" applyFill="1" applyBorder="1" applyAlignment="1">
      <alignment horizontal="center" vertical="center" wrapText="1"/>
    </xf>
    <xf numFmtId="0" fontId="11" fillId="0" borderId="23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0" borderId="29" xfId="0" applyBorder="1" applyAlignment="1">
      <alignment horizontal="center"/>
    </xf>
    <xf numFmtId="49" fontId="20" fillId="0" borderId="17" xfId="0" applyNumberFormat="1" applyFont="1" applyFill="1" applyBorder="1" applyAlignment="1">
      <alignment horizontal="center"/>
    </xf>
    <xf numFmtId="49" fontId="20" fillId="0" borderId="24" xfId="0" applyNumberFormat="1" applyFont="1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15" fillId="0" borderId="22" xfId="0" applyFont="1" applyFill="1" applyBorder="1" applyAlignment="1">
      <alignment horizontal="center"/>
    </xf>
    <xf numFmtId="49" fontId="20" fillId="0" borderId="19" xfId="0" applyNumberFormat="1" applyFont="1" applyFill="1" applyBorder="1" applyAlignment="1">
      <alignment horizontal="center"/>
    </xf>
    <xf numFmtId="49" fontId="20" fillId="0" borderId="22" xfId="0" applyNumberFormat="1" applyFont="1" applyFill="1" applyBorder="1" applyAlignment="1">
      <alignment horizontal="center"/>
    </xf>
    <xf numFmtId="0" fontId="15" fillId="0" borderId="19" xfId="0" applyFont="1" applyFill="1" applyBorder="1" applyAlignment="1">
      <alignment horizontal="center"/>
    </xf>
    <xf numFmtId="0" fontId="11" fillId="0" borderId="0" xfId="0" applyFont="1"/>
    <xf numFmtId="0" fontId="15" fillId="0" borderId="23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12" fillId="0" borderId="0" xfId="0" applyFont="1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11" fillId="0" borderId="22" xfId="0" applyFont="1" applyBorder="1" applyAlignment="1">
      <alignment horizontal="center"/>
    </xf>
    <xf numFmtId="0" fontId="11" fillId="0" borderId="19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22" xfId="0" applyFont="1" applyFill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22" xfId="0" applyBorder="1" applyAlignment="1">
      <alignment horizontal="center"/>
    </xf>
    <xf numFmtId="0" fontId="15" fillId="0" borderId="22" xfId="0" applyFont="1" applyBorder="1" applyAlignment="1">
      <alignment horizontal="center"/>
    </xf>
    <xf numFmtId="0" fontId="15" fillId="0" borderId="19" xfId="0" applyFont="1" applyBorder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1" fillId="0" borderId="17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 wrapText="1"/>
    </xf>
    <xf numFmtId="0" fontId="11" fillId="0" borderId="21" xfId="0" applyFont="1" applyFill="1" applyBorder="1" applyAlignment="1">
      <alignment horizontal="center" vertical="center" wrapText="1"/>
    </xf>
    <xf numFmtId="49" fontId="15" fillId="0" borderId="19" xfId="0" applyNumberFormat="1" applyFont="1" applyFill="1" applyBorder="1" applyAlignment="1">
      <alignment horizontal="center" wrapText="1"/>
    </xf>
    <xf numFmtId="49" fontId="15" fillId="0" borderId="0" xfId="0" applyNumberFormat="1" applyFont="1" applyFill="1" applyAlignment="1">
      <alignment horizontal="center" wrapText="1"/>
    </xf>
    <xf numFmtId="0" fontId="0" fillId="0" borderId="22" xfId="0" applyBorder="1" applyAlignment="1">
      <alignment vertical="top"/>
    </xf>
    <xf numFmtId="0" fontId="11" fillId="0" borderId="18" xfId="0" applyFont="1" applyFill="1" applyBorder="1" applyAlignment="1">
      <alignment horizontal="center" vertical="top" wrapText="1"/>
    </xf>
    <xf numFmtId="0" fontId="11" fillId="0" borderId="24" xfId="0" applyFont="1" applyBorder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11" fillId="0" borderId="19" xfId="0" applyFont="1" applyFill="1" applyBorder="1" applyAlignment="1">
      <alignment horizontal="center" vertical="top" wrapText="1"/>
    </xf>
    <xf numFmtId="0" fontId="11" fillId="0" borderId="0" xfId="0" applyFont="1" applyFill="1" applyAlignment="1">
      <alignment horizontal="center" vertical="top" wrapText="1"/>
    </xf>
    <xf numFmtId="0" fontId="11" fillId="0" borderId="22" xfId="0" applyFont="1" applyFill="1" applyBorder="1" applyAlignment="1">
      <alignment horizontal="center" vertical="top" wrapText="1"/>
    </xf>
    <xf numFmtId="0" fontId="11" fillId="0" borderId="0" xfId="0" applyFont="1" applyFill="1" applyAlignment="1">
      <alignment horizontal="center" vertical="top"/>
    </xf>
    <xf numFmtId="0" fontId="11" fillId="0" borderId="22" xfId="0" applyFont="1" applyBorder="1" applyAlignment="1">
      <alignment horizontal="center" vertical="top"/>
    </xf>
    <xf numFmtId="0" fontId="11" fillId="0" borderId="21" xfId="0" applyFont="1" applyFill="1" applyBorder="1" applyAlignment="1">
      <alignment horizontal="center" vertical="top"/>
    </xf>
    <xf numFmtId="0" fontId="11" fillId="0" borderId="23" xfId="0" applyFont="1" applyBorder="1" applyAlignment="1">
      <alignment horizontal="center" vertical="top"/>
    </xf>
    <xf numFmtId="0" fontId="11" fillId="0" borderId="22" xfId="0" applyFont="1" applyFill="1" applyBorder="1" applyAlignment="1">
      <alignment horizontal="center" vertical="top"/>
    </xf>
    <xf numFmtId="0" fontId="11" fillId="0" borderId="23" xfId="0" applyFont="1" applyFill="1" applyBorder="1" applyAlignment="1">
      <alignment horizontal="center" vertical="top"/>
    </xf>
    <xf numFmtId="49" fontId="0" fillId="0" borderId="0" xfId="0" applyNumberFormat="1" applyFill="1" applyAlignment="1">
      <alignment horizontal="left"/>
    </xf>
    <xf numFmtId="0" fontId="11" fillId="0" borderId="0" xfId="0" applyFont="1" applyFill="1" applyBorder="1" applyAlignment="1">
      <alignment horizontal="center"/>
    </xf>
    <xf numFmtId="49" fontId="20" fillId="0" borderId="0" xfId="0" applyNumberFormat="1" applyFont="1" applyFill="1" applyBorder="1" applyAlignment="1">
      <alignment horizontal="center"/>
    </xf>
    <xf numFmtId="49" fontId="15" fillId="0" borderId="0" xfId="0" applyNumberFormat="1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 wrapText="1"/>
    </xf>
    <xf numFmtId="49" fontId="21" fillId="0" borderId="0" xfId="0" applyNumberFormat="1" applyFont="1" applyFill="1" applyBorder="1" applyAlignment="1">
      <alignment horizontal="center"/>
    </xf>
    <xf numFmtId="49" fontId="22" fillId="0" borderId="0" xfId="0" applyNumberFormat="1" applyFont="1" applyFill="1" applyBorder="1" applyAlignment="1">
      <alignment horizontal="center"/>
    </xf>
    <xf numFmtId="0" fontId="12" fillId="0" borderId="19" xfId="0" applyFont="1" applyBorder="1" applyAlignment="1">
      <alignment vertical="top"/>
    </xf>
    <xf numFmtId="0" fontId="24" fillId="0" borderId="0" xfId="0" applyFont="1" applyAlignment="1">
      <alignment horizontal="center" vertical="top"/>
    </xf>
    <xf numFmtId="49" fontId="25" fillId="0" borderId="19" xfId="0" applyNumberFormat="1" applyFont="1" applyFill="1" applyBorder="1" applyAlignment="1">
      <alignment horizontal="center"/>
    </xf>
    <xf numFmtId="49" fontId="25" fillId="0" borderId="22" xfId="0" applyNumberFormat="1" applyFont="1" applyFill="1" applyBorder="1" applyAlignment="1">
      <alignment horizontal="center"/>
    </xf>
    <xf numFmtId="49" fontId="20" fillId="0" borderId="0" xfId="0" applyNumberFormat="1" applyFont="1" applyBorder="1" applyAlignment="1">
      <alignment horizontal="center"/>
    </xf>
    <xf numFmtId="0" fontId="11" fillId="20" borderId="22" xfId="0" applyFont="1" applyFill="1" applyBorder="1" applyAlignment="1">
      <alignment horizontal="center" vertical="top"/>
    </xf>
    <xf numFmtId="49" fontId="11" fillId="0" borderId="19" xfId="0" applyNumberFormat="1" applyFont="1" applyFill="1" applyBorder="1" applyAlignment="1">
      <alignment horizontal="center" vertical="top" wrapText="1"/>
    </xf>
    <xf numFmtId="49" fontId="11" fillId="0" borderId="22" xfId="0" applyNumberFormat="1" applyFont="1" applyFill="1" applyBorder="1" applyAlignment="1">
      <alignment horizontal="center" vertical="top" wrapText="1"/>
    </xf>
    <xf numFmtId="0" fontId="12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11" fillId="0" borderId="0" xfId="0" applyFont="1" applyFill="1" applyAlignment="1">
      <alignment horizontal="center" wrapText="1"/>
    </xf>
    <xf numFmtId="0" fontId="12" fillId="0" borderId="19" xfId="0" applyFont="1" applyFill="1" applyBorder="1"/>
    <xf numFmtId="0" fontId="12" fillId="0" borderId="0" xfId="0" applyFont="1" applyFill="1" applyAlignment="1">
      <alignment horizontal="center" wrapText="1"/>
    </xf>
    <xf numFmtId="49" fontId="23" fillId="0" borderId="22" xfId="0" applyNumberFormat="1" applyFont="1" applyFill="1" applyBorder="1" applyAlignment="1">
      <alignment horizontal="center"/>
    </xf>
    <xf numFmtId="49" fontId="20" fillId="0" borderId="20" xfId="0" applyNumberFormat="1" applyFont="1" applyFill="1" applyBorder="1" applyAlignment="1">
      <alignment horizontal="center"/>
    </xf>
    <xf numFmtId="49" fontId="20" fillId="0" borderId="21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21" borderId="0" xfId="0" applyFont="1" applyFill="1" applyAlignment="1">
      <alignment horizontal="center"/>
    </xf>
    <xf numFmtId="0" fontId="0" fillId="0" borderId="25" xfId="0" applyBorder="1"/>
    <xf numFmtId="0" fontId="0" fillId="0" borderId="27" xfId="0" applyFill="1" applyBorder="1"/>
    <xf numFmtId="0" fontId="11" fillId="0" borderId="27" xfId="0" applyFont="1" applyBorder="1" applyAlignment="1">
      <alignment horizontal="center" vertical="top" wrapText="1"/>
    </xf>
    <xf numFmtId="0" fontId="0" fillId="0" borderId="27" xfId="0" applyFill="1" applyBorder="1" applyAlignment="1">
      <alignment horizontal="center" vertical="top"/>
    </xf>
    <xf numFmtId="0" fontId="0" fillId="0" borderId="28" xfId="0" applyFill="1" applyBorder="1" applyAlignment="1">
      <alignment horizontal="center" vertical="top"/>
    </xf>
    <xf numFmtId="0" fontId="3" fillId="0" borderId="27" xfId="0" applyFont="1" applyFill="1" applyBorder="1" applyAlignment="1">
      <alignment horizontal="center" vertical="top"/>
    </xf>
    <xf numFmtId="49" fontId="20" fillId="0" borderId="0" xfId="0" applyNumberFormat="1" applyFont="1" applyFill="1" applyAlignment="1">
      <alignment horizontal="left"/>
    </xf>
    <xf numFmtId="49" fontId="21" fillId="0" borderId="0" xfId="0" applyNumberFormat="1" applyFont="1" applyFill="1" applyAlignment="1">
      <alignment horizontal="center"/>
    </xf>
    <xf numFmtId="0" fontId="0" fillId="0" borderId="30" xfId="0" applyBorder="1"/>
    <xf numFmtId="0" fontId="0" fillId="0" borderId="30" xfId="0" applyFont="1" applyBorder="1" applyAlignment="1">
      <alignment horizontal="center"/>
    </xf>
    <xf numFmtId="0" fontId="0" fillId="0" borderId="30" xfId="0" applyFont="1" applyBorder="1" applyAlignment="1">
      <alignment horizontal="left"/>
    </xf>
    <xf numFmtId="49" fontId="0" fillId="0" borderId="30" xfId="0" applyNumberFormat="1" applyBorder="1" applyAlignment="1">
      <alignment horizontal="center"/>
    </xf>
    <xf numFmtId="0" fontId="0" fillId="0" borderId="30" xfId="0" applyFill="1" applyBorder="1"/>
    <xf numFmtId="49" fontId="0" fillId="0" borderId="23" xfId="0" applyNumberFormat="1" applyFont="1" applyFill="1" applyBorder="1" applyAlignment="1">
      <alignment horizontal="center" wrapText="1"/>
    </xf>
    <xf numFmtId="49" fontId="26" fillId="0" borderId="0" xfId="0" applyNumberFormat="1" applyFont="1" applyFill="1" applyAlignment="1">
      <alignment horizontal="center" wrapText="1"/>
    </xf>
    <xf numFmtId="49" fontId="26" fillId="0" borderId="21" xfId="0" applyNumberFormat="1" applyFont="1" applyFill="1" applyBorder="1" applyAlignment="1">
      <alignment horizontal="center" wrapText="1"/>
    </xf>
    <xf numFmtId="49" fontId="0" fillId="0" borderId="0" xfId="0" applyNumberFormat="1" applyAlignment="1">
      <alignment horizontal="center" vertical="top"/>
    </xf>
    <xf numFmtId="49" fontId="11" fillId="0" borderId="17" xfId="0" applyNumberFormat="1" applyFont="1" applyFill="1" applyBorder="1" applyAlignment="1">
      <alignment horizontal="center" vertical="top"/>
    </xf>
    <xf numFmtId="49" fontId="3" fillId="0" borderId="18" xfId="0" applyNumberFormat="1" applyFont="1" applyFill="1" applyBorder="1" applyAlignment="1">
      <alignment horizontal="center" vertical="top"/>
    </xf>
    <xf numFmtId="49" fontId="11" fillId="0" borderId="18" xfId="0" applyNumberFormat="1" applyFont="1" applyFill="1" applyBorder="1" applyAlignment="1">
      <alignment horizontal="center" vertical="top"/>
    </xf>
    <xf numFmtId="49" fontId="27" fillId="0" borderId="17" xfId="0" applyNumberFormat="1" applyFont="1" applyFill="1" applyBorder="1" applyAlignment="1">
      <alignment horizontal="center" vertical="top"/>
    </xf>
    <xf numFmtId="49" fontId="3" fillId="0" borderId="24" xfId="0" applyNumberFormat="1" applyFont="1" applyFill="1" applyBorder="1" applyAlignment="1">
      <alignment horizontal="center" vertical="top" wrapText="1"/>
    </xf>
    <xf numFmtId="49" fontId="3" fillId="0" borderId="17" xfId="0" applyNumberFormat="1" applyFont="1" applyFill="1" applyBorder="1" applyAlignment="1">
      <alignment horizontal="center" vertical="top" wrapText="1"/>
    </xf>
    <xf numFmtId="49" fontId="27" fillId="0" borderId="24" xfId="0" applyNumberFormat="1" applyFont="1" applyFill="1" applyBorder="1" applyAlignment="1">
      <alignment horizontal="center" vertical="top"/>
    </xf>
    <xf numFmtId="49" fontId="28" fillId="0" borderId="17" xfId="0" applyNumberFormat="1" applyFont="1" applyFill="1" applyBorder="1" applyAlignment="1">
      <alignment horizontal="center" vertical="top"/>
    </xf>
    <xf numFmtId="49" fontId="29" fillId="0" borderId="18" xfId="0" applyNumberFormat="1" applyFont="1" applyFill="1" applyBorder="1" applyAlignment="1">
      <alignment horizontal="center" vertical="top"/>
    </xf>
    <xf numFmtId="49" fontId="11" fillId="0" borderId="24" xfId="0" applyNumberFormat="1" applyFont="1" applyFill="1" applyBorder="1" applyAlignment="1">
      <alignment horizontal="center" vertical="top"/>
    </xf>
    <xf numFmtId="49" fontId="3" fillId="0" borderId="19" xfId="0" applyNumberFormat="1" applyFont="1" applyFill="1" applyBorder="1" applyAlignment="1">
      <alignment horizontal="center" vertical="top" wrapText="1"/>
    </xf>
    <xf numFmtId="49" fontId="27" fillId="0" borderId="0" xfId="0" applyNumberFormat="1" applyFont="1" applyFill="1" applyAlignment="1">
      <alignment horizontal="center" vertical="top"/>
    </xf>
    <xf numFmtId="49" fontId="11" fillId="0" borderId="0" xfId="0" applyNumberFormat="1" applyFont="1" applyFill="1" applyAlignment="1">
      <alignment horizontal="center" vertical="top"/>
    </xf>
    <xf numFmtId="49" fontId="3" fillId="0" borderId="0" xfId="0" applyNumberFormat="1" applyFont="1" applyFill="1" applyAlignment="1">
      <alignment horizontal="center" vertical="top" wrapText="1"/>
    </xf>
    <xf numFmtId="49" fontId="3" fillId="0" borderId="22" xfId="0" applyNumberFormat="1" applyFont="1" applyFill="1" applyBorder="1" applyAlignment="1">
      <alignment horizontal="center" vertical="top" wrapText="1"/>
    </xf>
    <xf numFmtId="49" fontId="3" fillId="20" borderId="22" xfId="0" applyNumberFormat="1" applyFont="1" applyFill="1" applyBorder="1" applyAlignment="1">
      <alignment horizontal="center" vertical="top" wrapText="1"/>
    </xf>
    <xf numFmtId="49" fontId="3" fillId="20" borderId="19" xfId="0" applyNumberFormat="1" applyFont="1" applyFill="1" applyBorder="1" applyAlignment="1">
      <alignment horizontal="center" vertical="top" wrapText="1"/>
    </xf>
    <xf numFmtId="49" fontId="3" fillId="20" borderId="0" xfId="0" applyNumberFormat="1" applyFont="1" applyFill="1" applyAlignment="1">
      <alignment horizontal="center" vertical="top" wrapText="1"/>
    </xf>
    <xf numFmtId="49" fontId="11" fillId="0" borderId="19" xfId="0" applyNumberFormat="1" applyFont="1" applyFill="1" applyBorder="1" applyAlignment="1">
      <alignment horizontal="center" vertical="top"/>
    </xf>
    <xf numFmtId="49" fontId="27" fillId="20" borderId="19" xfId="0" applyNumberFormat="1" applyFont="1" applyFill="1" applyBorder="1" applyAlignment="1">
      <alignment horizontal="center" vertical="top"/>
    </xf>
    <xf numFmtId="49" fontId="29" fillId="0" borderId="0" xfId="0" applyNumberFormat="1" applyFont="1" applyFill="1" applyAlignment="1">
      <alignment horizontal="center" vertical="top" wrapText="1"/>
    </xf>
    <xf numFmtId="49" fontId="11" fillId="0" borderId="22" xfId="0" applyNumberFormat="1" applyFont="1" applyFill="1" applyBorder="1" applyAlignment="1">
      <alignment horizontal="center" vertical="top"/>
    </xf>
    <xf numFmtId="49" fontId="27" fillId="0" borderId="19" xfId="0" applyNumberFormat="1" applyFont="1" applyFill="1" applyBorder="1" applyAlignment="1">
      <alignment horizontal="center" vertical="top"/>
    </xf>
    <xf numFmtId="49" fontId="11" fillId="0" borderId="20" xfId="0" applyNumberFormat="1" applyFont="1" applyFill="1" applyBorder="1" applyAlignment="1">
      <alignment horizontal="center" vertical="top"/>
    </xf>
    <xf numFmtId="49" fontId="11" fillId="0" borderId="21" xfId="0" applyNumberFormat="1" applyFont="1" applyFill="1" applyBorder="1" applyAlignment="1">
      <alignment horizontal="center" vertical="top"/>
    </xf>
    <xf numFmtId="49" fontId="27" fillId="0" borderId="20" xfId="0" applyNumberFormat="1" applyFont="1" applyFill="1" applyBorder="1" applyAlignment="1">
      <alignment horizontal="center" vertical="top"/>
    </xf>
    <xf numFmtId="49" fontId="3" fillId="0" borderId="23" xfId="0" applyNumberFormat="1" applyFont="1" applyFill="1" applyBorder="1" applyAlignment="1">
      <alignment horizontal="center" vertical="top" wrapText="1"/>
    </xf>
    <xf numFmtId="49" fontId="3" fillId="0" borderId="20" xfId="0" applyNumberFormat="1" applyFont="1" applyFill="1" applyBorder="1" applyAlignment="1">
      <alignment horizontal="center" vertical="top" wrapText="1"/>
    </xf>
    <xf numFmtId="49" fontId="27" fillId="0" borderId="23" xfId="0" applyNumberFormat="1" applyFont="1" applyFill="1" applyBorder="1" applyAlignment="1">
      <alignment horizontal="center" vertical="top"/>
    </xf>
    <xf numFmtId="49" fontId="28" fillId="0" borderId="20" xfId="0" applyNumberFormat="1" applyFont="1" applyFill="1" applyBorder="1" applyAlignment="1">
      <alignment horizontal="center" vertical="top"/>
    </xf>
    <xf numFmtId="49" fontId="27" fillId="0" borderId="21" xfId="0" applyNumberFormat="1" applyFont="1" applyFill="1" applyBorder="1" applyAlignment="1">
      <alignment horizontal="center" vertical="top"/>
    </xf>
    <xf numFmtId="49" fontId="11" fillId="0" borderId="23" xfId="0" applyNumberFormat="1" applyFont="1" applyFill="1" applyBorder="1" applyAlignment="1">
      <alignment horizontal="center" vertical="top"/>
    </xf>
    <xf numFmtId="49" fontId="0" fillId="0" borderId="0" xfId="0" applyNumberFormat="1" applyAlignment="1">
      <alignment horizontal="center" vertical="top" wrapText="1"/>
    </xf>
    <xf numFmtId="1" fontId="0" fillId="0" borderId="0" xfId="0" applyNumberFormat="1"/>
    <xf numFmtId="1" fontId="0" fillId="0" borderId="31" xfId="0" applyNumberFormat="1" applyBorder="1" applyAlignment="1">
      <alignment horizontal="center" vertical="top"/>
    </xf>
    <xf numFmtId="1" fontId="0" fillId="0" borderId="0" xfId="0" applyNumberFormat="1" applyAlignment="1">
      <alignment horizontal="center" vertical="top" wrapText="1"/>
    </xf>
    <xf numFmtId="1" fontId="0" fillId="0" borderId="31" xfId="0" applyNumberFormat="1" applyBorder="1" applyAlignment="1">
      <alignment horizontal="center" vertical="top" wrapText="1"/>
    </xf>
    <xf numFmtId="0" fontId="0" fillId="0" borderId="33" xfId="0" applyBorder="1" applyAlignment="1">
      <alignment horizontal="center"/>
    </xf>
    <xf numFmtId="12" fontId="0" fillId="0" borderId="33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22" borderId="31" xfId="0" applyFill="1" applyBorder="1" applyAlignment="1">
      <alignment horizontal="center"/>
    </xf>
    <xf numFmtId="0" fontId="0" fillId="22" borderId="33" xfId="0" applyFill="1" applyBorder="1" applyAlignment="1">
      <alignment horizontal="center"/>
    </xf>
    <xf numFmtId="1" fontId="0" fillId="22" borderId="31" xfId="0" applyNumberFormat="1" applyFill="1" applyBorder="1" applyAlignment="1">
      <alignment horizontal="center" vertical="top"/>
    </xf>
    <xf numFmtId="0" fontId="0" fillId="23" borderId="31" xfId="0" applyFill="1" applyBorder="1" applyAlignment="1">
      <alignment horizontal="center"/>
    </xf>
    <xf numFmtId="0" fontId="0" fillId="23" borderId="33" xfId="0" applyFill="1" applyBorder="1" applyAlignment="1">
      <alignment horizontal="center"/>
    </xf>
    <xf numFmtId="49" fontId="0" fillId="23" borderId="32" xfId="0" applyNumberFormat="1" applyFill="1" applyBorder="1" applyAlignment="1">
      <alignment horizontal="center" vertical="top"/>
    </xf>
    <xf numFmtId="1" fontId="0" fillId="23" borderId="31" xfId="0" applyNumberFormat="1" applyFill="1" applyBorder="1" applyAlignment="1">
      <alignment horizontal="center" vertical="top"/>
    </xf>
    <xf numFmtId="0" fontId="0" fillId="24" borderId="31" xfId="0" applyFill="1" applyBorder="1" applyAlignment="1">
      <alignment horizontal="center"/>
    </xf>
    <xf numFmtId="0" fontId="0" fillId="24" borderId="33" xfId="0" applyFill="1" applyBorder="1" applyAlignment="1">
      <alignment horizontal="center"/>
    </xf>
    <xf numFmtId="49" fontId="0" fillId="24" borderId="32" xfId="0" applyNumberFormat="1" applyFill="1" applyBorder="1" applyAlignment="1">
      <alignment horizontal="center" vertical="top"/>
    </xf>
    <xf numFmtId="0" fontId="0" fillId="25" borderId="31" xfId="0" applyFill="1" applyBorder="1" applyAlignment="1">
      <alignment horizontal="center"/>
    </xf>
    <xf numFmtId="0" fontId="0" fillId="25" borderId="33" xfId="0" applyFill="1" applyBorder="1" applyAlignment="1">
      <alignment horizontal="center"/>
    </xf>
    <xf numFmtId="49" fontId="0" fillId="25" borderId="32" xfId="0" applyNumberFormat="1" applyFill="1" applyBorder="1" applyAlignment="1">
      <alignment horizontal="center" vertical="top"/>
    </xf>
    <xf numFmtId="1" fontId="0" fillId="25" borderId="31" xfId="0" applyNumberFormat="1" applyFill="1" applyBorder="1" applyAlignment="1">
      <alignment horizontal="center" vertical="top"/>
    </xf>
    <xf numFmtId="1" fontId="0" fillId="24" borderId="31" xfId="0" applyNumberFormat="1" applyFill="1" applyBorder="1" applyAlignment="1">
      <alignment horizontal="center" vertical="top"/>
    </xf>
    <xf numFmtId="0" fontId="0" fillId="22" borderId="31" xfId="0" applyFill="1" applyBorder="1"/>
    <xf numFmtId="0" fontId="0" fillId="26" borderId="31" xfId="0" applyFill="1" applyBorder="1"/>
    <xf numFmtId="0" fontId="0" fillId="23" borderId="31" xfId="0" applyFill="1" applyBorder="1"/>
    <xf numFmtId="49" fontId="3" fillId="20" borderId="0" xfId="0" applyNumberFormat="1" applyFont="1" applyFill="1" applyAlignment="1">
      <alignment horizontal="center" vertical="top"/>
    </xf>
    <xf numFmtId="49" fontId="11" fillId="20" borderId="0" xfId="0" applyNumberFormat="1" applyFont="1" applyFill="1" applyAlignment="1">
      <alignment horizontal="center" vertical="top"/>
    </xf>
    <xf numFmtId="49" fontId="27" fillId="20" borderId="0" xfId="0" applyNumberFormat="1" applyFont="1" applyFill="1" applyAlignment="1">
      <alignment horizontal="center" vertical="top"/>
    </xf>
    <xf numFmtId="49" fontId="3" fillId="20" borderId="19" xfId="0" applyNumberFormat="1" applyFont="1" applyFill="1" applyBorder="1" applyAlignment="1">
      <alignment horizontal="center" vertical="top"/>
    </xf>
    <xf numFmtId="49" fontId="3" fillId="20" borderId="22" xfId="0" applyNumberFormat="1" applyFont="1" applyFill="1" applyBorder="1" applyAlignment="1">
      <alignment horizontal="center" vertical="top"/>
    </xf>
    <xf numFmtId="1" fontId="0" fillId="24" borderId="31" xfId="0" applyNumberFormat="1" applyFont="1" applyFill="1" applyBorder="1" applyAlignment="1">
      <alignment horizontal="center" vertical="top"/>
    </xf>
    <xf numFmtId="49" fontId="0" fillId="0" borderId="0" xfId="0" applyNumberFormat="1" applyFill="1" applyBorder="1" applyAlignment="1">
      <alignment horizontal="left" vertical="top"/>
    </xf>
    <xf numFmtId="0" fontId="0" fillId="17" borderId="30" xfId="0" applyFill="1" applyBorder="1" applyAlignment="1" applyProtection="1">
      <alignment horizontal="center"/>
    </xf>
    <xf numFmtId="0" fontId="0" fillId="3" borderId="0" xfId="0" applyFill="1" applyBorder="1"/>
    <xf numFmtId="0" fontId="0" fillId="0" borderId="37" xfId="0" applyFill="1" applyBorder="1"/>
    <xf numFmtId="0" fontId="2" fillId="0" borderId="26" xfId="0" applyFont="1" applyFill="1" applyBorder="1" applyAlignment="1">
      <alignment horizontal="left"/>
    </xf>
    <xf numFmtId="0" fontId="0" fillId="0" borderId="26" xfId="0" applyBorder="1"/>
    <xf numFmtId="0" fontId="14" fillId="0" borderId="0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center" vertical="center" wrapText="1"/>
    </xf>
    <xf numFmtId="49" fontId="15" fillId="0" borderId="22" xfId="0" applyNumberFormat="1" applyFont="1" applyFill="1" applyBorder="1" applyAlignment="1">
      <alignment horizontal="center"/>
    </xf>
    <xf numFmtId="49" fontId="15" fillId="0" borderId="21" xfId="0" applyNumberFormat="1" applyFont="1" applyFill="1" applyBorder="1" applyAlignment="1">
      <alignment horizontal="center"/>
    </xf>
    <xf numFmtId="49" fontId="20" fillId="0" borderId="23" xfId="0" applyNumberFormat="1" applyFont="1" applyFill="1" applyBorder="1" applyAlignment="1">
      <alignment horizontal="center"/>
    </xf>
    <xf numFmtId="0" fontId="26" fillId="0" borderId="0" xfId="0" applyFont="1" applyBorder="1" applyAlignment="1">
      <alignment horizontal="right" vertical="top"/>
    </xf>
    <xf numFmtId="0" fontId="0" fillId="0" borderId="0" xfId="0" applyBorder="1" applyAlignment="1">
      <alignment horizontal="right" vertical="top"/>
    </xf>
    <xf numFmtId="0" fontId="0" fillId="0" borderId="0" xfId="0" applyFont="1" applyBorder="1" applyAlignment="1">
      <alignment horizontal="left" vertical="top"/>
    </xf>
    <xf numFmtId="49" fontId="15" fillId="20" borderId="31" xfId="0" applyNumberFormat="1" applyFont="1" applyFill="1" applyBorder="1" applyAlignment="1">
      <alignment horizontal="center"/>
    </xf>
    <xf numFmtId="0" fontId="0" fillId="0" borderId="31" xfId="0" applyBorder="1"/>
    <xf numFmtId="0" fontId="29" fillId="27" borderId="0" xfId="0" applyFont="1" applyFill="1" applyAlignment="1">
      <alignment horizontal="center" vertical="top"/>
    </xf>
    <xf numFmtId="0" fontId="29" fillId="27" borderId="21" xfId="0" applyFont="1" applyFill="1" applyBorder="1" applyAlignment="1">
      <alignment horizontal="center" vertical="top"/>
    </xf>
    <xf numFmtId="49" fontId="20" fillId="27" borderId="31" xfId="0" applyNumberFormat="1" applyFont="1" applyFill="1" applyBorder="1" applyAlignment="1">
      <alignment horizontal="center"/>
    </xf>
    <xf numFmtId="0" fontId="0" fillId="28" borderId="31" xfId="0" applyFill="1" applyBorder="1" applyAlignment="1">
      <alignment horizontal="center"/>
    </xf>
    <xf numFmtId="49" fontId="0" fillId="0" borderId="32" xfId="0" applyNumberFormat="1" applyFont="1" applyBorder="1" applyAlignment="1">
      <alignment horizontal="center" vertical="top"/>
    </xf>
    <xf numFmtId="49" fontId="0" fillId="22" borderId="32" xfId="0" applyNumberFormat="1" applyFont="1" applyFill="1" applyBorder="1" applyAlignment="1">
      <alignment horizontal="center" vertical="top"/>
    </xf>
    <xf numFmtId="49" fontId="0" fillId="24" borderId="32" xfId="0" applyNumberFormat="1" applyFont="1" applyFill="1" applyBorder="1" applyAlignment="1">
      <alignment horizontal="center" vertical="top"/>
    </xf>
    <xf numFmtId="49" fontId="0" fillId="23" borderId="32" xfId="0" applyNumberFormat="1" applyFont="1" applyFill="1" applyBorder="1" applyAlignment="1">
      <alignment horizontal="center" vertical="top"/>
    </xf>
    <xf numFmtId="49" fontId="0" fillId="25" borderId="32" xfId="0" applyNumberFormat="1" applyFont="1" applyFill="1" applyBorder="1" applyAlignment="1">
      <alignment horizontal="center" vertical="top"/>
    </xf>
    <xf numFmtId="49" fontId="0" fillId="0" borderId="32" xfId="0" applyNumberFormat="1" applyBorder="1" applyAlignment="1">
      <alignment horizontal="center" vertical="top"/>
    </xf>
    <xf numFmtId="49" fontId="0" fillId="22" borderId="32" xfId="0" applyNumberFormat="1" applyFill="1" applyBorder="1" applyAlignment="1">
      <alignment horizontal="center" vertical="top"/>
    </xf>
    <xf numFmtId="0" fontId="11" fillId="0" borderId="27" xfId="0" applyFont="1" applyFill="1" applyBorder="1" applyAlignment="1">
      <alignment horizontal="center" vertical="top" wrapText="1"/>
    </xf>
    <xf numFmtId="49" fontId="0" fillId="0" borderId="32" xfId="0" applyNumberFormat="1" applyFont="1" applyFill="1" applyBorder="1" applyAlignment="1">
      <alignment horizontal="center" vertical="top"/>
    </xf>
    <xf numFmtId="0" fontId="11" fillId="0" borderId="25" xfId="0" applyFont="1" applyBorder="1" applyAlignment="1">
      <alignment horizontal="center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0" fontId="11" fillId="0" borderId="27" xfId="0" applyFont="1" applyFill="1" applyBorder="1" applyAlignment="1">
      <alignment horizontal="center" vertical="top"/>
    </xf>
    <xf numFmtId="0" fontId="11" fillId="28" borderId="27" xfId="0" applyFont="1" applyFill="1" applyBorder="1" applyAlignment="1">
      <alignment horizontal="center" vertical="top"/>
    </xf>
    <xf numFmtId="0" fontId="11" fillId="20" borderId="27" xfId="0" applyFont="1" applyFill="1" applyBorder="1" applyAlignment="1">
      <alignment horizontal="center" vertical="top"/>
    </xf>
    <xf numFmtId="0" fontId="11" fillId="0" borderId="28" xfId="0" applyFont="1" applyFill="1" applyBorder="1" applyAlignment="1">
      <alignment horizontal="center" vertical="top"/>
    </xf>
    <xf numFmtId="0" fontId="11" fillId="0" borderId="25" xfId="0" applyFont="1" applyFill="1" applyBorder="1" applyAlignment="1">
      <alignment horizontal="center" vertical="top" wrapText="1"/>
    </xf>
    <xf numFmtId="49" fontId="11" fillId="0" borderId="27" xfId="0" applyNumberFormat="1" applyFont="1" applyFill="1" applyBorder="1" applyAlignment="1">
      <alignment horizontal="center" vertical="top" wrapText="1"/>
    </xf>
    <xf numFmtId="49" fontId="0" fillId="7" borderId="0" xfId="0" applyNumberFormat="1" applyFont="1" applyFill="1" applyAlignment="1">
      <alignment horizontal="center" vertical="top"/>
    </xf>
    <xf numFmtId="49" fontId="0" fillId="7" borderId="32" xfId="0" applyNumberFormat="1" applyFont="1" applyFill="1" applyBorder="1" applyAlignment="1">
      <alignment horizontal="center" vertical="top"/>
    </xf>
    <xf numFmtId="0" fontId="0" fillId="7" borderId="0" xfId="0" applyFont="1" applyFill="1"/>
    <xf numFmtId="0" fontId="0" fillId="0" borderId="42" xfId="0" applyFill="1" applyBorder="1"/>
    <xf numFmtId="0" fontId="0" fillId="0" borderId="42" xfId="0" applyFont="1" applyFill="1" applyBorder="1" applyAlignment="1">
      <alignment horizontal="left"/>
    </xf>
    <xf numFmtId="0" fontId="0" fillId="0" borderId="42" xfId="0" applyFill="1" applyBorder="1" applyAlignment="1">
      <alignment horizontal="right"/>
    </xf>
    <xf numFmtId="0" fontId="2" fillId="0" borderId="42" xfId="0" applyFont="1" applyFill="1" applyBorder="1" applyAlignment="1">
      <alignment wrapText="1"/>
    </xf>
    <xf numFmtId="0" fontId="0" fillId="0" borderId="26" xfId="0" applyFill="1" applyBorder="1" applyAlignment="1">
      <alignment horizontal="center"/>
    </xf>
    <xf numFmtId="49" fontId="0" fillId="0" borderId="26" xfId="0" applyNumberFormat="1" applyFill="1" applyBorder="1" applyAlignment="1">
      <alignment horizontal="center"/>
    </xf>
    <xf numFmtId="0" fontId="0" fillId="0" borderId="0" xfId="0" applyFill="1" applyAlignment="1">
      <alignment horizontal="center" vertical="top"/>
    </xf>
    <xf numFmtId="49" fontId="20" fillId="0" borderId="0" xfId="0" applyNumberFormat="1" applyFont="1" applyFill="1" applyBorder="1" applyAlignment="1">
      <alignment horizontal="left"/>
    </xf>
    <xf numFmtId="0" fontId="0" fillId="0" borderId="30" xfId="0" applyFont="1" applyFill="1" applyBorder="1" applyAlignment="1">
      <alignment horizontal="left"/>
    </xf>
    <xf numFmtId="0" fontId="0" fillId="0" borderId="30" xfId="0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0" fillId="6" borderId="41" xfId="0" applyFill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30" fillId="0" borderId="0" xfId="0" applyFont="1"/>
    <xf numFmtId="0" fontId="0" fillId="0" borderId="0" xfId="0" applyFill="1" applyAlignment="1" applyProtection="1">
      <alignment horizontal="center"/>
    </xf>
    <xf numFmtId="0" fontId="0" fillId="0" borderId="0" xfId="0" applyFill="1" applyAlignment="1" applyProtection="1">
      <alignment horizontal="left"/>
    </xf>
    <xf numFmtId="0" fontId="0" fillId="29" borderId="40" xfId="0" applyFill="1" applyBorder="1" applyAlignment="1">
      <alignment horizontal="center"/>
    </xf>
    <xf numFmtId="0" fontId="0" fillId="29" borderId="0" xfId="0" applyFill="1" applyBorder="1" applyAlignment="1">
      <alignment horizontal="center"/>
    </xf>
    <xf numFmtId="0" fontId="0" fillId="29" borderId="41" xfId="0" applyFill="1" applyBorder="1" applyAlignment="1">
      <alignment horizontal="center"/>
    </xf>
    <xf numFmtId="0" fontId="0" fillId="29" borderId="6" xfId="0" applyFill="1" applyBorder="1" applyAlignment="1">
      <alignment horizontal="center"/>
    </xf>
    <xf numFmtId="0" fontId="0" fillId="29" borderId="7" xfId="0" applyFill="1" applyBorder="1" applyAlignment="1">
      <alignment horizontal="center"/>
    </xf>
    <xf numFmtId="0" fontId="0" fillId="29" borderId="8" xfId="0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0" fillId="0" borderId="6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26" fillId="0" borderId="40" xfId="0" applyFont="1" applyBorder="1" applyAlignment="1">
      <alignment horizontal="center" vertical="top"/>
    </xf>
    <xf numFmtId="0" fontId="26" fillId="0" borderId="41" xfId="0" applyFont="1" applyBorder="1" applyAlignment="1">
      <alignment horizontal="center" vertical="top"/>
    </xf>
    <xf numFmtId="0" fontId="0" fillId="0" borderId="40" xfId="0" applyBorder="1" applyAlignment="1">
      <alignment horizontal="center" vertical="top"/>
    </xf>
    <xf numFmtId="0" fontId="0" fillId="0" borderId="41" xfId="0" applyBorder="1" applyAlignment="1">
      <alignment horizontal="center" vertical="top"/>
    </xf>
    <xf numFmtId="0" fontId="14" fillId="0" borderId="17" xfId="0" applyFont="1" applyFill="1" applyBorder="1" applyAlignment="1">
      <alignment horizontal="center" vertical="top" wrapText="1"/>
    </xf>
    <xf numFmtId="0" fontId="14" fillId="0" borderId="18" xfId="0" applyFont="1" applyFill="1" applyBorder="1" applyAlignment="1">
      <alignment horizontal="center" vertical="top" wrapText="1"/>
    </xf>
    <xf numFmtId="0" fontId="14" fillId="0" borderId="24" xfId="0" applyFont="1" applyFill="1" applyBorder="1" applyAlignment="1">
      <alignment horizontal="center" vertical="top" wrapText="1"/>
    </xf>
    <xf numFmtId="0" fontId="14" fillId="0" borderId="38" xfId="0" applyFont="1" applyFill="1" applyBorder="1" applyAlignment="1">
      <alignment horizontal="center" vertical="top" wrapText="1"/>
    </xf>
    <xf numFmtId="0" fontId="14" fillId="0" borderId="39" xfId="0" applyFont="1" applyFill="1" applyBorder="1" applyAlignment="1">
      <alignment horizontal="center" vertical="top" wrapText="1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14" fillId="0" borderId="29" xfId="0" applyFont="1" applyFill="1" applyBorder="1" applyAlignment="1">
      <alignment horizontal="center" vertical="top" wrapText="1"/>
    </xf>
    <xf numFmtId="0" fontId="14" fillId="0" borderId="25" xfId="0" applyFont="1" applyFill="1" applyBorder="1" applyAlignment="1">
      <alignment horizontal="center" vertical="top" wrapText="1"/>
    </xf>
    <xf numFmtId="0" fontId="0" fillId="0" borderId="25" xfId="0" applyFill="1" applyBorder="1" applyAlignment="1">
      <alignment horizontal="center" vertical="top" wrapText="1"/>
    </xf>
    <xf numFmtId="0" fontId="14" fillId="0" borderId="25" xfId="0" applyFont="1" applyFill="1" applyBorder="1" applyAlignment="1">
      <alignment horizontal="center" wrapText="1"/>
    </xf>
    <xf numFmtId="0" fontId="12" fillId="0" borderId="28" xfId="0" applyFont="1" applyFill="1" applyBorder="1" applyAlignment="1">
      <alignment horizontal="center" wrapText="1"/>
    </xf>
    <xf numFmtId="49" fontId="3" fillId="20" borderId="27" xfId="0" applyNumberFormat="1" applyFont="1" applyFill="1" applyBorder="1" applyAlignment="1">
      <alignment horizontal="center" vertical="top" wrapText="1"/>
    </xf>
    <xf numFmtId="49" fontId="11" fillId="0" borderId="27" xfId="0" applyNumberFormat="1" applyFont="1" applyFill="1" applyBorder="1" applyAlignment="1">
      <alignment horizontal="center" vertical="top"/>
    </xf>
    <xf numFmtId="49" fontId="3" fillId="0" borderId="28" xfId="0" applyNumberFormat="1" applyFont="1" applyFill="1" applyBorder="1" applyAlignment="1">
      <alignment horizontal="center" vertical="top" wrapText="1"/>
    </xf>
    <xf numFmtId="49" fontId="0" fillId="0" borderId="0" xfId="0" applyNumberFormat="1" applyFill="1" applyBorder="1" applyAlignment="1">
      <alignment horizontal="center" wrapText="1"/>
    </xf>
    <xf numFmtId="0" fontId="11" fillId="0" borderId="27" xfId="0" applyFont="1" applyFill="1" applyBorder="1" applyAlignment="1">
      <alignment horizontal="center" vertical="top" wrapText="1"/>
    </xf>
    <xf numFmtId="0" fontId="11" fillId="0" borderId="28" xfId="0" applyFont="1" applyFill="1" applyBorder="1" applyAlignment="1">
      <alignment horizontal="center" vertical="top" wrapText="1"/>
    </xf>
    <xf numFmtId="49" fontId="11" fillId="0" borderId="25" xfId="0" applyNumberFormat="1" applyFont="1" applyFill="1" applyBorder="1" applyAlignment="1">
      <alignment horizontal="center" vertical="top" wrapText="1"/>
    </xf>
    <xf numFmtId="49" fontId="27" fillId="20" borderId="27" xfId="0" applyNumberFormat="1" applyFont="1" applyFill="1" applyBorder="1" applyAlignment="1">
      <alignment horizontal="center" vertical="top"/>
    </xf>
    <xf numFmtId="49" fontId="3" fillId="0" borderId="27" xfId="0" applyNumberFormat="1" applyFont="1" applyFill="1" applyBorder="1" applyAlignment="1">
      <alignment horizontal="center" vertical="top" wrapText="1"/>
    </xf>
    <xf numFmtId="0" fontId="0" fillId="0" borderId="34" xfId="0" applyBorder="1" applyAlignment="1">
      <alignment horizontal="center" vertical="top"/>
    </xf>
    <xf numFmtId="0" fontId="0" fillId="0" borderId="35" xfId="0" applyBorder="1" applyAlignment="1">
      <alignment horizontal="center" vertical="top"/>
    </xf>
    <xf numFmtId="0" fontId="0" fillId="0" borderId="36" xfId="0" applyBorder="1" applyAlignment="1">
      <alignment horizontal="center" vertical="top"/>
    </xf>
    <xf numFmtId="0" fontId="3" fillId="0" borderId="15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6" xfId="0" applyBorder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44" xfId="0" applyFill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DDDDD"/>
      <color rgb="FFFFFF66"/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548640"/>
    <xdr:ext cx="11711940" cy="3914414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/>
          <a:lum/>
        </a:blip>
        <a:srcRect/>
        <a:stretch>
          <a:fillRect/>
        </a:stretch>
      </xdr:blipFill>
      <xdr:spPr>
        <a:xfrm>
          <a:off x="0" y="548640"/>
          <a:ext cx="11711940" cy="3914414"/>
        </a:xfrm>
        <a:prstGeom prst="rect">
          <a:avLst/>
        </a:prstGeom>
        <a:noFill/>
        <a:ln>
          <a:noFill/>
        </a:ln>
      </xdr:spPr>
    </xdr:pic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8926924" y="3483889"/>
    <xdr:ext cx="9740502" cy="7004001"/>
    <xdr:pic>
      <xdr:nvPicPr>
        <xdr:cNvPr id="2" name="Image 2"/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/>
          <a:lum/>
        </a:blip>
        <a:srcRect/>
        <a:stretch>
          <a:fillRect/>
        </a:stretch>
      </xdr:blipFill>
      <xdr:spPr>
        <a:xfrm>
          <a:off x="8926924" y="3483889"/>
          <a:ext cx="9740502" cy="7004001"/>
        </a:xfrm>
        <a:prstGeom prst="rect">
          <a:avLst/>
        </a:prstGeom>
        <a:solidFill>
          <a:schemeClr val="bg1"/>
        </a:solidFill>
        <a:ln>
          <a:noFill/>
        </a:ln>
      </xdr:spPr>
    </xdr:pic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4</xdr:row>
      <xdr:rowOff>0</xdr:rowOff>
    </xdr:from>
    <xdr:to>
      <xdr:col>2</xdr:col>
      <xdr:colOff>314325</xdr:colOff>
      <xdr:row>16</xdr:row>
      <xdr:rowOff>38100</xdr:rowOff>
    </xdr:to>
    <xdr:pic>
      <xdr:nvPicPr>
        <xdr:cNvPr id="2092" name="Imag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714375"/>
          <a:ext cx="1533525" cy="1981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D4" sqref="D4"/>
    </sheetView>
  </sheetViews>
  <sheetFormatPr defaultRowHeight="13.2"/>
  <cols>
    <col min="1" max="1" width="14.33203125" customWidth="1"/>
    <col min="2" max="2" width="11.88671875" customWidth="1"/>
  </cols>
  <sheetData>
    <row r="1" spans="1:4" ht="24.6">
      <c r="A1" s="212" t="s">
        <v>59</v>
      </c>
    </row>
    <row r="2" spans="1:4">
      <c r="A2" s="213"/>
    </row>
    <row r="3" spans="1:4">
      <c r="A3" s="214" t="s">
        <v>271</v>
      </c>
      <c r="B3" t="s">
        <v>272</v>
      </c>
      <c r="C3" t="s">
        <v>273</v>
      </c>
      <c r="D3" t="s">
        <v>274</v>
      </c>
    </row>
    <row r="4" spans="1:4">
      <c r="A4" s="217">
        <v>43494</v>
      </c>
      <c r="B4" t="s">
        <v>685</v>
      </c>
      <c r="C4" t="s">
        <v>281</v>
      </c>
      <c r="D4" t="s">
        <v>693</v>
      </c>
    </row>
    <row r="5" spans="1:4">
      <c r="A5" s="217">
        <v>42763</v>
      </c>
      <c r="B5" t="s">
        <v>667</v>
      </c>
      <c r="C5" t="s">
        <v>281</v>
      </c>
      <c r="D5" t="s">
        <v>668</v>
      </c>
    </row>
    <row r="6" spans="1:4">
      <c r="A6" s="217">
        <v>42730</v>
      </c>
      <c r="B6" t="s">
        <v>677</v>
      </c>
      <c r="C6" t="s">
        <v>281</v>
      </c>
      <c r="D6" t="s">
        <v>678</v>
      </c>
    </row>
    <row r="7" spans="1:4">
      <c r="A7" s="217">
        <v>42455</v>
      </c>
      <c r="B7" t="s">
        <v>632</v>
      </c>
      <c r="C7" t="s">
        <v>281</v>
      </c>
      <c r="D7" t="s">
        <v>633</v>
      </c>
    </row>
    <row r="8" spans="1:4">
      <c r="A8" s="217">
        <v>41994</v>
      </c>
      <c r="B8" t="s">
        <v>624</v>
      </c>
      <c r="C8" t="s">
        <v>281</v>
      </c>
      <c r="D8" t="s">
        <v>630</v>
      </c>
    </row>
    <row r="9" spans="1:4">
      <c r="A9" s="217">
        <v>41985</v>
      </c>
      <c r="B9" t="s">
        <v>624</v>
      </c>
      <c r="C9" t="s">
        <v>281</v>
      </c>
      <c r="D9" t="s">
        <v>626</v>
      </c>
    </row>
    <row r="10" spans="1:4">
      <c r="A10" s="217">
        <v>41983</v>
      </c>
      <c r="B10" t="s">
        <v>623</v>
      </c>
      <c r="C10" t="s">
        <v>281</v>
      </c>
      <c r="D10" t="s">
        <v>625</v>
      </c>
    </row>
    <row r="11" spans="1:4">
      <c r="A11" s="217">
        <v>41982</v>
      </c>
      <c r="B11" t="s">
        <v>289</v>
      </c>
      <c r="C11" t="s">
        <v>281</v>
      </c>
      <c r="D11" t="s">
        <v>609</v>
      </c>
    </row>
    <row r="12" spans="1:4">
      <c r="A12" s="217">
        <v>41979</v>
      </c>
      <c r="B12" t="s">
        <v>289</v>
      </c>
      <c r="C12" t="s">
        <v>281</v>
      </c>
      <c r="D12" s="219" t="s">
        <v>290</v>
      </c>
    </row>
    <row r="13" spans="1:4">
      <c r="A13" s="217">
        <v>41939</v>
      </c>
      <c r="B13" t="s">
        <v>291</v>
      </c>
      <c r="C13" t="s">
        <v>275</v>
      </c>
      <c r="D13" t="s">
        <v>276</v>
      </c>
    </row>
    <row r="14" spans="1:4">
      <c r="A14" s="217">
        <v>41938</v>
      </c>
      <c r="B14" t="s">
        <v>291</v>
      </c>
      <c r="C14" t="s">
        <v>275</v>
      </c>
      <c r="D14" t="s">
        <v>277</v>
      </c>
    </row>
    <row r="15" spans="1:4">
      <c r="A15" s="217">
        <v>41913</v>
      </c>
      <c r="B15" t="s">
        <v>278</v>
      </c>
      <c r="C15" t="s">
        <v>281</v>
      </c>
      <c r="D15" t="s">
        <v>279</v>
      </c>
    </row>
    <row r="16" spans="1:4">
      <c r="A16" s="217">
        <v>41907</v>
      </c>
      <c r="B16" t="s">
        <v>280</v>
      </c>
      <c r="C16" t="s">
        <v>281</v>
      </c>
      <c r="D16" t="s">
        <v>282</v>
      </c>
    </row>
    <row r="17" spans="1:4">
      <c r="A17" s="218">
        <v>41892</v>
      </c>
      <c r="B17" t="s">
        <v>283</v>
      </c>
      <c r="C17" t="s">
        <v>281</v>
      </c>
      <c r="D17" t="s">
        <v>284</v>
      </c>
    </row>
    <row r="18" spans="1:4">
      <c r="A18" s="217">
        <v>41892</v>
      </c>
      <c r="C18" t="s">
        <v>275</v>
      </c>
      <c r="D18" t="s">
        <v>285</v>
      </c>
    </row>
    <row r="19" spans="1:4">
      <c r="A19" s="217">
        <v>41890</v>
      </c>
      <c r="C19" t="s">
        <v>275</v>
      </c>
      <c r="D19" t="s">
        <v>286</v>
      </c>
    </row>
    <row r="20" spans="1:4">
      <c r="A20" s="218">
        <v>41889</v>
      </c>
      <c r="B20" s="215" t="s">
        <v>287</v>
      </c>
      <c r="C20" t="s">
        <v>275</v>
      </c>
      <c r="D20" s="216" t="s">
        <v>288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80"/>
  <sheetViews>
    <sheetView zoomScale="110" zoomScaleNormal="110" workbookViewId="0">
      <selection activeCell="B2" sqref="B2"/>
    </sheetView>
  </sheetViews>
  <sheetFormatPr defaultColWidth="11.5546875" defaultRowHeight="13.2"/>
  <cols>
    <col min="2" max="2" width="33.88671875" customWidth="1"/>
    <col min="3" max="3" width="8.33203125" style="24" customWidth="1"/>
    <col min="4" max="4" width="7.109375" style="24" customWidth="1"/>
    <col min="5" max="5" width="9.33203125" customWidth="1"/>
    <col min="6" max="6" width="7.88671875" customWidth="1"/>
    <col min="7" max="7" width="7.6640625" customWidth="1"/>
    <col min="8" max="8" width="8" customWidth="1"/>
    <col min="9" max="9" width="6.88671875" customWidth="1"/>
    <col min="10" max="10" width="7.44140625" customWidth="1"/>
  </cols>
  <sheetData>
    <row r="1" spans="1:16" ht="24.6">
      <c r="A1" s="2" t="s">
        <v>237</v>
      </c>
      <c r="B1" s="24"/>
      <c r="E1" s="2" t="s">
        <v>164</v>
      </c>
      <c r="F1" s="24"/>
      <c r="G1" s="24"/>
      <c r="H1" s="24"/>
      <c r="I1" s="24"/>
      <c r="L1" s="81"/>
    </row>
    <row r="2" spans="1:16">
      <c r="A2" s="82">
        <f>Issue!$A$4</f>
        <v>43494</v>
      </c>
      <c r="B2" s="81" t="str">
        <f>Issue!$D$4</f>
        <v>Mimic wiring and 7SEGOP changed.</v>
      </c>
      <c r="E2" s="24"/>
      <c r="F2" s="24"/>
      <c r="G2" s="24"/>
      <c r="H2" s="24"/>
      <c r="I2" s="24"/>
      <c r="K2" s="1"/>
      <c r="L2" s="1"/>
      <c r="M2" s="1"/>
      <c r="N2" s="1"/>
      <c r="O2" s="1"/>
    </row>
    <row r="3" spans="1:16">
      <c r="A3" s="81"/>
      <c r="B3" s="24"/>
      <c r="E3" s="24"/>
      <c r="F3" s="24"/>
      <c r="G3" s="24"/>
      <c r="H3" s="24"/>
      <c r="I3" s="24"/>
      <c r="K3" s="1"/>
      <c r="L3" s="1"/>
      <c r="M3" s="1"/>
      <c r="N3" s="1"/>
      <c r="O3" s="1"/>
    </row>
    <row r="4" spans="1:16">
      <c r="B4" s="24"/>
      <c r="D4" s="26" t="s">
        <v>238</v>
      </c>
      <c r="E4" s="1" t="s">
        <v>246</v>
      </c>
      <c r="F4" s="1" t="s">
        <v>239</v>
      </c>
      <c r="G4" s="1" t="s">
        <v>240</v>
      </c>
      <c r="H4" s="1" t="s">
        <v>241</v>
      </c>
      <c r="I4" s="1"/>
      <c r="L4" s="1"/>
      <c r="M4" s="1"/>
      <c r="N4" s="1"/>
      <c r="O4" s="1"/>
    </row>
    <row r="5" spans="1:16">
      <c r="C5" s="24" t="s">
        <v>124</v>
      </c>
      <c r="D5" s="23" t="s">
        <v>167</v>
      </c>
      <c r="E5" s="23" t="s">
        <v>16</v>
      </c>
      <c r="F5" s="23" t="s">
        <v>17</v>
      </c>
      <c r="G5" s="23" t="s">
        <v>18</v>
      </c>
      <c r="H5" s="23" t="s">
        <v>19</v>
      </c>
      <c r="I5" s="25"/>
      <c r="L5" s="23"/>
      <c r="M5" s="23"/>
      <c r="N5" s="23"/>
      <c r="O5" s="23"/>
      <c r="P5" s="23"/>
    </row>
    <row r="6" spans="1:16">
      <c r="A6" s="24"/>
      <c r="C6" s="23" t="s">
        <v>168</v>
      </c>
      <c r="D6" s="23" t="s">
        <v>23</v>
      </c>
      <c r="E6" s="23">
        <v>10</v>
      </c>
      <c r="F6" s="23">
        <v>11</v>
      </c>
      <c r="G6" s="23">
        <v>12</v>
      </c>
      <c r="H6" s="23">
        <v>13</v>
      </c>
      <c r="I6" s="23" t="s">
        <v>238</v>
      </c>
      <c r="L6" s="23"/>
      <c r="M6" s="23"/>
      <c r="N6" s="23"/>
      <c r="O6" s="23"/>
      <c r="P6" s="23"/>
    </row>
    <row r="7" spans="1:16">
      <c r="C7" s="23">
        <v>1</v>
      </c>
      <c r="D7" s="23">
        <v>2</v>
      </c>
      <c r="E7" s="135">
        <v>1</v>
      </c>
      <c r="F7" s="135">
        <v>17</v>
      </c>
      <c r="G7" s="135">
        <v>33</v>
      </c>
      <c r="H7" s="134">
        <v>49</v>
      </c>
      <c r="I7" s="1" t="s">
        <v>239</v>
      </c>
      <c r="L7" s="23"/>
      <c r="M7" s="12"/>
      <c r="N7" s="12"/>
      <c r="O7" s="12"/>
      <c r="P7" s="12"/>
    </row>
    <row r="8" spans="1:16">
      <c r="C8" s="23">
        <f t="shared" ref="C8:C22" si="0">C7+1</f>
        <v>2</v>
      </c>
      <c r="D8" s="23">
        <v>3</v>
      </c>
      <c r="E8" s="135">
        <f t="shared" ref="E8:E22" si="1">E7+1</f>
        <v>2</v>
      </c>
      <c r="F8" s="135">
        <f t="shared" ref="F8:F22" si="2">F7+1</f>
        <v>18</v>
      </c>
      <c r="G8" s="135">
        <f t="shared" ref="G8:G22" si="3">G7+1</f>
        <v>34</v>
      </c>
      <c r="H8" s="134">
        <f t="shared" ref="H8:H22" si="4">H7+1</f>
        <v>50</v>
      </c>
      <c r="I8" s="1" t="s">
        <v>240</v>
      </c>
      <c r="L8" s="23"/>
      <c r="M8" s="12"/>
      <c r="N8" s="12"/>
      <c r="O8" s="12"/>
      <c r="P8" s="12"/>
    </row>
    <row r="9" spans="1:16">
      <c r="C9" s="23">
        <f t="shared" si="0"/>
        <v>3</v>
      </c>
      <c r="D9" s="23">
        <v>4</v>
      </c>
      <c r="E9" s="135">
        <f t="shared" si="1"/>
        <v>3</v>
      </c>
      <c r="F9" s="135">
        <f t="shared" si="2"/>
        <v>19</v>
      </c>
      <c r="G9" s="135">
        <f t="shared" si="3"/>
        <v>35</v>
      </c>
      <c r="H9" s="134">
        <f t="shared" si="4"/>
        <v>51</v>
      </c>
      <c r="I9" s="1" t="s">
        <v>241</v>
      </c>
      <c r="L9" s="23"/>
      <c r="M9" s="12"/>
      <c r="N9" s="12"/>
      <c r="O9" s="12"/>
      <c r="P9" s="12"/>
    </row>
    <row r="10" spans="1:16">
      <c r="C10" s="23">
        <f t="shared" si="0"/>
        <v>4</v>
      </c>
      <c r="D10" s="23">
        <v>5</v>
      </c>
      <c r="E10" s="135">
        <f t="shared" si="1"/>
        <v>4</v>
      </c>
      <c r="F10" s="135">
        <f t="shared" si="2"/>
        <v>20</v>
      </c>
      <c r="G10" s="135">
        <f t="shared" si="3"/>
        <v>36</v>
      </c>
      <c r="H10" s="134">
        <f t="shared" si="4"/>
        <v>52</v>
      </c>
      <c r="I10" s="11" t="s">
        <v>251</v>
      </c>
      <c r="L10" s="23"/>
      <c r="M10" s="12"/>
      <c r="N10" s="12"/>
      <c r="O10" s="12"/>
      <c r="P10" s="12"/>
    </row>
    <row r="11" spans="1:16">
      <c r="C11" s="23">
        <f t="shared" si="0"/>
        <v>5</v>
      </c>
      <c r="D11" s="23">
        <v>6</v>
      </c>
      <c r="E11" s="135">
        <f t="shared" si="1"/>
        <v>5</v>
      </c>
      <c r="F11" s="135">
        <f t="shared" si="2"/>
        <v>21</v>
      </c>
      <c r="G11" s="135">
        <f t="shared" si="3"/>
        <v>37</v>
      </c>
      <c r="H11" s="134">
        <f t="shared" si="4"/>
        <v>53</v>
      </c>
      <c r="I11" s="1" t="s">
        <v>242</v>
      </c>
      <c r="L11" s="23"/>
      <c r="M11" s="12"/>
      <c r="N11" s="12"/>
      <c r="O11" s="12"/>
      <c r="P11" s="12"/>
    </row>
    <row r="12" spans="1:16">
      <c r="C12" s="23">
        <f t="shared" si="0"/>
        <v>6</v>
      </c>
      <c r="D12" s="23">
        <v>7</v>
      </c>
      <c r="E12" s="135">
        <f t="shared" si="1"/>
        <v>6</v>
      </c>
      <c r="F12" s="135">
        <f t="shared" si="2"/>
        <v>22</v>
      </c>
      <c r="G12" s="135">
        <f t="shared" si="3"/>
        <v>38</v>
      </c>
      <c r="H12" s="134">
        <f t="shared" si="4"/>
        <v>54</v>
      </c>
      <c r="I12" s="1" t="s">
        <v>243</v>
      </c>
      <c r="L12" s="23"/>
      <c r="M12" s="12"/>
      <c r="N12" s="12"/>
      <c r="O12" s="12"/>
      <c r="P12" s="12"/>
    </row>
    <row r="13" spans="1:16">
      <c r="C13" s="23">
        <f t="shared" si="0"/>
        <v>7</v>
      </c>
      <c r="D13" s="23">
        <v>8</v>
      </c>
      <c r="E13" s="135">
        <f t="shared" si="1"/>
        <v>7</v>
      </c>
      <c r="F13" s="135">
        <f t="shared" si="2"/>
        <v>23</v>
      </c>
      <c r="G13" s="135">
        <f t="shared" si="3"/>
        <v>39</v>
      </c>
      <c r="H13" s="134">
        <f t="shared" si="4"/>
        <v>55</v>
      </c>
      <c r="I13" s="1" t="s">
        <v>244</v>
      </c>
      <c r="L13" s="23"/>
      <c r="M13" s="12"/>
      <c r="N13" s="12"/>
      <c r="O13" s="12"/>
      <c r="P13" s="12"/>
    </row>
    <row r="14" spans="1:16">
      <c r="C14" s="23">
        <f t="shared" si="0"/>
        <v>8</v>
      </c>
      <c r="D14" s="23">
        <v>9</v>
      </c>
      <c r="E14" s="135">
        <f t="shared" si="1"/>
        <v>8</v>
      </c>
      <c r="F14" s="135">
        <f t="shared" si="2"/>
        <v>24</v>
      </c>
      <c r="G14" s="135">
        <f t="shared" si="3"/>
        <v>40</v>
      </c>
      <c r="H14" s="134">
        <f t="shared" si="4"/>
        <v>56</v>
      </c>
      <c r="I14" s="1" t="s">
        <v>245</v>
      </c>
      <c r="L14" s="23"/>
      <c r="M14" s="12"/>
      <c r="N14" s="12"/>
      <c r="O14" s="12"/>
      <c r="P14" s="12"/>
    </row>
    <row r="15" spans="1:16">
      <c r="C15" s="23">
        <f t="shared" si="0"/>
        <v>9</v>
      </c>
      <c r="D15" s="23">
        <v>21</v>
      </c>
      <c r="E15" s="135">
        <f t="shared" si="1"/>
        <v>9</v>
      </c>
      <c r="F15" s="135">
        <f t="shared" si="2"/>
        <v>25</v>
      </c>
      <c r="G15" s="135">
        <f t="shared" si="3"/>
        <v>41</v>
      </c>
      <c r="H15" s="134">
        <f t="shared" si="4"/>
        <v>57</v>
      </c>
      <c r="I15" s="1" t="s">
        <v>239</v>
      </c>
      <c r="L15" s="23"/>
      <c r="M15" s="12"/>
      <c r="N15" s="12"/>
      <c r="O15" s="12"/>
      <c r="P15" s="12"/>
    </row>
    <row r="16" spans="1:16">
      <c r="C16" s="23">
        <f t="shared" si="0"/>
        <v>10</v>
      </c>
      <c r="D16" s="23">
        <v>20</v>
      </c>
      <c r="E16" s="135">
        <f t="shared" si="1"/>
        <v>10</v>
      </c>
      <c r="F16" s="135">
        <f t="shared" si="2"/>
        <v>26</v>
      </c>
      <c r="G16" s="135">
        <f t="shared" si="3"/>
        <v>42</v>
      </c>
      <c r="H16" s="134">
        <f t="shared" si="4"/>
        <v>58</v>
      </c>
      <c r="I16" s="1" t="s">
        <v>240</v>
      </c>
      <c r="L16" s="23"/>
      <c r="M16" s="12"/>
      <c r="N16" s="12"/>
      <c r="O16" s="12"/>
      <c r="P16" s="12"/>
    </row>
    <row r="17" spans="2:16">
      <c r="C17" s="23">
        <f t="shared" si="0"/>
        <v>11</v>
      </c>
      <c r="D17" s="23">
        <v>19</v>
      </c>
      <c r="E17" s="135">
        <f t="shared" si="1"/>
        <v>11</v>
      </c>
      <c r="F17" s="135">
        <f t="shared" si="2"/>
        <v>27</v>
      </c>
      <c r="G17" s="135">
        <f t="shared" si="3"/>
        <v>43</v>
      </c>
      <c r="H17" s="134">
        <f t="shared" si="4"/>
        <v>59</v>
      </c>
      <c r="I17" s="1" t="s">
        <v>241</v>
      </c>
      <c r="L17" s="23"/>
      <c r="M17" s="12"/>
      <c r="N17" s="12"/>
      <c r="O17" s="12"/>
      <c r="P17" s="12"/>
    </row>
    <row r="18" spans="2:16">
      <c r="C18" s="23">
        <f t="shared" si="0"/>
        <v>12</v>
      </c>
      <c r="D18" s="23">
        <v>18</v>
      </c>
      <c r="E18" s="135">
        <f t="shared" si="1"/>
        <v>12</v>
      </c>
      <c r="F18" s="135">
        <f t="shared" si="2"/>
        <v>28</v>
      </c>
      <c r="G18" s="135">
        <f t="shared" si="3"/>
        <v>44</v>
      </c>
      <c r="H18" s="134">
        <f t="shared" si="4"/>
        <v>60</v>
      </c>
      <c r="I18" s="11" t="s">
        <v>251</v>
      </c>
      <c r="L18" s="23"/>
      <c r="M18" s="12"/>
      <c r="N18" s="12"/>
      <c r="O18" s="12"/>
      <c r="P18" s="12"/>
    </row>
    <row r="19" spans="2:16">
      <c r="C19" s="23">
        <f t="shared" si="0"/>
        <v>13</v>
      </c>
      <c r="D19" s="23">
        <v>17</v>
      </c>
      <c r="E19" s="135">
        <f t="shared" si="1"/>
        <v>13</v>
      </c>
      <c r="F19" s="135">
        <f t="shared" si="2"/>
        <v>29</v>
      </c>
      <c r="G19" s="134">
        <f t="shared" si="3"/>
        <v>45</v>
      </c>
      <c r="H19" s="134">
        <f t="shared" si="4"/>
        <v>61</v>
      </c>
      <c r="I19" s="1" t="s">
        <v>242</v>
      </c>
      <c r="L19" s="23"/>
      <c r="M19" s="12"/>
      <c r="N19" s="12"/>
      <c r="O19" s="12"/>
      <c r="P19" s="12"/>
    </row>
    <row r="20" spans="2:16">
      <c r="C20" s="23">
        <f t="shared" si="0"/>
        <v>14</v>
      </c>
      <c r="D20" s="23">
        <v>16</v>
      </c>
      <c r="E20" s="135">
        <f t="shared" si="1"/>
        <v>14</v>
      </c>
      <c r="F20" s="135">
        <f t="shared" si="2"/>
        <v>30</v>
      </c>
      <c r="G20" s="12">
        <f t="shared" si="3"/>
        <v>46</v>
      </c>
      <c r="H20" s="134">
        <f t="shared" si="4"/>
        <v>62</v>
      </c>
      <c r="I20" s="1" t="s">
        <v>243</v>
      </c>
      <c r="L20" s="23"/>
      <c r="M20" s="12"/>
      <c r="N20" s="12"/>
      <c r="O20" s="12"/>
      <c r="P20" s="12"/>
    </row>
    <row r="21" spans="2:16">
      <c r="C21" s="23">
        <f t="shared" si="0"/>
        <v>15</v>
      </c>
      <c r="D21" s="23">
        <v>15</v>
      </c>
      <c r="E21" s="135">
        <f t="shared" si="1"/>
        <v>15</v>
      </c>
      <c r="F21" s="135">
        <f t="shared" si="2"/>
        <v>31</v>
      </c>
      <c r="G21" s="12">
        <f t="shared" si="3"/>
        <v>47</v>
      </c>
      <c r="H21" s="134">
        <f t="shared" si="4"/>
        <v>63</v>
      </c>
      <c r="I21" s="1" t="s">
        <v>244</v>
      </c>
      <c r="L21" s="23"/>
      <c r="M21" s="12"/>
      <c r="N21" s="12"/>
      <c r="O21" s="12"/>
      <c r="P21" s="12"/>
    </row>
    <row r="22" spans="2:16">
      <c r="C22" s="23">
        <f t="shared" si="0"/>
        <v>16</v>
      </c>
      <c r="D22" s="23">
        <v>14</v>
      </c>
      <c r="E22" s="135">
        <f t="shared" si="1"/>
        <v>16</v>
      </c>
      <c r="F22" s="135">
        <f t="shared" si="2"/>
        <v>32</v>
      </c>
      <c r="G22" s="12">
        <f t="shared" si="3"/>
        <v>48</v>
      </c>
      <c r="H22" s="134">
        <f t="shared" si="4"/>
        <v>64</v>
      </c>
      <c r="I22" s="1" t="s">
        <v>245</v>
      </c>
      <c r="L22" s="23"/>
      <c r="M22" s="12"/>
      <c r="N22" s="12"/>
      <c r="O22" s="12"/>
      <c r="P22" s="12"/>
    </row>
    <row r="24" spans="2:16" s="43" customFormat="1" ht="26.4">
      <c r="B24" s="41" t="s">
        <v>32</v>
      </c>
      <c r="C24" s="41" t="s">
        <v>130</v>
      </c>
      <c r="D24" s="41" t="s">
        <v>22</v>
      </c>
      <c r="E24" s="42" t="s">
        <v>131</v>
      </c>
      <c r="F24" s="42" t="s">
        <v>132</v>
      </c>
      <c r="G24" s="42" t="s">
        <v>22</v>
      </c>
      <c r="H24" s="42"/>
      <c r="I24" s="42"/>
      <c r="J24" s="42"/>
      <c r="K24" s="42"/>
    </row>
    <row r="25" spans="2:16">
      <c r="B25" s="126" t="str">
        <f>Events!$D$71</f>
        <v>Board 1 - Point sense 13</v>
      </c>
      <c r="C25" s="132">
        <f>Events!$E$71</f>
        <v>101</v>
      </c>
      <c r="D25" s="173" t="s">
        <v>239</v>
      </c>
      <c r="E25" s="152">
        <v>1</v>
      </c>
      <c r="F25" s="152">
        <v>2</v>
      </c>
      <c r="G25" s="174" t="s">
        <v>240</v>
      </c>
      <c r="H25" s="127"/>
      <c r="I25" s="132" t="s">
        <v>247</v>
      </c>
      <c r="J25" s="154"/>
    </row>
    <row r="26" spans="2:16">
      <c r="B26" s="128" t="str">
        <f>Events!$D$72</f>
        <v>Board 1 - Point sense 14</v>
      </c>
      <c r="C26" s="131">
        <f>Events!$E$72</f>
        <v>102</v>
      </c>
      <c r="D26" s="21" t="s">
        <v>241</v>
      </c>
      <c r="E26" s="136">
        <f>SUM(E25,2)</f>
        <v>3</v>
      </c>
      <c r="F26" s="136">
        <f>SUM(F25,2)</f>
        <v>4</v>
      </c>
      <c r="G26" s="151" t="s">
        <v>251</v>
      </c>
      <c r="H26" s="17"/>
      <c r="I26" s="131" t="s">
        <v>56</v>
      </c>
      <c r="J26" s="155"/>
    </row>
    <row r="27" spans="2:16">
      <c r="B27" s="128" t="str">
        <f>Events!D80</f>
        <v>Board 2 - Point sense 15</v>
      </c>
      <c r="C27" s="131">
        <f>Events!E80</f>
        <v>111</v>
      </c>
      <c r="D27" s="21" t="s">
        <v>242</v>
      </c>
      <c r="E27" s="136">
        <f t="shared" ref="E27:F40" si="5">SUM(E26,2)</f>
        <v>5</v>
      </c>
      <c r="F27" s="136">
        <f t="shared" si="5"/>
        <v>6</v>
      </c>
      <c r="G27" s="125" t="s">
        <v>243</v>
      </c>
      <c r="H27" s="17"/>
      <c r="I27" s="131" t="s">
        <v>56</v>
      </c>
      <c r="J27" s="155"/>
    </row>
    <row r="28" spans="2:16">
      <c r="B28" s="128" t="str">
        <f>Events!D81</f>
        <v>Board 2 - Point sense 16</v>
      </c>
      <c r="C28" s="131">
        <f>Events!E81</f>
        <v>112</v>
      </c>
      <c r="D28" s="21" t="s">
        <v>244</v>
      </c>
      <c r="E28" s="136">
        <f t="shared" si="5"/>
        <v>7</v>
      </c>
      <c r="F28" s="136">
        <f t="shared" si="5"/>
        <v>8</v>
      </c>
      <c r="G28" s="125" t="s">
        <v>245</v>
      </c>
      <c r="H28" s="17"/>
      <c r="I28" s="131" t="s">
        <v>56</v>
      </c>
      <c r="J28" s="155"/>
    </row>
    <row r="29" spans="2:16">
      <c r="B29" s="128" t="str">
        <f>Events!D82</f>
        <v>Board 2 - Point sense 17</v>
      </c>
      <c r="C29" s="131">
        <f>Events!E82</f>
        <v>113</v>
      </c>
      <c r="D29" s="21" t="s">
        <v>239</v>
      </c>
      <c r="E29" s="136">
        <f t="shared" si="5"/>
        <v>9</v>
      </c>
      <c r="F29" s="136">
        <f t="shared" si="5"/>
        <v>10</v>
      </c>
      <c r="G29" s="125" t="s">
        <v>240</v>
      </c>
      <c r="H29" s="17"/>
      <c r="I29" s="131" t="s">
        <v>56</v>
      </c>
      <c r="J29" s="155"/>
    </row>
    <row r="30" spans="2:16">
      <c r="B30" s="128" t="str">
        <f>Events!D83</f>
        <v>Board 2 - Point sense 18</v>
      </c>
      <c r="C30" s="131">
        <f>Events!E83</f>
        <v>114</v>
      </c>
      <c r="D30" s="21" t="s">
        <v>241</v>
      </c>
      <c r="E30" s="136">
        <f t="shared" si="5"/>
        <v>11</v>
      </c>
      <c r="F30" s="136">
        <f t="shared" si="5"/>
        <v>12</v>
      </c>
      <c r="G30" s="151" t="s">
        <v>251</v>
      </c>
      <c r="H30" s="17"/>
      <c r="I30" s="131" t="s">
        <v>56</v>
      </c>
      <c r="J30" s="155"/>
    </row>
    <row r="31" spans="2:16">
      <c r="B31" s="128" t="str">
        <f>Events!D84</f>
        <v>Board 2 - Point sense 19</v>
      </c>
      <c r="C31" s="131">
        <f>Events!E84</f>
        <v>115</v>
      </c>
      <c r="D31" s="21" t="s">
        <v>242</v>
      </c>
      <c r="E31" s="136">
        <f t="shared" si="5"/>
        <v>13</v>
      </c>
      <c r="F31" s="136">
        <f t="shared" si="5"/>
        <v>14</v>
      </c>
      <c r="G31" s="125" t="s">
        <v>243</v>
      </c>
      <c r="H31" s="17"/>
      <c r="I31" s="131" t="s">
        <v>56</v>
      </c>
      <c r="J31" s="155"/>
    </row>
    <row r="32" spans="2:16">
      <c r="B32" s="129" t="str">
        <f>Events!D85</f>
        <v>Board 2 - Point sense 20</v>
      </c>
      <c r="C32" s="130">
        <f>Events!E85</f>
        <v>116</v>
      </c>
      <c r="D32" s="175" t="s">
        <v>244</v>
      </c>
      <c r="E32" s="156">
        <f t="shared" si="5"/>
        <v>15</v>
      </c>
      <c r="F32" s="156">
        <f t="shared" si="5"/>
        <v>16</v>
      </c>
      <c r="G32" s="176" t="s">
        <v>245</v>
      </c>
      <c r="H32" s="166"/>
      <c r="I32" s="130" t="s">
        <v>56</v>
      </c>
      <c r="J32" s="159"/>
    </row>
    <row r="33" spans="2:11">
      <c r="B33" s="126" t="str">
        <f>Events!D96</f>
        <v>Board 3 - Point sense 21</v>
      </c>
      <c r="C33" s="132">
        <f>Events!E96</f>
        <v>131</v>
      </c>
      <c r="D33" s="173" t="s">
        <v>239</v>
      </c>
      <c r="E33" s="152">
        <f t="shared" si="5"/>
        <v>17</v>
      </c>
      <c r="F33" s="152">
        <f t="shared" si="5"/>
        <v>18</v>
      </c>
      <c r="G33" s="174" t="s">
        <v>240</v>
      </c>
      <c r="H33" s="127"/>
      <c r="I33" s="132" t="s">
        <v>248</v>
      </c>
      <c r="J33" s="177"/>
      <c r="K33" s="12"/>
    </row>
    <row r="34" spans="2:11">
      <c r="B34" s="128" t="str">
        <f>Events!D97</f>
        <v>Board 3 - Point sense 22</v>
      </c>
      <c r="C34" s="131">
        <f>Events!E97</f>
        <v>132</v>
      </c>
      <c r="D34" s="21" t="s">
        <v>241</v>
      </c>
      <c r="E34" s="136">
        <f t="shared" si="5"/>
        <v>19</v>
      </c>
      <c r="F34" s="136">
        <f t="shared" si="5"/>
        <v>20</v>
      </c>
      <c r="G34" s="151" t="s">
        <v>251</v>
      </c>
      <c r="H34" s="17"/>
      <c r="I34" s="131" t="s">
        <v>56</v>
      </c>
      <c r="J34" s="178"/>
      <c r="K34" s="12"/>
    </row>
    <row r="35" spans="2:11">
      <c r="B35" s="128" t="str">
        <f>Events!D104</f>
        <v>Board 4 - Point sense 23</v>
      </c>
      <c r="C35" s="131">
        <f>Events!E104</f>
        <v>151</v>
      </c>
      <c r="D35" s="21" t="s">
        <v>242</v>
      </c>
      <c r="E35" s="136">
        <f t="shared" si="5"/>
        <v>21</v>
      </c>
      <c r="F35" s="136">
        <f t="shared" si="5"/>
        <v>22</v>
      </c>
      <c r="G35" s="125" t="s">
        <v>243</v>
      </c>
      <c r="H35" s="17"/>
      <c r="I35" s="131" t="s">
        <v>56</v>
      </c>
      <c r="J35" s="178"/>
      <c r="K35" s="12"/>
    </row>
    <row r="36" spans="2:11">
      <c r="B36" s="128" t="str">
        <f>Events!D105</f>
        <v>Board 4 - Point sense 24 A &amp; B</v>
      </c>
      <c r="C36" s="131">
        <f>Events!E105</f>
        <v>152</v>
      </c>
      <c r="D36" s="21" t="s">
        <v>244</v>
      </c>
      <c r="E36" s="136">
        <f t="shared" si="5"/>
        <v>23</v>
      </c>
      <c r="F36" s="136">
        <f t="shared" si="5"/>
        <v>24</v>
      </c>
      <c r="G36" s="125" t="s">
        <v>245</v>
      </c>
      <c r="H36" s="17"/>
      <c r="I36" s="131" t="s">
        <v>56</v>
      </c>
      <c r="J36" s="178"/>
      <c r="K36" s="12"/>
    </row>
    <row r="37" spans="2:11">
      <c r="B37" s="179" t="str">
        <f>Events!D106</f>
        <v>Board 4 - Point sense 25</v>
      </c>
      <c r="C37" s="131">
        <f>Events!E106</f>
        <v>153</v>
      </c>
      <c r="D37" s="21" t="s">
        <v>239</v>
      </c>
      <c r="E37" s="136">
        <f>SUM(E36,2)</f>
        <v>25</v>
      </c>
      <c r="F37" s="136">
        <f>SUM(F36,2)</f>
        <v>26</v>
      </c>
      <c r="G37" s="125" t="s">
        <v>240</v>
      </c>
      <c r="H37" s="17"/>
      <c r="I37" s="131" t="s">
        <v>56</v>
      </c>
      <c r="J37" s="178"/>
      <c r="K37" s="12"/>
    </row>
    <row r="38" spans="2:11">
      <c r="B38" s="128" t="str">
        <f>Events!D107</f>
        <v>Board 4 - Point sense 26</v>
      </c>
      <c r="C38" s="131">
        <f>Events!E107</f>
        <v>154</v>
      </c>
      <c r="D38" s="21" t="s">
        <v>241</v>
      </c>
      <c r="E38" s="136">
        <f t="shared" si="5"/>
        <v>27</v>
      </c>
      <c r="F38" s="136">
        <f t="shared" si="5"/>
        <v>28</v>
      </c>
      <c r="G38" s="151" t="s">
        <v>251</v>
      </c>
      <c r="H38" s="39"/>
      <c r="I38" s="131" t="s">
        <v>56</v>
      </c>
      <c r="J38" s="155"/>
    </row>
    <row r="39" spans="2:11">
      <c r="B39" s="128" t="str">
        <f>Events!D108</f>
        <v>Board 4 - Point sense 27</v>
      </c>
      <c r="C39" s="131">
        <f>Events!E108</f>
        <v>155</v>
      </c>
      <c r="D39" s="21" t="s">
        <v>242</v>
      </c>
      <c r="E39" s="136">
        <f t="shared" si="5"/>
        <v>29</v>
      </c>
      <c r="F39" s="136">
        <f t="shared" si="5"/>
        <v>30</v>
      </c>
      <c r="G39" s="125" t="s">
        <v>243</v>
      </c>
      <c r="H39" s="39"/>
      <c r="I39" s="131" t="s">
        <v>56</v>
      </c>
      <c r="J39" s="155"/>
    </row>
    <row r="40" spans="2:11">
      <c r="B40" s="129" t="str">
        <f>Events!$D$120</f>
        <v>Board 5 - Point sense 57</v>
      </c>
      <c r="C40" s="130">
        <f>Events!$E$120</f>
        <v>171</v>
      </c>
      <c r="D40" s="175" t="s">
        <v>244</v>
      </c>
      <c r="E40" s="156">
        <f t="shared" si="5"/>
        <v>31</v>
      </c>
      <c r="F40" s="156">
        <f t="shared" si="5"/>
        <v>32</v>
      </c>
      <c r="G40" s="176" t="s">
        <v>245</v>
      </c>
      <c r="H40" s="157"/>
      <c r="I40" s="130" t="s">
        <v>56</v>
      </c>
      <c r="J40" s="159"/>
    </row>
    <row r="41" spans="2:11">
      <c r="B41" s="126" t="str">
        <f>Events!D144</f>
        <v>8 - Left Fiddle Route Outer</v>
      </c>
      <c r="C41" s="132">
        <f>Events!E144</f>
        <v>201</v>
      </c>
      <c r="D41" s="173" t="s">
        <v>239</v>
      </c>
      <c r="E41" s="152">
        <f>SUM(E40,2)</f>
        <v>33</v>
      </c>
      <c r="F41" s="153"/>
      <c r="G41" s="167"/>
      <c r="H41" s="153"/>
      <c r="I41" s="132" t="s">
        <v>249</v>
      </c>
      <c r="J41" s="154"/>
    </row>
    <row r="42" spans="2:11">
      <c r="B42" s="128" t="str">
        <f>Events!D145</f>
        <v>8 - Left Fiddle Route Centre</v>
      </c>
      <c r="C42" s="131">
        <f>Events!E145</f>
        <v>202</v>
      </c>
      <c r="D42" s="21" t="s">
        <v>240</v>
      </c>
      <c r="E42" s="136">
        <f>SUM(E41,1)</f>
        <v>34</v>
      </c>
      <c r="F42" s="39"/>
      <c r="G42" s="168"/>
      <c r="H42" s="39"/>
      <c r="I42" s="131" t="s">
        <v>56</v>
      </c>
      <c r="J42" s="155"/>
    </row>
    <row r="43" spans="2:11">
      <c r="B43" s="128" t="str">
        <f>Events!D146</f>
        <v>8 - Left Fiddle Route Inner</v>
      </c>
      <c r="C43" s="131">
        <f>Events!E146</f>
        <v>203</v>
      </c>
      <c r="D43" s="21" t="s">
        <v>241</v>
      </c>
      <c r="E43" s="136">
        <f t="shared" ref="E43:E63" si="6">SUM(E42,1)</f>
        <v>35</v>
      </c>
      <c r="F43" s="39"/>
      <c r="G43" s="168"/>
      <c r="H43" s="39"/>
      <c r="I43" s="131" t="s">
        <v>56</v>
      </c>
      <c r="J43" s="155"/>
    </row>
    <row r="44" spans="2:11">
      <c r="B44" s="128" t="str">
        <f>Events!D168</f>
        <v>11 - Right Fiddle Route Outer</v>
      </c>
      <c r="C44" s="131">
        <f>Events!E168</f>
        <v>231</v>
      </c>
      <c r="D44" s="131" t="s">
        <v>251</v>
      </c>
      <c r="E44" s="136">
        <f t="shared" si="6"/>
        <v>36</v>
      </c>
      <c r="F44" s="39"/>
      <c r="G44" s="168"/>
      <c r="H44" s="39"/>
      <c r="I44" s="131" t="s">
        <v>56</v>
      </c>
      <c r="J44" s="155"/>
    </row>
    <row r="45" spans="2:11">
      <c r="B45" s="128" t="str">
        <f>Events!D169</f>
        <v>11 - Right Fiddle Route Centre</v>
      </c>
      <c r="C45" s="131">
        <f>Events!E169</f>
        <v>232</v>
      </c>
      <c r="D45" s="21" t="s">
        <v>242</v>
      </c>
      <c r="E45" s="136">
        <f t="shared" si="6"/>
        <v>37</v>
      </c>
      <c r="F45" s="39"/>
      <c r="G45" s="168"/>
      <c r="H45" s="39"/>
      <c r="I45" s="131" t="s">
        <v>56</v>
      </c>
      <c r="J45" s="155"/>
    </row>
    <row r="46" spans="2:11">
      <c r="B46" s="128" t="str">
        <f>Events!D170</f>
        <v>11 - Right Fiddle Route Inner</v>
      </c>
      <c r="C46" s="131">
        <f>Events!E170</f>
        <v>233</v>
      </c>
      <c r="D46" s="21" t="s">
        <v>243</v>
      </c>
      <c r="E46" s="136">
        <f t="shared" si="6"/>
        <v>38</v>
      </c>
      <c r="F46" s="39"/>
      <c r="G46" s="168"/>
      <c r="H46" s="39"/>
      <c r="I46" s="131" t="s">
        <v>56</v>
      </c>
      <c r="J46" s="155"/>
    </row>
    <row r="47" spans="2:11">
      <c r="B47" s="128" t="str">
        <f>Events!D208</f>
        <v>Board 6-S1 - R1 OP Route Set</v>
      </c>
      <c r="C47" s="131">
        <f>Events!E208</f>
        <v>301</v>
      </c>
      <c r="D47" s="21" t="s">
        <v>244</v>
      </c>
      <c r="E47" s="136">
        <f t="shared" si="6"/>
        <v>39</v>
      </c>
      <c r="F47" s="39"/>
      <c r="G47" s="168"/>
      <c r="H47" s="39"/>
      <c r="I47" s="131" t="s">
        <v>56</v>
      </c>
      <c r="J47" s="155"/>
    </row>
    <row r="48" spans="2:11">
      <c r="B48" s="128" t="str">
        <f>Events!D216</f>
        <v>Board 6A-S1 - R2 OP Route Set</v>
      </c>
      <c r="C48" s="131">
        <f>Events!E216</f>
        <v>302</v>
      </c>
      <c r="D48" s="21" t="s">
        <v>245</v>
      </c>
      <c r="E48" s="136">
        <f t="shared" si="6"/>
        <v>40</v>
      </c>
      <c r="F48" s="39"/>
      <c r="G48" s="168"/>
      <c r="H48" s="39"/>
      <c r="I48" s="131" t="s">
        <v>56</v>
      </c>
      <c r="J48" s="155"/>
    </row>
    <row r="49" spans="2:10">
      <c r="B49" s="128" t="str">
        <f>Events!D210</f>
        <v>Board 6-S3 - R3 OP Route Set</v>
      </c>
      <c r="C49" s="131">
        <f>Events!E210</f>
        <v>303</v>
      </c>
      <c r="D49" s="21" t="s">
        <v>239</v>
      </c>
      <c r="E49" s="136">
        <f t="shared" si="6"/>
        <v>41</v>
      </c>
      <c r="F49" s="39"/>
      <c r="G49" s="168"/>
      <c r="H49" s="39"/>
      <c r="I49" s="131" t="s">
        <v>56</v>
      </c>
      <c r="J49" s="155"/>
    </row>
    <row r="50" spans="2:10">
      <c r="B50" s="128" t="str">
        <f>Events!D105&amp;" 2"</f>
        <v>Board 4 - Point sense 24 A &amp; B 2</v>
      </c>
      <c r="C50" s="131">
        <f>Events!E105</f>
        <v>152</v>
      </c>
      <c r="D50" s="180"/>
      <c r="E50" s="39"/>
      <c r="F50" s="136">
        <v>42</v>
      </c>
      <c r="G50" s="125" t="s">
        <v>240</v>
      </c>
      <c r="H50" s="39"/>
      <c r="I50" s="131" t="s">
        <v>56</v>
      </c>
      <c r="J50" s="155"/>
    </row>
    <row r="51" spans="2:10">
      <c r="B51" s="128" t="str">
        <f>Events!D217</f>
        <v>Board 6A-S2 - R4 OP Route Set</v>
      </c>
      <c r="C51" s="131">
        <f>Events!E217</f>
        <v>304</v>
      </c>
      <c r="D51" s="21" t="s">
        <v>241</v>
      </c>
      <c r="E51" s="136">
        <f>SUM(E49,2)</f>
        <v>43</v>
      </c>
      <c r="F51" s="39"/>
      <c r="G51" s="168"/>
      <c r="H51" s="39"/>
      <c r="I51" s="131" t="s">
        <v>56</v>
      </c>
      <c r="J51" s="155"/>
    </row>
    <row r="52" spans="2:10">
      <c r="B52" s="128" t="str">
        <f>Events!D212</f>
        <v>Board 6-S5 - R5 OP Route Set</v>
      </c>
      <c r="C52" s="131">
        <f>Events!E212</f>
        <v>305</v>
      </c>
      <c r="D52" s="131" t="s">
        <v>251</v>
      </c>
      <c r="E52" s="136">
        <v>44</v>
      </c>
      <c r="F52" s="39"/>
      <c r="G52" s="168"/>
      <c r="H52" s="94"/>
      <c r="I52" s="131" t="s">
        <v>56</v>
      </c>
      <c r="J52" s="155"/>
    </row>
    <row r="53" spans="2:10">
      <c r="B53" s="129" t="str">
        <f>Events!D213</f>
        <v>Board 6-S6 - R6 OP Route Set</v>
      </c>
      <c r="C53" s="130">
        <f>Events!E213</f>
        <v>306</v>
      </c>
      <c r="D53" s="130" t="s">
        <v>242</v>
      </c>
      <c r="E53" s="164">
        <v>45</v>
      </c>
      <c r="F53" s="157"/>
      <c r="G53" s="169"/>
      <c r="H53" s="158"/>
      <c r="I53" s="130" t="s">
        <v>56</v>
      </c>
      <c r="J53" s="159"/>
    </row>
    <row r="54" spans="2:10">
      <c r="G54" s="170"/>
    </row>
    <row r="55" spans="2:10">
      <c r="G55" s="170"/>
    </row>
    <row r="56" spans="2:10">
      <c r="B56" s="144" t="s">
        <v>223</v>
      </c>
      <c r="C56" s="195" t="s">
        <v>628</v>
      </c>
      <c r="D56" s="100" t="s">
        <v>239</v>
      </c>
      <c r="E56" s="160">
        <v>49</v>
      </c>
      <c r="F56" s="99"/>
      <c r="G56" s="171"/>
      <c r="H56" s="99"/>
      <c r="I56" s="98" t="s">
        <v>250</v>
      </c>
      <c r="J56" s="145"/>
    </row>
    <row r="57" spans="2:10">
      <c r="B57" s="146" t="s">
        <v>224</v>
      </c>
      <c r="C57" s="196" t="s">
        <v>628</v>
      </c>
      <c r="D57" s="21" t="s">
        <v>240</v>
      </c>
      <c r="E57" s="136">
        <f t="shared" si="6"/>
        <v>50</v>
      </c>
      <c r="F57" s="17"/>
      <c r="G57" s="150"/>
      <c r="H57" s="17"/>
      <c r="I57" s="131" t="s">
        <v>56</v>
      </c>
      <c r="J57" s="147"/>
    </row>
    <row r="58" spans="2:10">
      <c r="B58" s="146" t="s">
        <v>225</v>
      </c>
      <c r="C58" s="196" t="s">
        <v>628</v>
      </c>
      <c r="D58" s="21" t="s">
        <v>241</v>
      </c>
      <c r="E58" s="136">
        <f t="shared" si="6"/>
        <v>51</v>
      </c>
      <c r="F58" s="17"/>
      <c r="G58" s="150"/>
      <c r="H58" s="17"/>
      <c r="I58" s="131" t="s">
        <v>56</v>
      </c>
      <c r="J58" s="147"/>
    </row>
    <row r="59" spans="2:10">
      <c r="B59" s="146" t="s">
        <v>226</v>
      </c>
      <c r="C59" s="196" t="s">
        <v>628</v>
      </c>
      <c r="D59" s="131" t="s">
        <v>251</v>
      </c>
      <c r="E59" s="136">
        <f t="shared" si="6"/>
        <v>52</v>
      </c>
      <c r="F59" s="17"/>
      <c r="G59" s="150"/>
      <c r="H59" s="17"/>
      <c r="I59" s="131" t="s">
        <v>56</v>
      </c>
      <c r="J59" s="147"/>
    </row>
    <row r="60" spans="2:10">
      <c r="B60" s="146" t="s">
        <v>227</v>
      </c>
      <c r="C60" s="196" t="s">
        <v>628</v>
      </c>
      <c r="D60" s="21" t="s">
        <v>242</v>
      </c>
      <c r="E60" s="136">
        <f t="shared" si="6"/>
        <v>53</v>
      </c>
      <c r="F60" s="17"/>
      <c r="G60" s="150"/>
      <c r="H60" s="17"/>
      <c r="I60" s="131" t="s">
        <v>56</v>
      </c>
      <c r="J60" s="147"/>
    </row>
    <row r="61" spans="2:10">
      <c r="B61" s="146" t="s">
        <v>228</v>
      </c>
      <c r="C61" s="196" t="s">
        <v>628</v>
      </c>
      <c r="D61" s="21" t="s">
        <v>243</v>
      </c>
      <c r="E61" s="136">
        <f t="shared" si="6"/>
        <v>54</v>
      </c>
      <c r="F61" s="17"/>
      <c r="G61" s="150"/>
      <c r="H61" s="17"/>
      <c r="I61" s="131" t="s">
        <v>56</v>
      </c>
      <c r="J61" s="147"/>
    </row>
    <row r="62" spans="2:10">
      <c r="B62" s="146" t="s">
        <v>229</v>
      </c>
      <c r="C62" s="196" t="s">
        <v>628</v>
      </c>
      <c r="D62" s="21" t="s">
        <v>244</v>
      </c>
      <c r="E62" s="136">
        <f t="shared" si="6"/>
        <v>55</v>
      </c>
      <c r="F62" s="17"/>
      <c r="G62" s="150"/>
      <c r="H62" s="17"/>
      <c r="I62" s="131" t="s">
        <v>56</v>
      </c>
      <c r="J62" s="147"/>
    </row>
    <row r="63" spans="2:10">
      <c r="B63" s="146" t="s">
        <v>230</v>
      </c>
      <c r="C63" s="196" t="s">
        <v>628</v>
      </c>
      <c r="D63" s="21" t="s">
        <v>245</v>
      </c>
      <c r="E63" s="136">
        <f t="shared" si="6"/>
        <v>56</v>
      </c>
      <c r="F63" s="17"/>
      <c r="G63" s="150"/>
      <c r="H63" s="17"/>
      <c r="I63" s="131" t="s">
        <v>56</v>
      </c>
      <c r="J63" s="147"/>
    </row>
    <row r="64" spans="2:10">
      <c r="B64" s="146"/>
      <c r="C64" s="17"/>
      <c r="D64" s="17"/>
      <c r="E64" s="17"/>
      <c r="F64" s="17"/>
      <c r="G64" s="150"/>
      <c r="H64" s="17"/>
      <c r="I64" s="17"/>
      <c r="J64" s="147"/>
    </row>
    <row r="65" spans="2:10">
      <c r="B65" s="146" t="s">
        <v>236</v>
      </c>
      <c r="C65" s="17"/>
      <c r="D65" s="17"/>
      <c r="E65" s="17"/>
      <c r="F65" s="17"/>
      <c r="G65" s="150"/>
      <c r="H65" s="17"/>
      <c r="I65" s="17"/>
      <c r="J65" s="147"/>
    </row>
    <row r="66" spans="2:10">
      <c r="B66" s="161" t="str">
        <f>Events!D73</f>
        <v>Board 1 - Brew NG TT Set</v>
      </c>
      <c r="C66" s="131">
        <f>Events!E73</f>
        <v>103</v>
      </c>
      <c r="D66" s="21" t="s">
        <v>239</v>
      </c>
      <c r="E66" s="136">
        <f>SUM(E63,1)</f>
        <v>57</v>
      </c>
      <c r="F66" s="94"/>
      <c r="G66" s="97"/>
      <c r="H66" s="17"/>
      <c r="I66" s="131" t="s">
        <v>56</v>
      </c>
      <c r="J66" s="147"/>
    </row>
    <row r="67" spans="2:10">
      <c r="B67" s="161" t="s">
        <v>235</v>
      </c>
      <c r="C67" s="131" t="s">
        <v>235</v>
      </c>
      <c r="D67" s="21" t="s">
        <v>240</v>
      </c>
      <c r="E67" s="136">
        <f>SUM(E66,1)</f>
        <v>58</v>
      </c>
      <c r="F67" s="94"/>
      <c r="G67" s="97"/>
      <c r="H67" s="17"/>
      <c r="I67" s="131" t="s">
        <v>56</v>
      </c>
      <c r="J67" s="147"/>
    </row>
    <row r="68" spans="2:10">
      <c r="B68" s="161" t="str">
        <f>Events!D74</f>
        <v>Board 1 - Brew SG TT Set</v>
      </c>
      <c r="C68" s="131">
        <f>Events!E74</f>
        <v>104</v>
      </c>
      <c r="D68" s="21" t="s">
        <v>241</v>
      </c>
      <c r="E68" s="136">
        <f t="shared" ref="E68:E73" si="7">SUM(E67,1)</f>
        <v>59</v>
      </c>
      <c r="F68" s="94"/>
      <c r="G68" s="97"/>
      <c r="H68" s="17"/>
      <c r="I68" s="131" t="s">
        <v>56</v>
      </c>
      <c r="J68" s="147"/>
    </row>
    <row r="69" spans="2:10">
      <c r="B69" s="161" t="s">
        <v>235</v>
      </c>
      <c r="C69" s="131" t="s">
        <v>235</v>
      </c>
      <c r="D69" s="131" t="s">
        <v>251</v>
      </c>
      <c r="E69" s="136">
        <f t="shared" si="7"/>
        <v>60</v>
      </c>
      <c r="F69" s="94"/>
      <c r="G69" s="97"/>
      <c r="H69" s="17"/>
      <c r="I69" s="131" t="s">
        <v>56</v>
      </c>
      <c r="J69" s="147"/>
    </row>
    <row r="70" spans="2:10">
      <c r="B70" s="161" t="str">
        <f>Events!D122</f>
        <v>Board 5 - Loco NG TT Set</v>
      </c>
      <c r="C70" s="131">
        <f>Events!E122</f>
        <v>173</v>
      </c>
      <c r="D70" s="21" t="s">
        <v>242</v>
      </c>
      <c r="E70" s="136">
        <f t="shared" si="7"/>
        <v>61</v>
      </c>
      <c r="F70" s="94"/>
      <c r="G70" s="97"/>
      <c r="H70" s="17"/>
      <c r="I70" s="131" t="s">
        <v>56</v>
      </c>
      <c r="J70" s="147"/>
    </row>
    <row r="71" spans="2:10">
      <c r="B71" s="161" t="s">
        <v>235</v>
      </c>
      <c r="C71" s="131" t="s">
        <v>235</v>
      </c>
      <c r="D71" s="21" t="s">
        <v>243</v>
      </c>
      <c r="E71" s="136">
        <f t="shared" si="7"/>
        <v>62</v>
      </c>
      <c r="F71" s="94"/>
      <c r="G71" s="97"/>
      <c r="H71" s="17"/>
      <c r="I71" s="131" t="s">
        <v>56</v>
      </c>
      <c r="J71" s="147"/>
    </row>
    <row r="72" spans="2:10">
      <c r="B72" s="161" t="str">
        <f>Events!D123</f>
        <v>Board 5 - Loco SG TT Set</v>
      </c>
      <c r="C72" s="131">
        <f>Events!E123</f>
        <v>174</v>
      </c>
      <c r="D72" s="21" t="s">
        <v>244</v>
      </c>
      <c r="E72" s="136">
        <f t="shared" si="7"/>
        <v>63</v>
      </c>
      <c r="F72" s="94"/>
      <c r="G72" s="97"/>
      <c r="H72" s="17"/>
      <c r="I72" s="131" t="s">
        <v>56</v>
      </c>
      <c r="J72" s="147"/>
    </row>
    <row r="73" spans="2:10">
      <c r="B73" s="162" t="s">
        <v>235</v>
      </c>
      <c r="C73" s="163" t="s">
        <v>235</v>
      </c>
      <c r="D73" s="181" t="s">
        <v>245</v>
      </c>
      <c r="E73" s="164">
        <f t="shared" si="7"/>
        <v>64</v>
      </c>
      <c r="F73" s="165"/>
      <c r="G73" s="172"/>
      <c r="H73" s="148"/>
      <c r="I73" s="163" t="s">
        <v>56</v>
      </c>
      <c r="J73" s="149"/>
    </row>
    <row r="74" spans="2:10">
      <c r="C74"/>
      <c r="D74"/>
    </row>
    <row r="75" spans="2:10">
      <c r="C75"/>
      <c r="D75"/>
    </row>
    <row r="76" spans="2:10">
      <c r="C76"/>
      <c r="D76"/>
    </row>
    <row r="77" spans="2:10">
      <c r="C77"/>
      <c r="D77"/>
    </row>
    <row r="78" spans="2:10">
      <c r="C78"/>
      <c r="D78"/>
    </row>
    <row r="79" spans="2:10">
      <c r="C79"/>
      <c r="D79"/>
    </row>
    <row r="80" spans="2:10">
      <c r="H80" s="11"/>
      <c r="I80" s="11"/>
    </row>
  </sheetData>
  <sheetProtection selectLockedCells="1" selectUnlockedCells="1"/>
  <pageMargins left="0.78740157480314965" right="0.78740157480314965" top="1.0629921259842521" bottom="1.0629921259842521" header="0.78740157480314965" footer="0.78740157480314965"/>
  <pageSetup paperSize="9" scale="76" firstPageNumber="0" orientation="portrait" verticalDpi="4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9"/>
  <sheetViews>
    <sheetView workbookViewId="0">
      <selection activeCell="F1" sqref="F1"/>
    </sheetView>
  </sheetViews>
  <sheetFormatPr defaultRowHeight="13.2"/>
  <cols>
    <col min="5" max="5" width="19.33203125" customWidth="1"/>
  </cols>
  <sheetData>
    <row r="1" spans="1:14" ht="17.399999999999999">
      <c r="A1" s="117" t="s">
        <v>200</v>
      </c>
      <c r="B1" s="118"/>
      <c r="C1" s="119"/>
      <c r="D1" s="9"/>
      <c r="E1" s="6">
        <f>Issue!$A$4</f>
        <v>43494</v>
      </c>
      <c r="F1" s="79" t="str">
        <f>Issue!$D$4</f>
        <v>Mimic wiring and 7SEGOP changed.</v>
      </c>
      <c r="G1" s="9"/>
      <c r="H1" s="9"/>
      <c r="I1" s="9"/>
      <c r="J1" s="9"/>
      <c r="K1" s="9"/>
      <c r="L1" s="9"/>
      <c r="M1" s="9"/>
      <c r="N1" s="9"/>
    </row>
    <row r="2" spans="1:14">
      <c r="A2" s="120"/>
      <c r="B2" s="118"/>
      <c r="C2" s="11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>
      <c r="A3" s="121"/>
      <c r="B3" s="121"/>
      <c r="C3" s="119"/>
      <c r="D3" s="205"/>
      <c r="E3" s="449"/>
      <c r="F3" s="206" t="s">
        <v>201</v>
      </c>
      <c r="G3" s="206" t="s">
        <v>202</v>
      </c>
      <c r="H3" s="207" t="s">
        <v>203</v>
      </c>
      <c r="I3" s="206" t="s">
        <v>204</v>
      </c>
      <c r="J3" s="206" t="s">
        <v>205</v>
      </c>
      <c r="K3" s="206" t="s">
        <v>206</v>
      </c>
      <c r="L3" s="206" t="s">
        <v>207</v>
      </c>
      <c r="M3" s="206" t="s">
        <v>208</v>
      </c>
    </row>
    <row r="4" spans="1:14">
      <c r="A4" s="121"/>
      <c r="B4" s="121"/>
      <c r="C4" s="119"/>
      <c r="D4" s="205"/>
      <c r="E4" s="450" t="s">
        <v>268</v>
      </c>
      <c r="F4" s="206">
        <v>49</v>
      </c>
      <c r="G4" s="206">
        <v>50</v>
      </c>
      <c r="H4" s="207" t="s">
        <v>267</v>
      </c>
      <c r="I4" s="206">
        <v>52</v>
      </c>
      <c r="J4" s="206">
        <v>53</v>
      </c>
      <c r="K4" s="206">
        <v>54</v>
      </c>
      <c r="L4" s="206">
        <v>55</v>
      </c>
      <c r="M4" s="206">
        <v>56</v>
      </c>
    </row>
    <row r="5" spans="1:14">
      <c r="A5" s="120"/>
      <c r="B5" s="118"/>
      <c r="C5" s="119"/>
      <c r="D5" s="208" t="s">
        <v>7</v>
      </c>
      <c r="E5" s="451" t="s">
        <v>163</v>
      </c>
      <c r="F5" s="205" t="s">
        <v>209</v>
      </c>
      <c r="G5" s="205" t="s">
        <v>210</v>
      </c>
      <c r="H5" s="209" t="s">
        <v>211</v>
      </c>
      <c r="I5" s="205" t="s">
        <v>212</v>
      </c>
      <c r="J5" s="205" t="s">
        <v>213</v>
      </c>
      <c r="K5" s="205" t="s">
        <v>214</v>
      </c>
      <c r="L5" s="205" t="s">
        <v>215</v>
      </c>
      <c r="M5" s="205" t="s">
        <v>216</v>
      </c>
    </row>
    <row r="6" spans="1:14">
      <c r="A6" s="120"/>
      <c r="B6" s="118"/>
      <c r="C6" s="119"/>
      <c r="D6" s="205">
        <v>1</v>
      </c>
      <c r="E6" s="448" t="s">
        <v>252</v>
      </c>
      <c r="F6" s="452" t="s">
        <v>12</v>
      </c>
      <c r="G6" s="452" t="s">
        <v>8</v>
      </c>
      <c r="H6" s="453" t="s">
        <v>8</v>
      </c>
      <c r="I6" s="452" t="s">
        <v>12</v>
      </c>
      <c r="J6" s="452" t="s">
        <v>12</v>
      </c>
      <c r="K6" s="452" t="s">
        <v>12</v>
      </c>
      <c r="L6" s="452" t="s">
        <v>12</v>
      </c>
      <c r="M6" s="205" t="s">
        <v>216</v>
      </c>
    </row>
    <row r="7" spans="1:14">
      <c r="A7" s="120"/>
      <c r="B7" s="118"/>
      <c r="C7" s="119"/>
      <c r="D7" s="205">
        <v>2</v>
      </c>
      <c r="E7" s="448" t="s">
        <v>253</v>
      </c>
      <c r="F7" s="452" t="s">
        <v>8</v>
      </c>
      <c r="G7" s="452" t="s">
        <v>8</v>
      </c>
      <c r="H7" s="453" t="s">
        <v>12</v>
      </c>
      <c r="I7" s="452" t="s">
        <v>8</v>
      </c>
      <c r="J7" s="452" t="s">
        <v>8</v>
      </c>
      <c r="K7" s="452" t="s">
        <v>12</v>
      </c>
      <c r="L7" s="452" t="s">
        <v>8</v>
      </c>
      <c r="M7" s="205" t="s">
        <v>216</v>
      </c>
    </row>
    <row r="8" spans="1:14">
      <c r="A8" s="120"/>
      <c r="B8" s="118"/>
      <c r="C8" s="119"/>
      <c r="D8" s="205">
        <v>3</v>
      </c>
      <c r="E8" s="448" t="s">
        <v>254</v>
      </c>
      <c r="F8" s="452" t="s">
        <v>8</v>
      </c>
      <c r="G8" s="452" t="s">
        <v>8</v>
      </c>
      <c r="H8" s="452" t="s">
        <v>8</v>
      </c>
      <c r="I8" s="452" t="s">
        <v>8</v>
      </c>
      <c r="J8" s="452" t="s">
        <v>12</v>
      </c>
      <c r="K8" s="452" t="s">
        <v>12</v>
      </c>
      <c r="L8" s="452" t="s">
        <v>8</v>
      </c>
      <c r="M8" s="205" t="s">
        <v>216</v>
      </c>
    </row>
    <row r="9" spans="1:14">
      <c r="A9" s="120"/>
      <c r="B9" s="118"/>
      <c r="C9" s="119"/>
      <c r="D9" s="205">
        <v>4</v>
      </c>
      <c r="E9" s="448" t="s">
        <v>255</v>
      </c>
      <c r="F9" s="452" t="s">
        <v>12</v>
      </c>
      <c r="G9" s="452" t="s">
        <v>8</v>
      </c>
      <c r="H9" s="452" t="s">
        <v>8</v>
      </c>
      <c r="I9" s="452" t="s">
        <v>12</v>
      </c>
      <c r="J9" s="452" t="s">
        <v>12</v>
      </c>
      <c r="K9" s="452" t="s">
        <v>8</v>
      </c>
      <c r="L9" s="452" t="s">
        <v>8</v>
      </c>
      <c r="M9" s="205" t="s">
        <v>216</v>
      </c>
    </row>
    <row r="10" spans="1:14">
      <c r="A10" s="120"/>
      <c r="B10" s="118"/>
      <c r="C10" s="119"/>
      <c r="D10" s="205">
        <v>5</v>
      </c>
      <c r="E10" s="448" t="s">
        <v>256</v>
      </c>
      <c r="F10" s="452" t="s">
        <v>8</v>
      </c>
      <c r="G10" s="452" t="s">
        <v>12</v>
      </c>
      <c r="H10" s="452" t="s">
        <v>8</v>
      </c>
      <c r="I10" s="452" t="s">
        <v>8</v>
      </c>
      <c r="J10" s="452" t="s">
        <v>12</v>
      </c>
      <c r="K10" s="452" t="s">
        <v>8</v>
      </c>
      <c r="L10" s="452" t="s">
        <v>8</v>
      </c>
      <c r="M10" s="205" t="s">
        <v>216</v>
      </c>
    </row>
    <row r="11" spans="1:14">
      <c r="A11" s="120"/>
      <c r="B11" s="118"/>
      <c r="C11" s="119"/>
      <c r="D11" s="205">
        <v>6</v>
      </c>
      <c r="E11" s="448" t="s">
        <v>257</v>
      </c>
      <c r="F11" s="452" t="s">
        <v>8</v>
      </c>
      <c r="G11" s="452" t="s">
        <v>12</v>
      </c>
      <c r="H11" s="452" t="s">
        <v>8</v>
      </c>
      <c r="I11" s="452" t="s">
        <v>8</v>
      </c>
      <c r="J11" s="452" t="s">
        <v>8</v>
      </c>
      <c r="K11" s="452" t="s">
        <v>8</v>
      </c>
      <c r="L11" s="452" t="s">
        <v>8</v>
      </c>
      <c r="M11" s="205" t="s">
        <v>216</v>
      </c>
    </row>
    <row r="12" spans="1:14">
      <c r="A12" s="120"/>
      <c r="B12" s="118"/>
      <c r="C12" s="119"/>
    </row>
    <row r="13" spans="1:14">
      <c r="A13" s="120"/>
      <c r="B13" s="118"/>
      <c r="C13" s="119"/>
    </row>
    <row r="14" spans="1:14">
      <c r="A14" s="120"/>
      <c r="B14" s="118"/>
      <c r="C14" s="119"/>
    </row>
    <row r="15" spans="1:14">
      <c r="A15" s="120"/>
      <c r="B15" s="118"/>
      <c r="C15" s="119"/>
    </row>
    <row r="16" spans="1:14">
      <c r="A16" s="120"/>
      <c r="B16" s="118"/>
      <c r="C16" s="119"/>
    </row>
    <row r="17" spans="1:3">
      <c r="A17" s="9"/>
      <c r="B17" s="9"/>
      <c r="C17" s="9"/>
    </row>
    <row r="18" spans="1:3">
      <c r="A18" s="9"/>
      <c r="B18" s="9"/>
      <c r="C18" s="9"/>
    </row>
    <row r="19" spans="1:3">
      <c r="A19" s="9"/>
      <c r="B19" s="9"/>
      <c r="C19" s="9"/>
    </row>
  </sheetData>
  <pageMargins left="0.7" right="0.7" top="0.75" bottom="0.75" header="0.3" footer="0.3"/>
  <pageSetup paperSize="9" orientation="landscape" verticalDpi="4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260"/>
  <sheetViews>
    <sheetView zoomScale="85" zoomScaleNormal="85" workbookViewId="0">
      <selection activeCell="B8" sqref="B8"/>
    </sheetView>
  </sheetViews>
  <sheetFormatPr defaultColWidth="11.5546875" defaultRowHeight="13.2"/>
  <cols>
    <col min="1" max="1" width="11.5546875" style="11"/>
    <col min="2" max="2" width="32.88671875" style="12" customWidth="1"/>
    <col min="3" max="3" width="11.5546875" style="12"/>
    <col min="4" max="4" width="215.5546875" customWidth="1"/>
    <col min="5" max="5" width="14.6640625" customWidth="1"/>
  </cols>
  <sheetData>
    <row r="1" spans="1:4" s="7" customFormat="1">
      <c r="A1" s="22" t="s">
        <v>35</v>
      </c>
      <c r="B1" s="28" t="s">
        <v>36</v>
      </c>
      <c r="C1" s="28" t="s">
        <v>37</v>
      </c>
      <c r="D1" s="7" t="s">
        <v>38</v>
      </c>
    </row>
    <row r="2" spans="1:4">
      <c r="A2" s="12">
        <f>Events!$E3</f>
        <v>1</v>
      </c>
      <c r="B2" s="12" t="str">
        <f>Events!$D3</f>
        <v xml:space="preserve">Move/Route 1. </v>
      </c>
      <c r="C2" s="12">
        <f>Events!$E3</f>
        <v>1</v>
      </c>
      <c r="D2" t="str">
        <f>"&lt;userEvents&gt;&lt;eventId&gt;"&amp;A2&amp;"&lt;/eventId&gt;&lt;ownerNode&gt;0&lt;/ownerNode&gt;&lt;nodeName&gt;Software Node&lt;/nodeName&gt;&lt;eventName&gt;"&amp;B2&amp;"&lt;/eventName&gt;&lt;Values /&gt;&lt;eventNode&gt;0&lt;/eventNode&gt;&lt;eventValue&gt;"&amp;C2&amp;"&lt;/eventValue&gt;&lt;/userEvents&gt;"</f>
        <v>&lt;userEvents&gt;&lt;eventId&gt;1&lt;/eventId&gt;&lt;ownerNode&gt;0&lt;/ownerNode&gt;&lt;nodeName&gt;Software Node&lt;/nodeName&gt;&lt;eventName&gt;Move/Route 1. &lt;/eventName&gt;&lt;Values /&gt;&lt;eventNode&gt;0&lt;/eventNode&gt;&lt;eventValue&gt;1&lt;/eventValue&gt;&lt;/userEvents&gt;</v>
      </c>
    </row>
    <row r="3" spans="1:4">
      <c r="A3" s="12">
        <f>Events!$E4</f>
        <v>2</v>
      </c>
      <c r="B3" s="12" t="str">
        <f>Events!$D4</f>
        <v xml:space="preserve">Move/Route 2. </v>
      </c>
      <c r="C3" s="12">
        <f>Events!$E4</f>
        <v>2</v>
      </c>
      <c r="D3" t="str">
        <f t="shared" ref="D3:D30" si="0">"&lt;userEvents&gt;&lt;eventId&gt;"&amp;A3&amp;"&lt;/eventId&gt;&lt;ownerNode&gt;0&lt;/ownerNode&gt;&lt;nodeName&gt;Software Node&lt;/nodeName&gt;&lt;eventName&gt;"&amp;B3&amp;"&lt;/eventName&gt;&lt;Values /&gt;&lt;eventNode&gt;0&lt;/eventNode&gt;&lt;eventValue&gt;"&amp;C3&amp;"&lt;/eventValue&gt;&lt;/userEvents&gt;"</f>
        <v>&lt;userEvents&gt;&lt;eventId&gt;2&lt;/eventId&gt;&lt;ownerNode&gt;0&lt;/ownerNode&gt;&lt;nodeName&gt;Software Node&lt;/nodeName&gt;&lt;eventName&gt;Move/Route 2. &lt;/eventName&gt;&lt;Values /&gt;&lt;eventNode&gt;0&lt;/eventNode&gt;&lt;eventValue&gt;2&lt;/eventValue&gt;&lt;/userEvents&gt;</v>
      </c>
    </row>
    <row r="4" spans="1:4">
      <c r="A4" s="12">
        <f>Events!$E5</f>
        <v>3</v>
      </c>
      <c r="B4" s="12" t="str">
        <f>Events!$D5</f>
        <v xml:space="preserve">Move/Route 3. </v>
      </c>
      <c r="C4" s="12">
        <f>Events!$E5</f>
        <v>3</v>
      </c>
      <c r="D4" t="str">
        <f t="shared" si="0"/>
        <v>&lt;userEvents&gt;&lt;eventId&gt;3&lt;/eventId&gt;&lt;ownerNode&gt;0&lt;/ownerNode&gt;&lt;nodeName&gt;Software Node&lt;/nodeName&gt;&lt;eventName&gt;Move/Route 3. &lt;/eventName&gt;&lt;Values /&gt;&lt;eventNode&gt;0&lt;/eventNode&gt;&lt;eventValue&gt;3&lt;/eventValue&gt;&lt;/userEvents&gt;</v>
      </c>
    </row>
    <row r="5" spans="1:4" s="36" customFormat="1">
      <c r="A5" s="12">
        <f>Events!$E6</f>
        <v>4</v>
      </c>
      <c r="B5" s="12" t="str">
        <f>Events!$D6</f>
        <v xml:space="preserve">Move/Route 4. </v>
      </c>
      <c r="C5" s="12">
        <f>Events!$E6</f>
        <v>4</v>
      </c>
      <c r="D5" t="str">
        <f>"&lt;userEvents&gt;&lt;eventId&gt;"&amp;A5&amp;"&lt;/eventId&gt;&lt;ownerNode&gt;0&lt;/ownerNode&gt;&lt;nodeName&gt;Software Node&lt;/nodeName&gt;&lt;eventName&gt;"&amp;B5&amp;"&lt;/eventName&gt;&lt;Values /&gt;&lt;eventNode&gt;0&lt;/eventNode&gt;&lt;eventValue&gt;"&amp;C5&amp;"&lt;/eventValue&gt;&lt;/userEvents&gt;"</f>
        <v>&lt;userEvents&gt;&lt;eventId&gt;4&lt;/eventId&gt;&lt;ownerNode&gt;0&lt;/ownerNode&gt;&lt;nodeName&gt;Software Node&lt;/nodeName&gt;&lt;eventName&gt;Move/Route 4. &lt;/eventName&gt;&lt;Values /&gt;&lt;eventNode&gt;0&lt;/eventNode&gt;&lt;eventValue&gt;4&lt;/eventValue&gt;&lt;/userEvents&gt;</v>
      </c>
    </row>
    <row r="6" spans="1:4" s="78" customFormat="1">
      <c r="A6" s="12">
        <f>Events!$E7</f>
        <v>5</v>
      </c>
      <c r="B6" s="12" t="str">
        <f>Events!$D7</f>
        <v xml:space="preserve">Move/Route 5. </v>
      </c>
      <c r="C6" s="12">
        <f>Events!$E7</f>
        <v>5</v>
      </c>
      <c r="D6" s="9" t="str">
        <f>"&lt;userEvents&gt;&lt;eventId&gt;"&amp;A6&amp;"&lt;/eventId&gt;&lt;ownerNode&gt;0&lt;/ownerNode&gt;&lt;nodeName&gt;Software Node&lt;/nodeName&gt;&lt;eventName&gt;"&amp;B6&amp;"&lt;/eventName&gt;&lt;Values /&gt;&lt;eventNode&gt;0&lt;/eventNode&gt;&lt;eventValue&gt;"&amp;C6&amp;"&lt;/eventValue&gt;&lt;/userEvents&gt;"</f>
        <v>&lt;userEvents&gt;&lt;eventId&gt;5&lt;/eventId&gt;&lt;ownerNode&gt;0&lt;/ownerNode&gt;&lt;nodeName&gt;Software Node&lt;/nodeName&gt;&lt;eventName&gt;Move/Route 5. &lt;/eventName&gt;&lt;Values /&gt;&lt;eventNode&gt;0&lt;/eventNode&gt;&lt;eventValue&gt;5&lt;/eventValue&gt;&lt;/userEvents&gt;</v>
      </c>
    </row>
    <row r="7" spans="1:4" s="78" customFormat="1" hidden="1">
      <c r="A7" s="12" t="e">
        <f>Events!#REF!</f>
        <v>#REF!</v>
      </c>
      <c r="B7" s="12" t="e">
        <f>Events!#REF!</f>
        <v>#REF!</v>
      </c>
      <c r="C7" s="12" t="e">
        <f>Events!#REF!</f>
        <v>#REF!</v>
      </c>
      <c r="D7" s="9" t="e">
        <f>"&lt;userEvents&gt;&lt;eventId&gt;"&amp;A7&amp;"&lt;/eventId&gt;&lt;ownerNode&gt;0&lt;/ownerNode&gt;&lt;nodeName&gt;Software Node&lt;/nodeName&gt;&lt;eventName&gt;"&amp;B7&amp;"&lt;/eventName&gt;&lt;Values /&gt;&lt;eventNode&gt;0&lt;/eventNode&gt;&lt;eventValue&gt;"&amp;C7&amp;"&lt;/eventValue&gt;&lt;/userEvents&gt;"</f>
        <v>#REF!</v>
      </c>
    </row>
    <row r="8" spans="1:4" s="78" customFormat="1">
      <c r="A8" s="12">
        <f>Events!$E9</f>
        <v>7</v>
      </c>
      <c r="B8" s="12" t="str">
        <f>Events!$D9</f>
        <v>SEQ Decrement</v>
      </c>
      <c r="C8" s="12">
        <f>Events!$E9</f>
        <v>7</v>
      </c>
      <c r="D8" s="9" t="str">
        <f>"&lt;userEvents&gt;&lt;eventId&gt;"&amp;A8&amp;"&lt;/eventId&gt;&lt;ownerNode&gt;0&lt;/ownerNode&gt;&lt;nodeName&gt;Software Node&lt;/nodeName&gt;&lt;eventName&gt;"&amp;B8&amp;"&lt;/eventName&gt;&lt;Values /&gt;&lt;eventNode&gt;0&lt;/eventNode&gt;&lt;eventValue&gt;"&amp;C8&amp;"&lt;/eventValue&gt;&lt;/userEvents&gt;"</f>
        <v>&lt;userEvents&gt;&lt;eventId&gt;7&lt;/eventId&gt;&lt;ownerNode&gt;0&lt;/ownerNode&gt;&lt;nodeName&gt;Software Node&lt;/nodeName&gt;&lt;eventName&gt;SEQ Decrement&lt;/eventName&gt;&lt;Values /&gt;&lt;eventNode&gt;0&lt;/eventNode&gt;&lt;eventValue&gt;7&lt;/eventValue&gt;&lt;/userEvents&gt;</v>
      </c>
    </row>
    <row r="9" spans="1:4" s="78" customFormat="1">
      <c r="A9" s="12">
        <f>Events!$E10</f>
        <v>8</v>
      </c>
      <c r="B9" s="12" t="str">
        <f>Events!$D10</f>
        <v>SEQ Increment</v>
      </c>
      <c r="C9" s="12">
        <f>Events!$E10</f>
        <v>8</v>
      </c>
      <c r="D9" s="9" t="str">
        <f>"&lt;userEvents&gt;&lt;eventId&gt;"&amp;A9&amp;"&lt;/eventId&gt;&lt;ownerNode&gt;0&lt;/ownerNode&gt;&lt;nodeName&gt;Software Node&lt;/nodeName&gt;&lt;eventName&gt;"&amp;B9&amp;"&lt;/eventName&gt;&lt;Values /&gt;&lt;eventNode&gt;0&lt;/eventNode&gt;&lt;eventValue&gt;"&amp;C9&amp;"&lt;/eventValue&gt;&lt;/userEvents&gt;"</f>
        <v>&lt;userEvents&gt;&lt;eventId&gt;8&lt;/eventId&gt;&lt;ownerNode&gt;0&lt;/ownerNode&gt;&lt;nodeName&gt;Software Node&lt;/nodeName&gt;&lt;eventName&gt;SEQ Increment&lt;/eventName&gt;&lt;Values /&gt;&lt;eventNode&gt;0&lt;/eventNode&gt;&lt;eventValue&gt;8&lt;/eventValue&gt;&lt;/userEvents&gt;</v>
      </c>
    </row>
    <row r="10" spans="1:4">
      <c r="A10" s="12">
        <f>Events!$E11</f>
        <v>9</v>
      </c>
      <c r="B10" s="12" t="str">
        <f>Events!$D11</f>
        <v xml:space="preserve">SoD </v>
      </c>
      <c r="C10" s="12">
        <f>Events!$E11</f>
        <v>9</v>
      </c>
      <c r="D10" t="str">
        <f t="shared" si="0"/>
        <v>&lt;userEvents&gt;&lt;eventId&gt;9&lt;/eventId&gt;&lt;ownerNode&gt;0&lt;/ownerNode&gt;&lt;nodeName&gt;Software Node&lt;/nodeName&gt;&lt;eventName&gt;SoD &lt;/eventName&gt;&lt;Values /&gt;&lt;eventNode&gt;0&lt;/eventNode&gt;&lt;eventValue&gt;9&lt;/eventValue&gt;&lt;/userEvents&gt;</v>
      </c>
    </row>
    <row r="11" spans="1:4">
      <c r="A11" s="12">
        <f>Events!$E12</f>
        <v>10</v>
      </c>
      <c r="B11" s="12" t="str">
        <f>Events!$D12</f>
        <v xml:space="preserve">SENS </v>
      </c>
      <c r="C11" s="12">
        <f>Events!$E12</f>
        <v>10</v>
      </c>
      <c r="D11" t="str">
        <f t="shared" si="0"/>
        <v>&lt;userEvents&gt;&lt;eventId&gt;10&lt;/eventId&gt;&lt;ownerNode&gt;0&lt;/ownerNode&gt;&lt;nodeName&gt;Software Node&lt;/nodeName&gt;&lt;eventName&gt;SENS &lt;/eventName&gt;&lt;Values /&gt;&lt;eventNode&gt;0&lt;/eventNode&gt;&lt;eventValue&gt;10&lt;/eventValue&gt;&lt;/userEvents&gt;</v>
      </c>
    </row>
    <row r="12" spans="1:4" s="9" customFormat="1">
      <c r="A12" s="12">
        <f>Events!$E13</f>
        <v>11</v>
      </c>
      <c r="B12" s="12" t="str">
        <f>Events!$D13</f>
        <v>LED test</v>
      </c>
      <c r="C12" s="12">
        <f>Events!$E13</f>
        <v>11</v>
      </c>
      <c r="D12" s="9" t="str">
        <f t="shared" si="0"/>
        <v>&lt;userEvents&gt;&lt;eventId&gt;11&lt;/eventId&gt;&lt;ownerNode&gt;0&lt;/ownerNode&gt;&lt;nodeName&gt;Software Node&lt;/nodeName&gt;&lt;eventName&gt;LED test&lt;/eventName&gt;&lt;Values /&gt;&lt;eventNode&gt;0&lt;/eventNode&gt;&lt;eventValue&gt;11&lt;/eventValue&gt;&lt;/userEvents&gt;</v>
      </c>
    </row>
    <row r="13" spans="1:4" s="36" customFormat="1" hidden="1">
      <c r="A13" s="46" t="e">
        <f>Events!#REF!</f>
        <v>#REF!</v>
      </c>
      <c r="B13" s="46" t="e">
        <f>Events!#REF!</f>
        <v>#REF!</v>
      </c>
      <c r="C13" s="46" t="e">
        <f>Events!#REF!</f>
        <v>#REF!</v>
      </c>
      <c r="D13" s="36" t="e">
        <f t="shared" si="0"/>
        <v>#REF!</v>
      </c>
    </row>
    <row r="14" spans="1:4">
      <c r="A14" s="12">
        <f>Events!$E16</f>
        <v>13</v>
      </c>
      <c r="B14" s="12" t="str">
        <f>Events!$D16</f>
        <v>Board 1 Point No. 13</v>
      </c>
      <c r="C14" s="12">
        <f>Events!$E16</f>
        <v>13</v>
      </c>
      <c r="D14" t="str">
        <f t="shared" si="0"/>
        <v>&lt;userEvents&gt;&lt;eventId&gt;13&lt;/eventId&gt;&lt;ownerNode&gt;0&lt;/ownerNode&gt;&lt;nodeName&gt;Software Node&lt;/nodeName&gt;&lt;eventName&gt;Board 1 Point No. 13&lt;/eventName&gt;&lt;Values /&gt;&lt;eventNode&gt;0&lt;/eventNode&gt;&lt;eventValue&gt;13&lt;/eventValue&gt;&lt;/userEvents&gt;</v>
      </c>
    </row>
    <row r="15" spans="1:4">
      <c r="A15" s="12">
        <f>Events!$E17</f>
        <v>14</v>
      </c>
      <c r="B15" s="12" t="str">
        <f>Events!$D17</f>
        <v>Board 1 Point No. 14</v>
      </c>
      <c r="C15" s="12">
        <f>Events!$E17</f>
        <v>14</v>
      </c>
      <c r="D15" t="str">
        <f t="shared" si="0"/>
        <v>&lt;userEvents&gt;&lt;eventId&gt;14&lt;/eventId&gt;&lt;ownerNode&gt;0&lt;/ownerNode&gt;&lt;nodeName&gt;Software Node&lt;/nodeName&gt;&lt;eventName&gt;Board 1 Point No. 14&lt;/eventName&gt;&lt;Values /&gt;&lt;eventNode&gt;0&lt;/eventNode&gt;&lt;eventValue&gt;14&lt;/eventValue&gt;&lt;/userEvents&gt;</v>
      </c>
    </row>
    <row r="16" spans="1:4">
      <c r="A16" s="12">
        <f>Events!$E18</f>
        <v>15</v>
      </c>
      <c r="B16" s="12" t="str">
        <f>Events!$D18</f>
        <v>Board 2 Point No. 15</v>
      </c>
      <c r="C16" s="12">
        <f>Events!$E18</f>
        <v>15</v>
      </c>
      <c r="D16" t="str">
        <f t="shared" si="0"/>
        <v>&lt;userEvents&gt;&lt;eventId&gt;15&lt;/eventId&gt;&lt;ownerNode&gt;0&lt;/ownerNode&gt;&lt;nodeName&gt;Software Node&lt;/nodeName&gt;&lt;eventName&gt;Board 2 Point No. 15&lt;/eventName&gt;&lt;Values /&gt;&lt;eventNode&gt;0&lt;/eventNode&gt;&lt;eventValue&gt;15&lt;/eventValue&gt;&lt;/userEvents&gt;</v>
      </c>
    </row>
    <row r="17" spans="1:4">
      <c r="A17" s="12">
        <f>Events!$E19</f>
        <v>16</v>
      </c>
      <c r="B17" s="12" t="str">
        <f>Events!$D19</f>
        <v>Board 2 Point No. 16</v>
      </c>
      <c r="C17" s="12">
        <f>Events!$E19</f>
        <v>16</v>
      </c>
      <c r="D17" t="str">
        <f t="shared" si="0"/>
        <v>&lt;userEvents&gt;&lt;eventId&gt;16&lt;/eventId&gt;&lt;ownerNode&gt;0&lt;/ownerNode&gt;&lt;nodeName&gt;Software Node&lt;/nodeName&gt;&lt;eventName&gt;Board 2 Point No. 16&lt;/eventName&gt;&lt;Values /&gt;&lt;eventNode&gt;0&lt;/eventNode&gt;&lt;eventValue&gt;16&lt;/eventValue&gt;&lt;/userEvents&gt;</v>
      </c>
    </row>
    <row r="18" spans="1:4">
      <c r="A18" s="12">
        <f>Events!$E20</f>
        <v>17</v>
      </c>
      <c r="B18" s="12" t="str">
        <f>Events!$D20</f>
        <v>Board 2 Point No. 17</v>
      </c>
      <c r="C18" s="12">
        <f>Events!$E20</f>
        <v>17</v>
      </c>
      <c r="D18" t="str">
        <f t="shared" si="0"/>
        <v>&lt;userEvents&gt;&lt;eventId&gt;17&lt;/eventId&gt;&lt;ownerNode&gt;0&lt;/ownerNode&gt;&lt;nodeName&gt;Software Node&lt;/nodeName&gt;&lt;eventName&gt;Board 2 Point No. 17&lt;/eventName&gt;&lt;Values /&gt;&lt;eventNode&gt;0&lt;/eventNode&gt;&lt;eventValue&gt;17&lt;/eventValue&gt;&lt;/userEvents&gt;</v>
      </c>
    </row>
    <row r="19" spans="1:4">
      <c r="A19" s="12">
        <f>Events!$E21</f>
        <v>18</v>
      </c>
      <c r="B19" s="12" t="str">
        <f>Events!$D21</f>
        <v>Board 2 Point No. 18</v>
      </c>
      <c r="C19" s="12">
        <f>Events!$E21</f>
        <v>18</v>
      </c>
      <c r="D19" t="str">
        <f t="shared" si="0"/>
        <v>&lt;userEvents&gt;&lt;eventId&gt;18&lt;/eventId&gt;&lt;ownerNode&gt;0&lt;/ownerNode&gt;&lt;nodeName&gt;Software Node&lt;/nodeName&gt;&lt;eventName&gt;Board 2 Point No. 18&lt;/eventName&gt;&lt;Values /&gt;&lt;eventNode&gt;0&lt;/eventNode&gt;&lt;eventValue&gt;18&lt;/eventValue&gt;&lt;/userEvents&gt;</v>
      </c>
    </row>
    <row r="20" spans="1:4">
      <c r="A20" s="12">
        <f>Events!$E22</f>
        <v>19</v>
      </c>
      <c r="B20" s="12" t="str">
        <f>Events!$D22</f>
        <v>Board 2 Point No. 19</v>
      </c>
      <c r="C20" s="12">
        <f>Events!$E22</f>
        <v>19</v>
      </c>
      <c r="D20" t="str">
        <f t="shared" si="0"/>
        <v>&lt;userEvents&gt;&lt;eventId&gt;19&lt;/eventId&gt;&lt;ownerNode&gt;0&lt;/ownerNode&gt;&lt;nodeName&gt;Software Node&lt;/nodeName&gt;&lt;eventName&gt;Board 2 Point No. 19&lt;/eventName&gt;&lt;Values /&gt;&lt;eventNode&gt;0&lt;/eventNode&gt;&lt;eventValue&gt;19&lt;/eventValue&gt;&lt;/userEvents&gt;</v>
      </c>
    </row>
    <row r="21" spans="1:4">
      <c r="A21" s="12">
        <f>Events!$E23</f>
        <v>20</v>
      </c>
      <c r="B21" s="12" t="str">
        <f>Events!$D23</f>
        <v>Board 2 Point No. 20</v>
      </c>
      <c r="C21" s="12">
        <f>Events!$E23</f>
        <v>20</v>
      </c>
      <c r="D21" t="str">
        <f t="shared" si="0"/>
        <v>&lt;userEvents&gt;&lt;eventId&gt;20&lt;/eventId&gt;&lt;ownerNode&gt;0&lt;/ownerNode&gt;&lt;nodeName&gt;Software Node&lt;/nodeName&gt;&lt;eventName&gt;Board 2 Point No. 20&lt;/eventName&gt;&lt;Values /&gt;&lt;eventNode&gt;0&lt;/eventNode&gt;&lt;eventValue&gt;20&lt;/eventValue&gt;&lt;/userEvents&gt;</v>
      </c>
    </row>
    <row r="22" spans="1:4">
      <c r="A22" s="12">
        <f>Events!$E24</f>
        <v>21</v>
      </c>
      <c r="B22" s="12" t="str">
        <f>Events!$D24</f>
        <v>Board 3 Point No. 21</v>
      </c>
      <c r="C22" s="12">
        <f>Events!$E24</f>
        <v>21</v>
      </c>
      <c r="D22" t="str">
        <f t="shared" si="0"/>
        <v>&lt;userEvents&gt;&lt;eventId&gt;21&lt;/eventId&gt;&lt;ownerNode&gt;0&lt;/ownerNode&gt;&lt;nodeName&gt;Software Node&lt;/nodeName&gt;&lt;eventName&gt;Board 3 Point No. 21&lt;/eventName&gt;&lt;Values /&gt;&lt;eventNode&gt;0&lt;/eventNode&gt;&lt;eventValue&gt;21&lt;/eventValue&gt;&lt;/userEvents&gt;</v>
      </c>
    </row>
    <row r="23" spans="1:4">
      <c r="A23" s="12">
        <f>Events!$E25</f>
        <v>22</v>
      </c>
      <c r="B23" s="12" t="str">
        <f>Events!$D25</f>
        <v>Board 3 Point No. 22</v>
      </c>
      <c r="C23" s="12">
        <f>Events!$E25</f>
        <v>22</v>
      </c>
      <c r="D23" t="str">
        <f t="shared" si="0"/>
        <v>&lt;userEvents&gt;&lt;eventId&gt;22&lt;/eventId&gt;&lt;ownerNode&gt;0&lt;/ownerNode&gt;&lt;nodeName&gt;Software Node&lt;/nodeName&gt;&lt;eventName&gt;Board 3 Point No. 22&lt;/eventName&gt;&lt;Values /&gt;&lt;eventNode&gt;0&lt;/eventNode&gt;&lt;eventValue&gt;22&lt;/eventValue&gt;&lt;/userEvents&gt;</v>
      </c>
    </row>
    <row r="24" spans="1:4">
      <c r="A24" s="12">
        <f>Events!$E26</f>
        <v>23</v>
      </c>
      <c r="B24" s="12" t="str">
        <f>Events!$D26</f>
        <v>Board 4 Point No. 23</v>
      </c>
      <c r="C24" s="12">
        <f>Events!$E26</f>
        <v>23</v>
      </c>
      <c r="D24" t="str">
        <f t="shared" si="0"/>
        <v>&lt;userEvents&gt;&lt;eventId&gt;23&lt;/eventId&gt;&lt;ownerNode&gt;0&lt;/ownerNode&gt;&lt;nodeName&gt;Software Node&lt;/nodeName&gt;&lt;eventName&gt;Board 4 Point No. 23&lt;/eventName&gt;&lt;Values /&gt;&lt;eventNode&gt;0&lt;/eventNode&gt;&lt;eventValue&gt;23&lt;/eventValue&gt;&lt;/userEvents&gt;</v>
      </c>
    </row>
    <row r="25" spans="1:4">
      <c r="A25" s="12">
        <f>Events!$E27</f>
        <v>24</v>
      </c>
      <c r="B25" s="12" t="str">
        <f>Events!$D27</f>
        <v>Board 4 Point No. 24</v>
      </c>
      <c r="C25" s="12">
        <f>Events!$E27</f>
        <v>24</v>
      </c>
      <c r="D25" t="str">
        <f t="shared" si="0"/>
        <v>&lt;userEvents&gt;&lt;eventId&gt;24&lt;/eventId&gt;&lt;ownerNode&gt;0&lt;/ownerNode&gt;&lt;nodeName&gt;Software Node&lt;/nodeName&gt;&lt;eventName&gt;Board 4 Point No. 24&lt;/eventName&gt;&lt;Values /&gt;&lt;eventNode&gt;0&lt;/eventNode&gt;&lt;eventValue&gt;24&lt;/eventValue&gt;&lt;/userEvents&gt;</v>
      </c>
    </row>
    <row r="26" spans="1:4">
      <c r="A26" s="12">
        <f>Events!$E28</f>
        <v>25</v>
      </c>
      <c r="B26" s="12" t="str">
        <f>Events!$D28</f>
        <v>Board 4 Point No. 25</v>
      </c>
      <c r="C26" s="12">
        <f>Events!$E28</f>
        <v>25</v>
      </c>
      <c r="D26" t="str">
        <f t="shared" si="0"/>
        <v>&lt;userEvents&gt;&lt;eventId&gt;25&lt;/eventId&gt;&lt;ownerNode&gt;0&lt;/ownerNode&gt;&lt;nodeName&gt;Software Node&lt;/nodeName&gt;&lt;eventName&gt;Board 4 Point No. 25&lt;/eventName&gt;&lt;Values /&gt;&lt;eventNode&gt;0&lt;/eventNode&gt;&lt;eventValue&gt;25&lt;/eventValue&gt;&lt;/userEvents&gt;</v>
      </c>
    </row>
    <row r="27" spans="1:4">
      <c r="A27" s="12">
        <f>Events!$E29</f>
        <v>26</v>
      </c>
      <c r="B27" s="12" t="str">
        <f>Events!$D29</f>
        <v>Board 4 Point No. 26</v>
      </c>
      <c r="C27" s="12">
        <f>Events!$E29</f>
        <v>26</v>
      </c>
      <c r="D27" t="str">
        <f t="shared" si="0"/>
        <v>&lt;userEvents&gt;&lt;eventId&gt;26&lt;/eventId&gt;&lt;ownerNode&gt;0&lt;/ownerNode&gt;&lt;nodeName&gt;Software Node&lt;/nodeName&gt;&lt;eventName&gt;Board 4 Point No. 26&lt;/eventName&gt;&lt;Values /&gt;&lt;eventNode&gt;0&lt;/eventNode&gt;&lt;eventValue&gt;26&lt;/eventValue&gt;&lt;/userEvents&gt;</v>
      </c>
    </row>
    <row r="28" spans="1:4">
      <c r="A28" s="12">
        <f>Events!$E30</f>
        <v>27</v>
      </c>
      <c r="B28" s="12" t="str">
        <f>Events!$D30</f>
        <v>Board 4 Point No. 27</v>
      </c>
      <c r="C28" s="12">
        <f>Events!$E30</f>
        <v>27</v>
      </c>
      <c r="D28" t="str">
        <f t="shared" si="0"/>
        <v>&lt;userEvents&gt;&lt;eventId&gt;27&lt;/eventId&gt;&lt;ownerNode&gt;0&lt;/ownerNode&gt;&lt;nodeName&gt;Software Node&lt;/nodeName&gt;&lt;eventName&gt;Board 4 Point No. 27&lt;/eventName&gt;&lt;Values /&gt;&lt;eventNode&gt;0&lt;/eventNode&gt;&lt;eventValue&gt;27&lt;/eventValue&gt;&lt;/userEvents&gt;</v>
      </c>
    </row>
    <row r="29" spans="1:4" s="36" customFormat="1" hidden="1">
      <c r="A29" s="46">
        <f>Events!$E31</f>
        <v>28</v>
      </c>
      <c r="B29" s="46" t="str">
        <f>Events!$D31</f>
        <v>Board 2 Point 'Mech' No. 28</v>
      </c>
      <c r="C29" s="46">
        <f>Events!$E31</f>
        <v>28</v>
      </c>
      <c r="D29" s="36" t="str">
        <f t="shared" si="0"/>
        <v>&lt;userEvents&gt;&lt;eventId&gt;28&lt;/eventId&gt;&lt;ownerNode&gt;0&lt;/ownerNode&gt;&lt;nodeName&gt;Software Node&lt;/nodeName&gt;&lt;eventName&gt;Board 2 Point 'Mech' No. 28&lt;/eventName&gt;&lt;Values /&gt;&lt;eventNode&gt;0&lt;/eventNode&gt;&lt;eventValue&gt;28&lt;/eventValue&gt;&lt;/userEvents&gt;</v>
      </c>
    </row>
    <row r="30" spans="1:4" s="36" customFormat="1" hidden="1">
      <c r="A30" s="46">
        <f>Events!$E32</f>
        <v>29</v>
      </c>
      <c r="B30" s="46" t="str">
        <f>Events!$D32</f>
        <v>Board 2 Point 'Mech' No. 29</v>
      </c>
      <c r="C30" s="46">
        <f>Events!$E32</f>
        <v>29</v>
      </c>
      <c r="D30" s="36" t="str">
        <f t="shared" si="0"/>
        <v>&lt;userEvents&gt;&lt;eventId&gt;29&lt;/eventId&gt;&lt;ownerNode&gt;0&lt;/ownerNode&gt;&lt;nodeName&gt;Software Node&lt;/nodeName&gt;&lt;eventName&gt;Board 2 Point 'Mech' No. 29&lt;/eventName&gt;&lt;Values /&gt;&lt;eventNode&gt;0&lt;/eventNode&gt;&lt;eventValue&gt;29&lt;/eventValue&gt;&lt;/userEvents&gt;</v>
      </c>
    </row>
    <row r="31" spans="1:4" s="36" customFormat="1" hidden="1">
      <c r="A31" s="46">
        <f>Events!$E33</f>
        <v>30</v>
      </c>
      <c r="B31" s="46" t="str">
        <f>Events!$D33</f>
        <v>Board 2 Point 'Mech' No. 30</v>
      </c>
      <c r="C31" s="46">
        <f>Events!$E33</f>
        <v>30</v>
      </c>
      <c r="D31" s="36" t="str">
        <f>"&lt;userEvents&gt;&lt;eventId&gt;"&amp;A31&amp;"&lt;/eventId&gt;&lt;ownerNode&gt;0&lt;/ownerNode&gt;&lt;nodeName&gt;Software Node&lt;/nodeName&gt;&lt;eventName&gt;"&amp;B31&amp;"&lt;/eventName&gt;&lt;Values /&gt;&lt;eventNode&gt;0&lt;/eventNode&gt;&lt;eventValue&gt;"&amp;C31&amp;"&lt;/eventValue&gt;&lt;/userEvents&gt;"</f>
        <v>&lt;userEvents&gt;&lt;eventId&gt;30&lt;/eventId&gt;&lt;ownerNode&gt;0&lt;/ownerNode&gt;&lt;nodeName&gt;Software Node&lt;/nodeName&gt;&lt;eventName&gt;Board 2 Point 'Mech' No. 30&lt;/eventName&gt;&lt;Values /&gt;&lt;eventNode&gt;0&lt;/eventNode&gt;&lt;eventValue&gt;30&lt;/eventValue&gt;&lt;/userEvents&gt;</v>
      </c>
    </row>
    <row r="32" spans="1:4" s="36" customFormat="1" hidden="1">
      <c r="A32" s="46">
        <f>Events!$E34</f>
        <v>31</v>
      </c>
      <c r="B32" s="46" t="str">
        <f>Events!$D34</f>
        <v>Board 2 Point 'Mech' No. 31</v>
      </c>
      <c r="C32" s="46">
        <f>Events!$E34</f>
        <v>31</v>
      </c>
      <c r="D32" s="36" t="str">
        <f>"&lt;userEvents&gt;&lt;eventId&gt;"&amp;A32&amp;"&lt;/eventId&gt;&lt;ownerNode&gt;0&lt;/ownerNode&gt;&lt;nodeName&gt;Software Node&lt;/nodeName&gt;&lt;eventName&gt;"&amp;B32&amp;"&lt;/eventName&gt;&lt;Values /&gt;&lt;eventNode&gt;0&lt;/eventNode&gt;&lt;eventValue&gt;"&amp;C32&amp;"&lt;/eventValue&gt;&lt;/userEvents&gt;"</f>
        <v>&lt;userEvents&gt;&lt;eventId&gt;31&lt;/eventId&gt;&lt;ownerNode&gt;0&lt;/ownerNode&gt;&lt;nodeName&gt;Software Node&lt;/nodeName&gt;&lt;eventName&gt;Board 2 Point 'Mech' No. 31&lt;/eventName&gt;&lt;Values /&gt;&lt;eventNode&gt;0&lt;/eventNode&gt;&lt;eventValue&gt;31&lt;/eventValue&gt;&lt;/userEvents&gt;</v>
      </c>
    </row>
    <row r="33" spans="1:4" s="36" customFormat="1" hidden="1">
      <c r="A33" s="46">
        <f>Events!$E35</f>
        <v>32</v>
      </c>
      <c r="B33" s="46" t="str">
        <f>Events!$D35</f>
        <v>Board 2 Point 'Mech' No. 32</v>
      </c>
      <c r="C33" s="46">
        <f>Events!$E35</f>
        <v>32</v>
      </c>
      <c r="D33" s="36" t="str">
        <f t="shared" ref="D33:D60" si="1">"&lt;userEvents&gt;&lt;eventId&gt;"&amp;A33&amp;"&lt;/eventId&gt;&lt;ownerNode&gt;0&lt;/ownerNode&gt;&lt;nodeName&gt;Software Node&lt;/nodeName&gt;&lt;eventName&gt;"&amp;B33&amp;"&lt;/eventName&gt;&lt;Values /&gt;&lt;eventNode&gt;0&lt;/eventNode&gt;&lt;eventValue&gt;"&amp;C33&amp;"&lt;/eventValue&gt;&lt;/userEvents&gt;"</f>
        <v>&lt;userEvents&gt;&lt;eventId&gt;32&lt;/eventId&gt;&lt;ownerNode&gt;0&lt;/ownerNode&gt;&lt;nodeName&gt;Software Node&lt;/nodeName&gt;&lt;eventName&gt;Board 2 Point 'Mech' No. 32&lt;/eventName&gt;&lt;Values /&gt;&lt;eventNode&gt;0&lt;/eventNode&gt;&lt;eventValue&gt;32&lt;/eventValue&gt;&lt;/userEvents&gt;</v>
      </c>
    </row>
    <row r="34" spans="1:4" s="36" customFormat="1" hidden="1">
      <c r="A34" s="46">
        <f>Events!$E36</f>
        <v>33</v>
      </c>
      <c r="B34" s="46" t="str">
        <f>Events!$D36</f>
        <v>Board 2 Point 'Mech' No. 33</v>
      </c>
      <c r="C34" s="46">
        <f>Events!$E36</f>
        <v>33</v>
      </c>
      <c r="D34" s="36" t="str">
        <f t="shared" si="1"/>
        <v>&lt;userEvents&gt;&lt;eventId&gt;33&lt;/eventId&gt;&lt;ownerNode&gt;0&lt;/ownerNode&gt;&lt;nodeName&gt;Software Node&lt;/nodeName&gt;&lt;eventName&gt;Board 2 Point 'Mech' No. 33&lt;/eventName&gt;&lt;Values /&gt;&lt;eventNode&gt;0&lt;/eventNode&gt;&lt;eventValue&gt;33&lt;/eventValue&gt;&lt;/userEvents&gt;</v>
      </c>
    </row>
    <row r="35" spans="1:4" s="36" customFormat="1" hidden="1">
      <c r="A35" s="46">
        <f>Events!$E37</f>
        <v>34</v>
      </c>
      <c r="B35" s="46" t="str">
        <f>Events!$D37</f>
        <v>Board 2 Point 'Mech' No. 34</v>
      </c>
      <c r="C35" s="46">
        <f>Events!$E37</f>
        <v>34</v>
      </c>
      <c r="D35" s="36" t="str">
        <f t="shared" si="1"/>
        <v>&lt;userEvents&gt;&lt;eventId&gt;34&lt;/eventId&gt;&lt;ownerNode&gt;0&lt;/ownerNode&gt;&lt;nodeName&gt;Software Node&lt;/nodeName&gt;&lt;eventName&gt;Board 2 Point 'Mech' No. 34&lt;/eventName&gt;&lt;Values /&gt;&lt;eventNode&gt;0&lt;/eventNode&gt;&lt;eventValue&gt;34&lt;/eventValue&gt;&lt;/userEvents&gt;</v>
      </c>
    </row>
    <row r="36" spans="1:4" s="36" customFormat="1" hidden="1">
      <c r="A36" s="46">
        <f>Events!$E38</f>
        <v>35</v>
      </c>
      <c r="B36" s="46" t="str">
        <f>Events!$D38</f>
        <v>Board 2 Point 'Mech' No. 35</v>
      </c>
      <c r="C36" s="46">
        <f>Events!$E38</f>
        <v>35</v>
      </c>
      <c r="D36" s="36" t="str">
        <f t="shared" si="1"/>
        <v>&lt;userEvents&gt;&lt;eventId&gt;35&lt;/eventId&gt;&lt;ownerNode&gt;0&lt;/ownerNode&gt;&lt;nodeName&gt;Software Node&lt;/nodeName&gt;&lt;eventName&gt;Board 2 Point 'Mech' No. 35&lt;/eventName&gt;&lt;Values /&gt;&lt;eventNode&gt;0&lt;/eventNode&gt;&lt;eventValue&gt;35&lt;/eventValue&gt;&lt;/userEvents&gt;</v>
      </c>
    </row>
    <row r="37" spans="1:4" s="36" customFormat="1" hidden="1">
      <c r="A37" s="46">
        <f>Events!$E39</f>
        <v>36</v>
      </c>
      <c r="B37" s="46" t="str">
        <f>Events!$D39</f>
        <v>Board 2 Point 'Mech' No. 36</v>
      </c>
      <c r="C37" s="46">
        <f>Events!$E39</f>
        <v>36</v>
      </c>
      <c r="D37" s="36" t="str">
        <f t="shared" si="1"/>
        <v>&lt;userEvents&gt;&lt;eventId&gt;36&lt;/eventId&gt;&lt;ownerNode&gt;0&lt;/ownerNode&gt;&lt;nodeName&gt;Software Node&lt;/nodeName&gt;&lt;eventName&gt;Board 2 Point 'Mech' No. 36&lt;/eventName&gt;&lt;Values /&gt;&lt;eventNode&gt;0&lt;/eventNode&gt;&lt;eventValue&gt;36&lt;/eventValue&gt;&lt;/userEvents&gt;</v>
      </c>
    </row>
    <row r="38" spans="1:4" s="36" customFormat="1" hidden="1">
      <c r="A38" s="46">
        <f>Events!$E40</f>
        <v>37</v>
      </c>
      <c r="B38" s="46" t="str">
        <f>Events!$D40</f>
        <v>Board 2 Point 'Mech' No. 37</v>
      </c>
      <c r="C38" s="46">
        <f>Events!$E40</f>
        <v>37</v>
      </c>
      <c r="D38" s="36" t="str">
        <f t="shared" si="1"/>
        <v>&lt;userEvents&gt;&lt;eventId&gt;37&lt;/eventId&gt;&lt;ownerNode&gt;0&lt;/ownerNode&gt;&lt;nodeName&gt;Software Node&lt;/nodeName&gt;&lt;eventName&gt;Board 2 Point 'Mech' No. 37&lt;/eventName&gt;&lt;Values /&gt;&lt;eventNode&gt;0&lt;/eventNode&gt;&lt;eventValue&gt;37&lt;/eventValue&gt;&lt;/userEvents&gt;</v>
      </c>
    </row>
    <row r="39" spans="1:4" s="36" customFormat="1" hidden="1">
      <c r="A39" s="46">
        <f>Events!$E41</f>
        <v>38</v>
      </c>
      <c r="B39" s="46" t="str">
        <f>Events!$D41</f>
        <v>Board 3 Point 'Mech' No. 38</v>
      </c>
      <c r="C39" s="46">
        <f>Events!$E41</f>
        <v>38</v>
      </c>
      <c r="D39" s="36" t="str">
        <f t="shared" si="1"/>
        <v>&lt;userEvents&gt;&lt;eventId&gt;38&lt;/eventId&gt;&lt;ownerNode&gt;0&lt;/ownerNode&gt;&lt;nodeName&gt;Software Node&lt;/nodeName&gt;&lt;eventName&gt;Board 3 Point 'Mech' No. 38&lt;/eventName&gt;&lt;Values /&gt;&lt;eventNode&gt;0&lt;/eventNode&gt;&lt;eventValue&gt;38&lt;/eventValue&gt;&lt;/userEvents&gt;</v>
      </c>
    </row>
    <row r="40" spans="1:4" s="36" customFormat="1" hidden="1">
      <c r="A40" s="46">
        <f>Events!$E42</f>
        <v>39</v>
      </c>
      <c r="B40" s="46" t="str">
        <f>Events!$D42</f>
        <v>Board 3 Point 'Mech' No. 39</v>
      </c>
      <c r="C40" s="46">
        <f>Events!$E42</f>
        <v>39</v>
      </c>
      <c r="D40" s="36" t="str">
        <f t="shared" si="1"/>
        <v>&lt;userEvents&gt;&lt;eventId&gt;39&lt;/eventId&gt;&lt;ownerNode&gt;0&lt;/ownerNode&gt;&lt;nodeName&gt;Software Node&lt;/nodeName&gt;&lt;eventName&gt;Board 3 Point 'Mech' No. 39&lt;/eventName&gt;&lt;Values /&gt;&lt;eventNode&gt;0&lt;/eventNode&gt;&lt;eventValue&gt;39&lt;/eventValue&gt;&lt;/userEvents&gt;</v>
      </c>
    </row>
    <row r="41" spans="1:4" s="36" customFormat="1" hidden="1">
      <c r="A41" s="46">
        <f>Events!$E43</f>
        <v>40</v>
      </c>
      <c r="B41" s="46" t="str">
        <f>Events!$D43</f>
        <v>Board 3 Point 'Mech' No. 40</v>
      </c>
      <c r="C41" s="46">
        <f>Events!$E43</f>
        <v>40</v>
      </c>
      <c r="D41" s="36" t="str">
        <f t="shared" si="1"/>
        <v>&lt;userEvents&gt;&lt;eventId&gt;40&lt;/eventId&gt;&lt;ownerNode&gt;0&lt;/ownerNode&gt;&lt;nodeName&gt;Software Node&lt;/nodeName&gt;&lt;eventName&gt;Board 3 Point 'Mech' No. 40&lt;/eventName&gt;&lt;Values /&gt;&lt;eventNode&gt;0&lt;/eventNode&gt;&lt;eventValue&gt;40&lt;/eventValue&gt;&lt;/userEvents&gt;</v>
      </c>
    </row>
    <row r="42" spans="1:4" s="36" customFormat="1" hidden="1">
      <c r="A42" s="46">
        <f>Events!$E44</f>
        <v>41</v>
      </c>
      <c r="B42" s="46" t="str">
        <f>Events!$D44</f>
        <v>Board 3 Point 'Mech' No. 41</v>
      </c>
      <c r="C42" s="46">
        <f>Events!$E44</f>
        <v>41</v>
      </c>
      <c r="D42" s="36" t="str">
        <f t="shared" si="1"/>
        <v>&lt;userEvents&gt;&lt;eventId&gt;41&lt;/eventId&gt;&lt;ownerNode&gt;0&lt;/ownerNode&gt;&lt;nodeName&gt;Software Node&lt;/nodeName&gt;&lt;eventName&gt;Board 3 Point 'Mech' No. 41&lt;/eventName&gt;&lt;Values /&gt;&lt;eventNode&gt;0&lt;/eventNode&gt;&lt;eventValue&gt;41&lt;/eventValue&gt;&lt;/userEvents&gt;</v>
      </c>
    </row>
    <row r="43" spans="1:4" s="36" customFormat="1" hidden="1">
      <c r="A43" s="46">
        <f>Events!$E45</f>
        <v>42</v>
      </c>
      <c r="B43" s="46" t="str">
        <f>Events!$D45</f>
        <v>Board 3 Point 'Mech' No. 42</v>
      </c>
      <c r="C43" s="46">
        <f>Events!$E45</f>
        <v>42</v>
      </c>
      <c r="D43" s="36" t="str">
        <f t="shared" si="1"/>
        <v>&lt;userEvents&gt;&lt;eventId&gt;42&lt;/eventId&gt;&lt;ownerNode&gt;0&lt;/ownerNode&gt;&lt;nodeName&gt;Software Node&lt;/nodeName&gt;&lt;eventName&gt;Board 3 Point 'Mech' No. 42&lt;/eventName&gt;&lt;Values /&gt;&lt;eventNode&gt;0&lt;/eventNode&gt;&lt;eventValue&gt;42&lt;/eventValue&gt;&lt;/userEvents&gt;</v>
      </c>
    </row>
    <row r="44" spans="1:4" s="36" customFormat="1" hidden="1">
      <c r="A44" s="46">
        <f>Events!$E46</f>
        <v>43</v>
      </c>
      <c r="B44" s="46" t="str">
        <f>Events!$D46</f>
        <v>Board 3 Point 'Mech' No. 43</v>
      </c>
      <c r="C44" s="46">
        <f>Events!$E46</f>
        <v>43</v>
      </c>
      <c r="D44" s="36" t="str">
        <f t="shared" si="1"/>
        <v>&lt;userEvents&gt;&lt;eventId&gt;43&lt;/eventId&gt;&lt;ownerNode&gt;0&lt;/ownerNode&gt;&lt;nodeName&gt;Software Node&lt;/nodeName&gt;&lt;eventName&gt;Board 3 Point 'Mech' No. 43&lt;/eventName&gt;&lt;Values /&gt;&lt;eventNode&gt;0&lt;/eventNode&gt;&lt;eventValue&gt;43&lt;/eventValue&gt;&lt;/userEvents&gt;</v>
      </c>
    </row>
    <row r="45" spans="1:4" s="36" customFormat="1" hidden="1">
      <c r="A45" s="46">
        <f>Events!$E47</f>
        <v>44</v>
      </c>
      <c r="B45" s="46" t="str">
        <f>Events!$D47</f>
        <v>Board 3 Point 'Mech' No. 44</v>
      </c>
      <c r="C45" s="46">
        <f>Events!$E47</f>
        <v>44</v>
      </c>
      <c r="D45" s="36" t="str">
        <f t="shared" si="1"/>
        <v>&lt;userEvents&gt;&lt;eventId&gt;44&lt;/eventId&gt;&lt;ownerNode&gt;0&lt;/ownerNode&gt;&lt;nodeName&gt;Software Node&lt;/nodeName&gt;&lt;eventName&gt;Board 3 Point 'Mech' No. 44&lt;/eventName&gt;&lt;Values /&gt;&lt;eventNode&gt;0&lt;/eventNode&gt;&lt;eventValue&gt;44&lt;/eventValue&gt;&lt;/userEvents&gt;</v>
      </c>
    </row>
    <row r="46" spans="1:4" s="36" customFormat="1" hidden="1">
      <c r="A46" s="46">
        <f>Events!$E48</f>
        <v>45</v>
      </c>
      <c r="B46" s="46" t="str">
        <f>Events!$D48</f>
        <v>Board 3 Point 'Mech' No. 45</v>
      </c>
      <c r="C46" s="46">
        <f>Events!$E48</f>
        <v>45</v>
      </c>
      <c r="D46" s="36" t="str">
        <f t="shared" si="1"/>
        <v>&lt;userEvents&gt;&lt;eventId&gt;45&lt;/eventId&gt;&lt;ownerNode&gt;0&lt;/ownerNode&gt;&lt;nodeName&gt;Software Node&lt;/nodeName&gt;&lt;eventName&gt;Board 3 Point 'Mech' No. 45&lt;/eventName&gt;&lt;Values /&gt;&lt;eventNode&gt;0&lt;/eventNode&gt;&lt;eventValue&gt;45&lt;/eventValue&gt;&lt;/userEvents&gt;</v>
      </c>
    </row>
    <row r="47" spans="1:4" s="36" customFormat="1" hidden="1">
      <c r="A47" s="46">
        <f>Events!$E49</f>
        <v>46</v>
      </c>
      <c r="B47" s="46" t="str">
        <f>Events!$D49</f>
        <v>Board 3 Point 'Mech' No. 46</v>
      </c>
      <c r="C47" s="46">
        <f>Events!$E49</f>
        <v>46</v>
      </c>
      <c r="D47" s="36" t="str">
        <f t="shared" si="1"/>
        <v>&lt;userEvents&gt;&lt;eventId&gt;46&lt;/eventId&gt;&lt;ownerNode&gt;0&lt;/ownerNode&gt;&lt;nodeName&gt;Software Node&lt;/nodeName&gt;&lt;eventName&gt;Board 3 Point 'Mech' No. 46&lt;/eventName&gt;&lt;Values /&gt;&lt;eventNode&gt;0&lt;/eventNode&gt;&lt;eventValue&gt;46&lt;/eventValue&gt;&lt;/userEvents&gt;</v>
      </c>
    </row>
    <row r="48" spans="1:4" s="36" customFormat="1" hidden="1">
      <c r="A48" s="46">
        <f>Events!$E50</f>
        <v>47</v>
      </c>
      <c r="B48" s="46" t="str">
        <f>Events!$D50</f>
        <v>Board 4 Point 'Mech' No. 47</v>
      </c>
      <c r="C48" s="46">
        <f>Events!$E50</f>
        <v>47</v>
      </c>
      <c r="D48" s="36" t="str">
        <f t="shared" si="1"/>
        <v>&lt;userEvents&gt;&lt;eventId&gt;47&lt;/eventId&gt;&lt;ownerNode&gt;0&lt;/ownerNode&gt;&lt;nodeName&gt;Software Node&lt;/nodeName&gt;&lt;eventName&gt;Board 4 Point 'Mech' No. 47&lt;/eventName&gt;&lt;Values /&gt;&lt;eventNode&gt;0&lt;/eventNode&gt;&lt;eventValue&gt;47&lt;/eventValue&gt;&lt;/userEvents&gt;</v>
      </c>
    </row>
    <row r="49" spans="1:4" s="36" customFormat="1" hidden="1">
      <c r="A49" s="46">
        <f>Events!$E51</f>
        <v>48</v>
      </c>
      <c r="B49" s="46" t="str">
        <f>Events!$D51</f>
        <v>Board 4 Point 'Mech' No. 48</v>
      </c>
      <c r="C49" s="46">
        <f>Events!$E51</f>
        <v>48</v>
      </c>
      <c r="D49" s="36" t="str">
        <f t="shared" si="1"/>
        <v>&lt;userEvents&gt;&lt;eventId&gt;48&lt;/eventId&gt;&lt;ownerNode&gt;0&lt;/ownerNode&gt;&lt;nodeName&gt;Software Node&lt;/nodeName&gt;&lt;eventName&gt;Board 4 Point 'Mech' No. 48&lt;/eventName&gt;&lt;Values /&gt;&lt;eventNode&gt;0&lt;/eventNode&gt;&lt;eventValue&gt;48&lt;/eventValue&gt;&lt;/userEvents&gt;</v>
      </c>
    </row>
    <row r="50" spans="1:4" s="36" customFormat="1" hidden="1">
      <c r="A50" s="46">
        <f>Events!$E52</f>
        <v>49</v>
      </c>
      <c r="B50" s="46" t="str">
        <f>Events!$D52</f>
        <v>Board 4 Point 'Mech' No. 49</v>
      </c>
      <c r="C50" s="46">
        <f>Events!$E52</f>
        <v>49</v>
      </c>
      <c r="D50" s="36" t="str">
        <f t="shared" si="1"/>
        <v>&lt;userEvents&gt;&lt;eventId&gt;49&lt;/eventId&gt;&lt;ownerNode&gt;0&lt;/ownerNode&gt;&lt;nodeName&gt;Software Node&lt;/nodeName&gt;&lt;eventName&gt;Board 4 Point 'Mech' No. 49&lt;/eventName&gt;&lt;Values /&gt;&lt;eventNode&gt;0&lt;/eventNode&gt;&lt;eventValue&gt;49&lt;/eventValue&gt;&lt;/userEvents&gt;</v>
      </c>
    </row>
    <row r="51" spans="1:4" s="36" customFormat="1" hidden="1">
      <c r="A51" s="46">
        <f>Events!$E53</f>
        <v>50</v>
      </c>
      <c r="B51" s="46" t="str">
        <f>Events!$D53</f>
        <v>Board 4 Point 'Mech' No. 50</v>
      </c>
      <c r="C51" s="46">
        <f>Events!$E53</f>
        <v>50</v>
      </c>
      <c r="D51" s="36" t="str">
        <f t="shared" si="1"/>
        <v>&lt;userEvents&gt;&lt;eventId&gt;50&lt;/eventId&gt;&lt;ownerNode&gt;0&lt;/ownerNode&gt;&lt;nodeName&gt;Software Node&lt;/nodeName&gt;&lt;eventName&gt;Board 4 Point 'Mech' No. 50&lt;/eventName&gt;&lt;Values /&gt;&lt;eventNode&gt;0&lt;/eventNode&gt;&lt;eventValue&gt;50&lt;/eventValue&gt;&lt;/userEvents&gt;</v>
      </c>
    </row>
    <row r="52" spans="1:4" s="36" customFormat="1" hidden="1">
      <c r="A52" s="46">
        <f>Events!$E54</f>
        <v>51</v>
      </c>
      <c r="B52" s="46" t="str">
        <f>Events!$D54</f>
        <v>Board 4 Point 'Mech' No. 51</v>
      </c>
      <c r="C52" s="46">
        <f>Events!$E54</f>
        <v>51</v>
      </c>
      <c r="D52" s="36" t="str">
        <f t="shared" si="1"/>
        <v>&lt;userEvents&gt;&lt;eventId&gt;51&lt;/eventId&gt;&lt;ownerNode&gt;0&lt;/ownerNode&gt;&lt;nodeName&gt;Software Node&lt;/nodeName&gt;&lt;eventName&gt;Board 4 Point 'Mech' No. 51&lt;/eventName&gt;&lt;Values /&gt;&lt;eventNode&gt;0&lt;/eventNode&gt;&lt;eventValue&gt;51&lt;/eventValue&gt;&lt;/userEvents&gt;</v>
      </c>
    </row>
    <row r="53" spans="1:4" s="36" customFormat="1" hidden="1">
      <c r="A53" s="46">
        <f>Events!$E55</f>
        <v>52</v>
      </c>
      <c r="B53" s="46" t="str">
        <f>Events!$D55</f>
        <v>Board 4 Point 'Mech' No. 52</v>
      </c>
      <c r="C53" s="46">
        <f>Events!$E55</f>
        <v>52</v>
      </c>
      <c r="D53" s="36" t="str">
        <f t="shared" si="1"/>
        <v>&lt;userEvents&gt;&lt;eventId&gt;52&lt;/eventId&gt;&lt;ownerNode&gt;0&lt;/ownerNode&gt;&lt;nodeName&gt;Software Node&lt;/nodeName&gt;&lt;eventName&gt;Board 4 Point 'Mech' No. 52&lt;/eventName&gt;&lt;Values /&gt;&lt;eventNode&gt;0&lt;/eventNode&gt;&lt;eventValue&gt;52&lt;/eventValue&gt;&lt;/userEvents&gt;</v>
      </c>
    </row>
    <row r="54" spans="1:4" s="36" customFormat="1" hidden="1">
      <c r="A54" s="46">
        <f>Events!$E56</f>
        <v>53</v>
      </c>
      <c r="B54" s="46" t="str">
        <f>Events!$D56</f>
        <v>Board 4 Point 'Mech' No. 53</v>
      </c>
      <c r="C54" s="46">
        <f>Events!$E56</f>
        <v>53</v>
      </c>
      <c r="D54" s="36" t="str">
        <f t="shared" si="1"/>
        <v>&lt;userEvents&gt;&lt;eventId&gt;53&lt;/eventId&gt;&lt;ownerNode&gt;0&lt;/ownerNode&gt;&lt;nodeName&gt;Software Node&lt;/nodeName&gt;&lt;eventName&gt;Board 4 Point 'Mech' No. 53&lt;/eventName&gt;&lt;Values /&gt;&lt;eventNode&gt;0&lt;/eventNode&gt;&lt;eventValue&gt;53&lt;/eventValue&gt;&lt;/userEvents&gt;</v>
      </c>
    </row>
    <row r="55" spans="1:4" s="36" customFormat="1" hidden="1">
      <c r="A55" s="46">
        <f>Events!$E57</f>
        <v>54</v>
      </c>
      <c r="B55" s="46" t="str">
        <f>Events!$D57</f>
        <v>Board 4 Point 'Mech' No. 54</v>
      </c>
      <c r="C55" s="46">
        <f>Events!$E57</f>
        <v>54</v>
      </c>
      <c r="D55" s="36" t="str">
        <f t="shared" si="1"/>
        <v>&lt;userEvents&gt;&lt;eventId&gt;54&lt;/eventId&gt;&lt;ownerNode&gt;0&lt;/ownerNode&gt;&lt;nodeName&gt;Software Node&lt;/nodeName&gt;&lt;eventName&gt;Board 4 Point 'Mech' No. 54&lt;/eventName&gt;&lt;Values /&gt;&lt;eventNode&gt;0&lt;/eventNode&gt;&lt;eventValue&gt;54&lt;/eventValue&gt;&lt;/userEvents&gt;</v>
      </c>
    </row>
    <row r="56" spans="1:4" s="36" customFormat="1" hidden="1">
      <c r="A56" s="46">
        <f>Events!$E58</f>
        <v>55</v>
      </c>
      <c r="B56" s="46" t="str">
        <f>Events!$D58</f>
        <v>Board 4 Point 'Mech' No. 55</v>
      </c>
      <c r="C56" s="46">
        <f>Events!$E58</f>
        <v>55</v>
      </c>
      <c r="D56" s="36" t="str">
        <f t="shared" si="1"/>
        <v>&lt;userEvents&gt;&lt;eventId&gt;55&lt;/eventId&gt;&lt;ownerNode&gt;0&lt;/ownerNode&gt;&lt;nodeName&gt;Software Node&lt;/nodeName&gt;&lt;eventName&gt;Board 4 Point 'Mech' No. 55&lt;/eventName&gt;&lt;Values /&gt;&lt;eventNode&gt;0&lt;/eventNode&gt;&lt;eventValue&gt;55&lt;/eventValue&gt;&lt;/userEvents&gt;</v>
      </c>
    </row>
    <row r="57" spans="1:4" s="36" customFormat="1" hidden="1">
      <c r="A57" s="46">
        <f>Events!$E59</f>
        <v>56</v>
      </c>
      <c r="B57" s="46" t="str">
        <f>Events!$D59</f>
        <v>Board 4 Point 'Mech' No. 56</v>
      </c>
      <c r="C57" s="46">
        <f>Events!$E59</f>
        <v>56</v>
      </c>
      <c r="D57" s="36" t="str">
        <f t="shared" si="1"/>
        <v>&lt;userEvents&gt;&lt;eventId&gt;56&lt;/eventId&gt;&lt;ownerNode&gt;0&lt;/ownerNode&gt;&lt;nodeName&gt;Software Node&lt;/nodeName&gt;&lt;eventName&gt;Board 4 Point 'Mech' No. 56&lt;/eventName&gt;&lt;Values /&gt;&lt;eventNode&gt;0&lt;/eventNode&gt;&lt;eventValue&gt;56&lt;/eventValue&gt;&lt;/userEvents&gt;</v>
      </c>
    </row>
    <row r="58" spans="1:4">
      <c r="A58" s="12">
        <f>Events!$E60</f>
        <v>57</v>
      </c>
      <c r="B58" s="12" t="str">
        <f>Events!$D60</f>
        <v>Board 5 Point No. 57</v>
      </c>
      <c r="C58" s="12">
        <f>Events!$E60</f>
        <v>57</v>
      </c>
      <c r="D58" t="str">
        <f t="shared" si="1"/>
        <v>&lt;userEvents&gt;&lt;eventId&gt;57&lt;/eventId&gt;&lt;ownerNode&gt;0&lt;/ownerNode&gt;&lt;nodeName&gt;Software Node&lt;/nodeName&gt;&lt;eventName&gt;Board 5 Point No. 57&lt;/eventName&gt;&lt;Values /&gt;&lt;eventNode&gt;0&lt;/eventNode&gt;&lt;eventValue&gt;57&lt;/eventValue&gt;&lt;/userEvents&gt;</v>
      </c>
    </row>
    <row r="59" spans="1:4" s="36" customFormat="1" hidden="1">
      <c r="A59" s="46" t="e">
        <f>Events!#REF!</f>
        <v>#REF!</v>
      </c>
      <c r="B59" s="46" t="e">
        <f>Events!#REF!</f>
        <v>#REF!</v>
      </c>
      <c r="C59" s="46" t="e">
        <f>Events!#REF!</f>
        <v>#REF!</v>
      </c>
      <c r="D59" s="36" t="e">
        <f t="shared" si="1"/>
        <v>#REF!</v>
      </c>
    </row>
    <row r="60" spans="1:4" s="36" customFormat="1" hidden="1">
      <c r="A60" s="46" t="e">
        <f>Events!#REF!</f>
        <v>#REF!</v>
      </c>
      <c r="B60" s="46" t="e">
        <f>Events!#REF!</f>
        <v>#REF!</v>
      </c>
      <c r="C60" s="46" t="e">
        <f>Events!#REF!</f>
        <v>#REF!</v>
      </c>
      <c r="D60" s="36" t="e">
        <f t="shared" si="1"/>
        <v>#REF!</v>
      </c>
    </row>
    <row r="61" spans="1:4" s="36" customFormat="1" hidden="1">
      <c r="A61" s="46">
        <f>Events!$E61</f>
        <v>0</v>
      </c>
      <c r="B61" s="46">
        <f>Events!$D61</f>
        <v>0</v>
      </c>
      <c r="C61" s="46">
        <f>Events!$E61</f>
        <v>0</v>
      </c>
      <c r="D61" s="36" t="str">
        <f t="shared" ref="D61:D96" si="2">"&lt;userEvents&gt;&lt;eventId&gt;"&amp;A61&amp;"&lt;/eventId&gt;&lt;ownerNode&gt;0&lt;/ownerNode&gt;&lt;nodeName&gt;Software Node&lt;/nodeName&gt;&lt;eventName&gt;"&amp;B61&amp;"&lt;/eventName&gt;&lt;Values /&gt;&lt;eventNode&gt;0&lt;/eventNode&gt;&lt;eventValue&gt;"&amp;C61&amp;"&lt;/eventValue&gt;&lt;/userEvents&gt;"</f>
        <v>&lt;userEvents&gt;&lt;eventId&gt;0&lt;/eventId&gt;&lt;ownerNode&gt;0&lt;/ownerNode&gt;&lt;nodeName&gt;Software Node&lt;/nodeName&gt;&lt;eventName&gt;0&lt;/eventName&gt;&lt;Values /&gt;&lt;eventNode&gt;0&lt;/eventNode&gt;&lt;eventValue&gt;0&lt;/eventValue&gt;&lt;/userEvents&gt;</v>
      </c>
    </row>
    <row r="62" spans="1:4">
      <c r="A62" s="12">
        <f>Events!$E63</f>
        <v>61</v>
      </c>
      <c r="B62" s="12" t="str">
        <f>Events!$D63</f>
        <v>Left Fiddle Route Outer</v>
      </c>
      <c r="C62" s="12">
        <f>Events!$E63</f>
        <v>61</v>
      </c>
      <c r="D62" t="str">
        <f t="shared" si="2"/>
        <v>&lt;userEvents&gt;&lt;eventId&gt;61&lt;/eventId&gt;&lt;ownerNode&gt;0&lt;/ownerNode&gt;&lt;nodeName&gt;Software Node&lt;/nodeName&gt;&lt;eventName&gt;Left Fiddle Route Outer&lt;/eventName&gt;&lt;Values /&gt;&lt;eventNode&gt;0&lt;/eventNode&gt;&lt;eventValue&gt;61&lt;/eventValue&gt;&lt;/userEvents&gt;</v>
      </c>
    </row>
    <row r="63" spans="1:4">
      <c r="A63" s="12">
        <f>Events!$E64</f>
        <v>62</v>
      </c>
      <c r="B63" s="12" t="str">
        <f>Events!$D64</f>
        <v>Left Fiddle Route Centre</v>
      </c>
      <c r="C63" s="12">
        <f>Events!$E64</f>
        <v>62</v>
      </c>
      <c r="D63" t="str">
        <f t="shared" si="2"/>
        <v>&lt;userEvents&gt;&lt;eventId&gt;62&lt;/eventId&gt;&lt;ownerNode&gt;0&lt;/ownerNode&gt;&lt;nodeName&gt;Software Node&lt;/nodeName&gt;&lt;eventName&gt;Left Fiddle Route Centre&lt;/eventName&gt;&lt;Values /&gt;&lt;eventNode&gt;0&lt;/eventNode&gt;&lt;eventValue&gt;62&lt;/eventValue&gt;&lt;/userEvents&gt;</v>
      </c>
    </row>
    <row r="64" spans="1:4">
      <c r="A64" s="12">
        <f>Events!$E65</f>
        <v>63</v>
      </c>
      <c r="B64" s="12" t="str">
        <f>Events!$D65</f>
        <v>Left Fiddle Route Inner</v>
      </c>
      <c r="C64" s="12">
        <f>Events!$E65</f>
        <v>63</v>
      </c>
      <c r="D64" t="str">
        <f t="shared" si="2"/>
        <v>&lt;userEvents&gt;&lt;eventId&gt;63&lt;/eventId&gt;&lt;ownerNode&gt;0&lt;/ownerNode&gt;&lt;nodeName&gt;Software Node&lt;/nodeName&gt;&lt;eventName&gt;Left Fiddle Route Inner&lt;/eventName&gt;&lt;Values /&gt;&lt;eventNode&gt;0&lt;/eventNode&gt;&lt;eventValue&gt;63&lt;/eventValue&gt;&lt;/userEvents&gt;</v>
      </c>
    </row>
    <row r="65" spans="1:4">
      <c r="A65" s="12">
        <f>Events!$E66</f>
        <v>64</v>
      </c>
      <c r="B65" s="12" t="str">
        <f>Events!$D66</f>
        <v>Right Fiddle Route Outer</v>
      </c>
      <c r="C65" s="12">
        <f>Events!$E66</f>
        <v>64</v>
      </c>
      <c r="D65" t="str">
        <f t="shared" si="2"/>
        <v>&lt;userEvents&gt;&lt;eventId&gt;64&lt;/eventId&gt;&lt;ownerNode&gt;0&lt;/ownerNode&gt;&lt;nodeName&gt;Software Node&lt;/nodeName&gt;&lt;eventName&gt;Right Fiddle Route Outer&lt;/eventName&gt;&lt;Values /&gt;&lt;eventNode&gt;0&lt;/eventNode&gt;&lt;eventValue&gt;64&lt;/eventValue&gt;&lt;/userEvents&gt;</v>
      </c>
    </row>
    <row r="66" spans="1:4">
      <c r="A66" s="12">
        <f>Events!$E67</f>
        <v>65</v>
      </c>
      <c r="B66" s="12" t="str">
        <f>Events!$D67</f>
        <v>Right Fiddle Route Centre</v>
      </c>
      <c r="C66" s="12">
        <f>Events!$E67</f>
        <v>65</v>
      </c>
      <c r="D66" t="str">
        <f t="shared" si="2"/>
        <v>&lt;userEvents&gt;&lt;eventId&gt;65&lt;/eventId&gt;&lt;ownerNode&gt;0&lt;/ownerNode&gt;&lt;nodeName&gt;Software Node&lt;/nodeName&gt;&lt;eventName&gt;Right Fiddle Route Centre&lt;/eventName&gt;&lt;Values /&gt;&lt;eventNode&gt;0&lt;/eventNode&gt;&lt;eventValue&gt;65&lt;/eventValue&gt;&lt;/userEvents&gt;</v>
      </c>
    </row>
    <row r="67" spans="1:4">
      <c r="A67" s="12">
        <f>Events!$E68</f>
        <v>66</v>
      </c>
      <c r="B67" s="12" t="str">
        <f>Events!$D68</f>
        <v>Right Fiddle Route Inner</v>
      </c>
      <c r="C67" s="12">
        <f>Events!$E68</f>
        <v>66</v>
      </c>
      <c r="D67" t="str">
        <f>"&lt;userEvents&gt;&lt;eventId&gt;"&amp;A67&amp;"&lt;/eventId&gt;&lt;ownerNode&gt;0&lt;/ownerNode&gt;&lt;nodeName&gt;Software Node&lt;/nodeName&gt;&lt;eventName&gt;"&amp;B67&amp;"&lt;/eventName&gt;&lt;Values /&gt;&lt;eventNode&gt;0&lt;/eventNode&gt;&lt;eventValue&gt;"&amp;C67&amp;"&lt;/eventValue&gt;&lt;/userEvents&gt;"</f>
        <v>&lt;userEvents&gt;&lt;eventId&gt;66&lt;/eventId&gt;&lt;ownerNode&gt;0&lt;/ownerNode&gt;&lt;nodeName&gt;Software Node&lt;/nodeName&gt;&lt;eventName&gt;Right Fiddle Route Inner&lt;/eventName&gt;&lt;Values /&gt;&lt;eventNode&gt;0&lt;/eventNode&gt;&lt;eventValue&gt;66&lt;/eventValue&gt;&lt;/userEvents&gt;</v>
      </c>
    </row>
    <row r="68" spans="1:4">
      <c r="A68" s="12" t="e">
        <f>Events!#REF!</f>
        <v>#REF!</v>
      </c>
      <c r="B68" s="12" t="e">
        <f>Events!#REF!</f>
        <v>#REF!</v>
      </c>
      <c r="C68" s="12" t="e">
        <f>Events!#REF!</f>
        <v>#REF!</v>
      </c>
      <c r="D68" t="e">
        <f t="shared" si="2"/>
        <v>#REF!</v>
      </c>
    </row>
    <row r="69" spans="1:4">
      <c r="A69" s="12" t="e">
        <f>Events!#REF!</f>
        <v>#REF!</v>
      </c>
      <c r="B69" s="12" t="e">
        <f>Events!#REF!</f>
        <v>#REF!</v>
      </c>
      <c r="C69" s="12" t="e">
        <f>Events!#REF!</f>
        <v>#REF!</v>
      </c>
      <c r="D69" t="e">
        <f>"&lt;userEvents&gt;&lt;eventId&gt;"&amp;A69&amp;"&lt;/eventId&gt;&lt;ownerNode&gt;0&lt;/ownerNode&gt;&lt;nodeName&gt;Software Node&lt;/nodeName&gt;&lt;eventName&gt;"&amp;B69&amp;"&lt;/eventName&gt;&lt;Values /&gt;&lt;eventNode&gt;0&lt;/eventNode&gt;&lt;eventValue&gt;"&amp;C69&amp;"&lt;/eventValue&gt;&lt;/userEvents&gt;"</f>
        <v>#REF!</v>
      </c>
    </row>
    <row r="70" spans="1:4">
      <c r="A70" s="12">
        <f>Events!$E71</f>
        <v>101</v>
      </c>
      <c r="B70" s="12" t="str">
        <f>Events!$D71</f>
        <v>Board 1 - Point sense 13</v>
      </c>
      <c r="C70" s="12">
        <f>Events!$E71</f>
        <v>101</v>
      </c>
      <c r="D70" t="str">
        <f t="shared" si="2"/>
        <v>&lt;userEvents&gt;&lt;eventId&gt;101&lt;/eventId&gt;&lt;ownerNode&gt;0&lt;/ownerNode&gt;&lt;nodeName&gt;Software Node&lt;/nodeName&gt;&lt;eventName&gt;Board 1 - Point sense 13&lt;/eventName&gt;&lt;Values /&gt;&lt;eventNode&gt;0&lt;/eventNode&gt;&lt;eventValue&gt;101&lt;/eventValue&gt;&lt;/userEvents&gt;</v>
      </c>
    </row>
    <row r="71" spans="1:4">
      <c r="A71" s="12">
        <f>Events!$E72</f>
        <v>102</v>
      </c>
      <c r="B71" s="12" t="str">
        <f>Events!$D72</f>
        <v>Board 1 - Point sense 14</v>
      </c>
      <c r="C71" s="12">
        <f>Events!$E72</f>
        <v>102</v>
      </c>
      <c r="D71" t="str">
        <f t="shared" si="2"/>
        <v>&lt;userEvents&gt;&lt;eventId&gt;102&lt;/eventId&gt;&lt;ownerNode&gt;0&lt;/ownerNode&gt;&lt;nodeName&gt;Software Node&lt;/nodeName&gt;&lt;eventName&gt;Board 1 - Point sense 14&lt;/eventName&gt;&lt;Values /&gt;&lt;eventNode&gt;0&lt;/eventNode&gt;&lt;eventValue&gt;102&lt;/eventValue&gt;&lt;/userEvents&gt;</v>
      </c>
    </row>
    <row r="72" spans="1:4" s="36" customFormat="1" hidden="1">
      <c r="A72" s="46">
        <f>Events!$E73</f>
        <v>103</v>
      </c>
      <c r="B72" s="46" t="str">
        <f>Events!$D73</f>
        <v>Board 1 - Brew NG TT Set</v>
      </c>
      <c r="C72" s="46">
        <f>Events!$E73</f>
        <v>103</v>
      </c>
      <c r="D72" s="36" t="str">
        <f t="shared" si="2"/>
        <v>&lt;userEvents&gt;&lt;eventId&gt;103&lt;/eventId&gt;&lt;ownerNode&gt;0&lt;/ownerNode&gt;&lt;nodeName&gt;Software Node&lt;/nodeName&gt;&lt;eventName&gt;Board 1 - Brew NG TT Set&lt;/eventName&gt;&lt;Values /&gt;&lt;eventNode&gt;0&lt;/eventNode&gt;&lt;eventValue&gt;103&lt;/eventValue&gt;&lt;/userEvents&gt;</v>
      </c>
    </row>
    <row r="73" spans="1:4" s="36" customFormat="1" hidden="1">
      <c r="A73" s="46">
        <f>Events!$E74</f>
        <v>104</v>
      </c>
      <c r="B73" s="46" t="str">
        <f>Events!$D74</f>
        <v>Board 1 - Brew SG TT Set</v>
      </c>
      <c r="C73" s="46">
        <f>Events!$E74</f>
        <v>104</v>
      </c>
      <c r="D73" s="36" t="str">
        <f t="shared" si="2"/>
        <v>&lt;userEvents&gt;&lt;eventId&gt;104&lt;/eventId&gt;&lt;ownerNode&gt;0&lt;/ownerNode&gt;&lt;nodeName&gt;Software Node&lt;/nodeName&gt;&lt;eventName&gt;Board 1 - Brew SG TT Set&lt;/eventName&gt;&lt;Values /&gt;&lt;eventNode&gt;0&lt;/eventNode&gt;&lt;eventValue&gt;104&lt;/eventValue&gt;&lt;/userEvents&gt;</v>
      </c>
    </row>
    <row r="74" spans="1:4" s="36" customFormat="1" hidden="1">
      <c r="A74" s="46">
        <f>Events!$E75</f>
        <v>105</v>
      </c>
      <c r="B74" s="46" t="str">
        <f>Events!$D75</f>
        <v>Board 1 - Spare Sense IP.  SP</v>
      </c>
      <c r="C74" s="46">
        <f>Events!$E75</f>
        <v>105</v>
      </c>
      <c r="D74" s="36" t="str">
        <f t="shared" si="2"/>
        <v>&lt;userEvents&gt;&lt;eventId&gt;105&lt;/eventId&gt;&lt;ownerNode&gt;0&lt;/ownerNode&gt;&lt;nodeName&gt;Software Node&lt;/nodeName&gt;&lt;eventName&gt;Board 1 - Spare Sense IP.  SP&lt;/eventName&gt;&lt;Values /&gt;&lt;eventNode&gt;0&lt;/eventNode&gt;&lt;eventValue&gt;105&lt;/eventValue&gt;&lt;/userEvents&gt;</v>
      </c>
    </row>
    <row r="75" spans="1:4" s="36" customFormat="1" hidden="1">
      <c r="A75" s="46">
        <f>Events!$E76</f>
        <v>106</v>
      </c>
      <c r="B75" s="46" t="str">
        <f>Events!$D76</f>
        <v>Board 1 - Spare Sense IP.  SP</v>
      </c>
      <c r="C75" s="46">
        <f>Events!$E76</f>
        <v>106</v>
      </c>
      <c r="D75" s="36" t="str">
        <f t="shared" si="2"/>
        <v>&lt;userEvents&gt;&lt;eventId&gt;106&lt;/eventId&gt;&lt;ownerNode&gt;0&lt;/ownerNode&gt;&lt;nodeName&gt;Software Node&lt;/nodeName&gt;&lt;eventName&gt;Board 1 - Spare Sense IP.  SP&lt;/eventName&gt;&lt;Values /&gt;&lt;eventNode&gt;0&lt;/eventNode&gt;&lt;eventValue&gt;106&lt;/eventValue&gt;&lt;/userEvents&gt;</v>
      </c>
    </row>
    <row r="76" spans="1:4" s="36" customFormat="1" hidden="1">
      <c r="A76" s="46">
        <f>Events!$E77</f>
        <v>107</v>
      </c>
      <c r="B76" s="46" t="str">
        <f>Events!$D77</f>
        <v>Board 1 - Spare Sense IP.  SP</v>
      </c>
      <c r="C76" s="46">
        <f>Events!$E77</f>
        <v>107</v>
      </c>
      <c r="D76" s="36" t="str">
        <f t="shared" si="2"/>
        <v>&lt;userEvents&gt;&lt;eventId&gt;107&lt;/eventId&gt;&lt;ownerNode&gt;0&lt;/ownerNode&gt;&lt;nodeName&gt;Software Node&lt;/nodeName&gt;&lt;eventName&gt;Board 1 - Spare Sense IP.  SP&lt;/eventName&gt;&lt;Values /&gt;&lt;eventNode&gt;0&lt;/eventNode&gt;&lt;eventValue&gt;107&lt;/eventValue&gt;&lt;/userEvents&gt;</v>
      </c>
    </row>
    <row r="77" spans="1:4" s="36" customFormat="1" hidden="1">
      <c r="A77" s="46">
        <f>Events!$E78</f>
        <v>108</v>
      </c>
      <c r="B77" s="46" t="str">
        <f>Events!$D78</f>
        <v>Board 1 - Spare Sense IP.  SP</v>
      </c>
      <c r="C77" s="46">
        <f>Events!$E78</f>
        <v>108</v>
      </c>
      <c r="D77" s="36" t="str">
        <f t="shared" si="2"/>
        <v>&lt;userEvents&gt;&lt;eventId&gt;108&lt;/eventId&gt;&lt;ownerNode&gt;0&lt;/ownerNode&gt;&lt;nodeName&gt;Software Node&lt;/nodeName&gt;&lt;eventName&gt;Board 1 - Spare Sense IP.  SP&lt;/eventName&gt;&lt;Values /&gt;&lt;eventNode&gt;0&lt;/eventNode&gt;&lt;eventValue&gt;108&lt;/eventValue&gt;&lt;/userEvents&gt;</v>
      </c>
    </row>
    <row r="78" spans="1:4">
      <c r="A78" s="12">
        <f>Events!$E80</f>
        <v>111</v>
      </c>
      <c r="B78" s="12" t="str">
        <f>Events!$D80</f>
        <v>Board 2 - Point sense 15</v>
      </c>
      <c r="C78" s="12">
        <f>Events!$E80</f>
        <v>111</v>
      </c>
      <c r="D78" t="str">
        <f t="shared" si="2"/>
        <v>&lt;userEvents&gt;&lt;eventId&gt;111&lt;/eventId&gt;&lt;ownerNode&gt;0&lt;/ownerNode&gt;&lt;nodeName&gt;Software Node&lt;/nodeName&gt;&lt;eventName&gt;Board 2 - Point sense 15&lt;/eventName&gt;&lt;Values /&gt;&lt;eventNode&gt;0&lt;/eventNode&gt;&lt;eventValue&gt;111&lt;/eventValue&gt;&lt;/userEvents&gt;</v>
      </c>
    </row>
    <row r="79" spans="1:4">
      <c r="A79" s="12">
        <f>Events!$E81</f>
        <v>112</v>
      </c>
      <c r="B79" s="12" t="str">
        <f>Events!$D81</f>
        <v>Board 2 - Point sense 16</v>
      </c>
      <c r="C79" s="12">
        <f>Events!$E81</f>
        <v>112</v>
      </c>
      <c r="D79" t="str">
        <f t="shared" si="2"/>
        <v>&lt;userEvents&gt;&lt;eventId&gt;112&lt;/eventId&gt;&lt;ownerNode&gt;0&lt;/ownerNode&gt;&lt;nodeName&gt;Software Node&lt;/nodeName&gt;&lt;eventName&gt;Board 2 - Point sense 16&lt;/eventName&gt;&lt;Values /&gt;&lt;eventNode&gt;0&lt;/eventNode&gt;&lt;eventValue&gt;112&lt;/eventValue&gt;&lt;/userEvents&gt;</v>
      </c>
    </row>
    <row r="80" spans="1:4">
      <c r="A80" s="12">
        <f>Events!$E82</f>
        <v>113</v>
      </c>
      <c r="B80" s="12" t="str">
        <f>Events!$D82</f>
        <v>Board 2 - Point sense 17</v>
      </c>
      <c r="C80" s="12">
        <f>Events!$E82</f>
        <v>113</v>
      </c>
      <c r="D80" t="str">
        <f t="shared" si="2"/>
        <v>&lt;userEvents&gt;&lt;eventId&gt;113&lt;/eventId&gt;&lt;ownerNode&gt;0&lt;/ownerNode&gt;&lt;nodeName&gt;Software Node&lt;/nodeName&gt;&lt;eventName&gt;Board 2 - Point sense 17&lt;/eventName&gt;&lt;Values /&gt;&lt;eventNode&gt;0&lt;/eventNode&gt;&lt;eventValue&gt;113&lt;/eventValue&gt;&lt;/userEvents&gt;</v>
      </c>
    </row>
    <row r="81" spans="1:4">
      <c r="A81" s="12">
        <f>Events!$E83</f>
        <v>114</v>
      </c>
      <c r="B81" s="12" t="str">
        <f>Events!$D83</f>
        <v>Board 2 - Point sense 18</v>
      </c>
      <c r="C81" s="12">
        <f>Events!$E83</f>
        <v>114</v>
      </c>
      <c r="D81" t="str">
        <f t="shared" si="2"/>
        <v>&lt;userEvents&gt;&lt;eventId&gt;114&lt;/eventId&gt;&lt;ownerNode&gt;0&lt;/ownerNode&gt;&lt;nodeName&gt;Software Node&lt;/nodeName&gt;&lt;eventName&gt;Board 2 - Point sense 18&lt;/eventName&gt;&lt;Values /&gt;&lt;eventNode&gt;0&lt;/eventNode&gt;&lt;eventValue&gt;114&lt;/eventValue&gt;&lt;/userEvents&gt;</v>
      </c>
    </row>
    <row r="82" spans="1:4">
      <c r="A82" s="12">
        <f>Events!$E84</f>
        <v>115</v>
      </c>
      <c r="B82" s="12" t="str">
        <f>Events!$D84</f>
        <v>Board 2 - Point sense 19</v>
      </c>
      <c r="C82" s="12">
        <f>Events!$E84</f>
        <v>115</v>
      </c>
      <c r="D82" t="str">
        <f t="shared" si="2"/>
        <v>&lt;userEvents&gt;&lt;eventId&gt;115&lt;/eventId&gt;&lt;ownerNode&gt;0&lt;/ownerNode&gt;&lt;nodeName&gt;Software Node&lt;/nodeName&gt;&lt;eventName&gt;Board 2 - Point sense 19&lt;/eventName&gt;&lt;Values /&gt;&lt;eventNode&gt;0&lt;/eventNode&gt;&lt;eventValue&gt;115&lt;/eventValue&gt;&lt;/userEvents&gt;</v>
      </c>
    </row>
    <row r="83" spans="1:4">
      <c r="A83" s="12">
        <f>Events!$E85</f>
        <v>116</v>
      </c>
      <c r="B83" s="12" t="str">
        <f>Events!$D85</f>
        <v>Board 2 - Point sense 20</v>
      </c>
      <c r="C83" s="12">
        <f>Events!$E85</f>
        <v>116</v>
      </c>
      <c r="D83" t="str">
        <f t="shared" si="2"/>
        <v>&lt;userEvents&gt;&lt;eventId&gt;116&lt;/eventId&gt;&lt;ownerNode&gt;0&lt;/ownerNode&gt;&lt;nodeName&gt;Software Node&lt;/nodeName&gt;&lt;eventName&gt;Board 2 - Point sense 20&lt;/eventName&gt;&lt;Values /&gt;&lt;eventNode&gt;0&lt;/eventNode&gt;&lt;eventValue&gt;116&lt;/eventValue&gt;&lt;/userEvents&gt;</v>
      </c>
    </row>
    <row r="84" spans="1:4" s="36" customFormat="1" hidden="1">
      <c r="A84" s="46">
        <f>Events!$E86</f>
        <v>117</v>
      </c>
      <c r="B84" s="46" t="str">
        <f>Events!$D86</f>
        <v>Board 2 - Mech point sense 28</v>
      </c>
      <c r="C84" s="46">
        <f>Events!$E86</f>
        <v>117</v>
      </c>
      <c r="D84" s="36" t="str">
        <f t="shared" si="2"/>
        <v>&lt;userEvents&gt;&lt;eventId&gt;117&lt;/eventId&gt;&lt;ownerNode&gt;0&lt;/ownerNode&gt;&lt;nodeName&gt;Software Node&lt;/nodeName&gt;&lt;eventName&gt;Board 2 - Mech point sense 28&lt;/eventName&gt;&lt;Values /&gt;&lt;eventNode&gt;0&lt;/eventNode&gt;&lt;eventValue&gt;117&lt;/eventValue&gt;&lt;/userEvents&gt;</v>
      </c>
    </row>
    <row r="85" spans="1:4" s="36" customFormat="1" hidden="1">
      <c r="A85" s="46">
        <f>Events!$E87</f>
        <v>118</v>
      </c>
      <c r="B85" s="46" t="str">
        <f>Events!$D87</f>
        <v>Board 2 - Mech point sense 29</v>
      </c>
      <c r="C85" s="46">
        <f>Events!$E87</f>
        <v>118</v>
      </c>
      <c r="D85" s="36" t="str">
        <f t="shared" si="2"/>
        <v>&lt;userEvents&gt;&lt;eventId&gt;118&lt;/eventId&gt;&lt;ownerNode&gt;0&lt;/ownerNode&gt;&lt;nodeName&gt;Software Node&lt;/nodeName&gt;&lt;eventName&gt;Board 2 - Mech point sense 29&lt;/eventName&gt;&lt;Values /&gt;&lt;eventNode&gt;0&lt;/eventNode&gt;&lt;eventValue&gt;118&lt;/eventValue&gt;&lt;/userEvents&gt;</v>
      </c>
    </row>
    <row r="86" spans="1:4" s="36" customFormat="1" hidden="1">
      <c r="A86" s="46">
        <f>Events!$E88</f>
        <v>121</v>
      </c>
      <c r="B86" s="46" t="str">
        <f>Events!$D88</f>
        <v>Board 2 - Mech point sense 30</v>
      </c>
      <c r="C86" s="46">
        <f>Events!$E88</f>
        <v>121</v>
      </c>
      <c r="D86" s="36" t="str">
        <f t="shared" si="2"/>
        <v>&lt;userEvents&gt;&lt;eventId&gt;121&lt;/eventId&gt;&lt;ownerNode&gt;0&lt;/ownerNode&gt;&lt;nodeName&gt;Software Node&lt;/nodeName&gt;&lt;eventName&gt;Board 2 - Mech point sense 30&lt;/eventName&gt;&lt;Values /&gt;&lt;eventNode&gt;0&lt;/eventNode&gt;&lt;eventValue&gt;121&lt;/eventValue&gt;&lt;/userEvents&gt;</v>
      </c>
    </row>
    <row r="87" spans="1:4" s="36" customFormat="1" hidden="1">
      <c r="A87" s="46">
        <f>Events!$E89</f>
        <v>122</v>
      </c>
      <c r="B87" s="46" t="str">
        <f>Events!$D89</f>
        <v>Board 2 - Mech point sense 31</v>
      </c>
      <c r="C87" s="46">
        <f>Events!$E89</f>
        <v>122</v>
      </c>
      <c r="D87" s="36" t="str">
        <f t="shared" si="2"/>
        <v>&lt;userEvents&gt;&lt;eventId&gt;122&lt;/eventId&gt;&lt;ownerNode&gt;0&lt;/ownerNode&gt;&lt;nodeName&gt;Software Node&lt;/nodeName&gt;&lt;eventName&gt;Board 2 - Mech point sense 31&lt;/eventName&gt;&lt;Values /&gt;&lt;eventNode&gt;0&lt;/eventNode&gt;&lt;eventValue&gt;122&lt;/eventValue&gt;&lt;/userEvents&gt;</v>
      </c>
    </row>
    <row r="88" spans="1:4" s="36" customFormat="1" hidden="1">
      <c r="A88" s="46">
        <f>Events!$E90</f>
        <v>123</v>
      </c>
      <c r="B88" s="46" t="str">
        <f>Events!$D90</f>
        <v>Board 2 - Mech point sense 32</v>
      </c>
      <c r="C88" s="46">
        <f>Events!$E90</f>
        <v>123</v>
      </c>
      <c r="D88" s="36" t="str">
        <f t="shared" si="2"/>
        <v>&lt;userEvents&gt;&lt;eventId&gt;123&lt;/eventId&gt;&lt;ownerNode&gt;0&lt;/ownerNode&gt;&lt;nodeName&gt;Software Node&lt;/nodeName&gt;&lt;eventName&gt;Board 2 - Mech point sense 32&lt;/eventName&gt;&lt;Values /&gt;&lt;eventNode&gt;0&lt;/eventNode&gt;&lt;eventValue&gt;123&lt;/eventValue&gt;&lt;/userEvents&gt;</v>
      </c>
    </row>
    <row r="89" spans="1:4" s="36" customFormat="1" hidden="1">
      <c r="A89" s="46">
        <f>Events!$E91</f>
        <v>124</v>
      </c>
      <c r="B89" s="46" t="str">
        <f>Events!$D91</f>
        <v>Board 2 - Mech point sense 33</v>
      </c>
      <c r="C89" s="46">
        <f>Events!$E91</f>
        <v>124</v>
      </c>
      <c r="D89" s="36" t="str">
        <f t="shared" si="2"/>
        <v>&lt;userEvents&gt;&lt;eventId&gt;124&lt;/eventId&gt;&lt;ownerNode&gt;0&lt;/ownerNode&gt;&lt;nodeName&gt;Software Node&lt;/nodeName&gt;&lt;eventName&gt;Board 2 - Mech point sense 33&lt;/eventName&gt;&lt;Values /&gt;&lt;eventNode&gt;0&lt;/eventNode&gt;&lt;eventValue&gt;124&lt;/eventValue&gt;&lt;/userEvents&gt;</v>
      </c>
    </row>
    <row r="90" spans="1:4" s="36" customFormat="1" hidden="1">
      <c r="A90" s="46">
        <f>Events!$E92</f>
        <v>125</v>
      </c>
      <c r="B90" s="46" t="str">
        <f>Events!$D92</f>
        <v>Board 2 - Mech point sense 34</v>
      </c>
      <c r="C90" s="46">
        <f>Events!$E92</f>
        <v>125</v>
      </c>
      <c r="D90" s="36" t="str">
        <f t="shared" si="2"/>
        <v>&lt;userEvents&gt;&lt;eventId&gt;125&lt;/eventId&gt;&lt;ownerNode&gt;0&lt;/ownerNode&gt;&lt;nodeName&gt;Software Node&lt;/nodeName&gt;&lt;eventName&gt;Board 2 - Mech point sense 34&lt;/eventName&gt;&lt;Values /&gt;&lt;eventNode&gt;0&lt;/eventNode&gt;&lt;eventValue&gt;125&lt;/eventValue&gt;&lt;/userEvents&gt;</v>
      </c>
    </row>
    <row r="91" spans="1:4" s="36" customFormat="1" hidden="1">
      <c r="A91" s="46">
        <f>Events!$E93</f>
        <v>126</v>
      </c>
      <c r="B91" s="46" t="str">
        <f>Events!$D93</f>
        <v>Board 2 - Mech point sense 35</v>
      </c>
      <c r="C91" s="46">
        <f>Events!$E93</f>
        <v>126</v>
      </c>
      <c r="D91" s="36" t="str">
        <f t="shared" si="2"/>
        <v>&lt;userEvents&gt;&lt;eventId&gt;126&lt;/eventId&gt;&lt;ownerNode&gt;0&lt;/ownerNode&gt;&lt;nodeName&gt;Software Node&lt;/nodeName&gt;&lt;eventName&gt;Board 2 - Mech point sense 35&lt;/eventName&gt;&lt;Values /&gt;&lt;eventNode&gt;0&lt;/eventNode&gt;&lt;eventValue&gt;126&lt;/eventValue&gt;&lt;/userEvents&gt;</v>
      </c>
    </row>
    <row r="92" spans="1:4" s="36" customFormat="1" hidden="1">
      <c r="A92" s="46">
        <f>Events!$E94</f>
        <v>127</v>
      </c>
      <c r="B92" s="46" t="str">
        <f>Events!$D94</f>
        <v>Board 2 - Mech point sense 36</v>
      </c>
      <c r="C92" s="46">
        <f>Events!$E94</f>
        <v>127</v>
      </c>
      <c r="D92" s="36" t="str">
        <f t="shared" si="2"/>
        <v>&lt;userEvents&gt;&lt;eventId&gt;127&lt;/eventId&gt;&lt;ownerNode&gt;0&lt;/ownerNode&gt;&lt;nodeName&gt;Software Node&lt;/nodeName&gt;&lt;eventName&gt;Board 2 - Mech point sense 36&lt;/eventName&gt;&lt;Values /&gt;&lt;eventNode&gt;0&lt;/eventNode&gt;&lt;eventValue&gt;127&lt;/eventValue&gt;&lt;/userEvents&gt;</v>
      </c>
    </row>
    <row r="93" spans="1:4" s="36" customFormat="1" hidden="1">
      <c r="A93" s="46">
        <f>Events!$E95</f>
        <v>128</v>
      </c>
      <c r="B93" s="46" t="str">
        <f>Events!$D95</f>
        <v>Board 2 - Mech point sense 37</v>
      </c>
      <c r="C93" s="46">
        <f>Events!$E95</f>
        <v>128</v>
      </c>
      <c r="D93" s="36" t="str">
        <f t="shared" si="2"/>
        <v>&lt;userEvents&gt;&lt;eventId&gt;128&lt;/eventId&gt;&lt;ownerNode&gt;0&lt;/ownerNode&gt;&lt;nodeName&gt;Software Node&lt;/nodeName&gt;&lt;eventName&gt;Board 2 - Mech point sense 37&lt;/eventName&gt;&lt;Values /&gt;&lt;eventNode&gt;0&lt;/eventNode&gt;&lt;eventValue&gt;128&lt;/eventValue&gt;&lt;/userEvents&gt;</v>
      </c>
    </row>
    <row r="94" spans="1:4">
      <c r="A94" s="12">
        <f>Events!$E96</f>
        <v>131</v>
      </c>
      <c r="B94" s="12" t="str">
        <f>Events!$D96</f>
        <v>Board 3 - Point sense 21</v>
      </c>
      <c r="C94" s="12">
        <f>Events!$E96</f>
        <v>131</v>
      </c>
      <c r="D94" t="str">
        <f t="shared" si="2"/>
        <v>&lt;userEvents&gt;&lt;eventId&gt;131&lt;/eventId&gt;&lt;ownerNode&gt;0&lt;/ownerNode&gt;&lt;nodeName&gt;Software Node&lt;/nodeName&gt;&lt;eventName&gt;Board 3 - Point sense 21&lt;/eventName&gt;&lt;Values /&gt;&lt;eventNode&gt;0&lt;/eventNode&gt;&lt;eventValue&gt;131&lt;/eventValue&gt;&lt;/userEvents&gt;</v>
      </c>
    </row>
    <row r="95" spans="1:4">
      <c r="A95" s="12">
        <f>Events!$E97</f>
        <v>132</v>
      </c>
      <c r="B95" s="12" t="str">
        <f>Events!$D97</f>
        <v>Board 3 - Point sense 22</v>
      </c>
      <c r="C95" s="12">
        <f>Events!$E97</f>
        <v>132</v>
      </c>
      <c r="D95" t="str">
        <f t="shared" si="2"/>
        <v>&lt;userEvents&gt;&lt;eventId&gt;132&lt;/eventId&gt;&lt;ownerNode&gt;0&lt;/ownerNode&gt;&lt;nodeName&gt;Software Node&lt;/nodeName&gt;&lt;eventName&gt;Board 3 - Point sense 22&lt;/eventName&gt;&lt;Values /&gt;&lt;eventNode&gt;0&lt;/eventNode&gt;&lt;eventValue&gt;132&lt;/eventValue&gt;&lt;/userEvents&gt;</v>
      </c>
    </row>
    <row r="96" spans="1:4" s="9" customFormat="1">
      <c r="A96" s="12">
        <f>Events!$E98</f>
        <v>133</v>
      </c>
      <c r="B96" s="12" t="str">
        <f>Events!$D98</f>
        <v xml:space="preserve">Board 3 - Route 2 Bank A OP </v>
      </c>
      <c r="C96" s="12">
        <f>Events!$E98</f>
        <v>133</v>
      </c>
      <c r="D96" s="9" t="str">
        <f t="shared" si="2"/>
        <v>&lt;userEvents&gt;&lt;eventId&gt;133&lt;/eventId&gt;&lt;ownerNode&gt;0&lt;/ownerNode&gt;&lt;nodeName&gt;Software Node&lt;/nodeName&gt;&lt;eventName&gt;Board 3 - Route 2 Bank A OP &lt;/eventName&gt;&lt;Values /&gt;&lt;eventNode&gt;0&lt;/eventNode&gt;&lt;eventValue&gt;133&lt;/eventValue&gt;&lt;/userEvents&gt;</v>
      </c>
    </row>
    <row r="97" spans="1:4" s="9" customFormat="1">
      <c r="A97" s="12">
        <f>Events!$E99</f>
        <v>134</v>
      </c>
      <c r="B97" s="12" t="str">
        <f>Events!$D99</f>
        <v xml:space="preserve">Board 3 - Route 3 Bank A OP </v>
      </c>
      <c r="C97" s="12">
        <f>Events!$E99</f>
        <v>134</v>
      </c>
      <c r="D97" s="9" t="str">
        <f t="shared" ref="D97:D160" si="3">"&lt;userEvents&gt;&lt;eventId&gt;"&amp;A97&amp;"&lt;/eventId&gt;&lt;ownerNode&gt;0&lt;/ownerNode&gt;&lt;nodeName&gt;Software Node&lt;/nodeName&gt;&lt;eventName&gt;"&amp;B97&amp;"&lt;/eventName&gt;&lt;Values /&gt;&lt;eventNode&gt;0&lt;/eventNode&gt;&lt;eventValue&gt;"&amp;C97&amp;"&lt;/eventValue&gt;&lt;/userEvents&gt;"</f>
        <v>&lt;userEvents&gt;&lt;eventId&gt;134&lt;/eventId&gt;&lt;ownerNode&gt;0&lt;/ownerNode&gt;&lt;nodeName&gt;Software Node&lt;/nodeName&gt;&lt;eventName&gt;Board 3 - Route 3 Bank A OP &lt;/eventName&gt;&lt;Values /&gt;&lt;eventNode&gt;0&lt;/eventNode&gt;&lt;eventValue&gt;134&lt;/eventValue&gt;&lt;/userEvents&gt;</v>
      </c>
    </row>
    <row r="98" spans="1:4" s="36" customFormat="1" hidden="1">
      <c r="A98" s="12">
        <f>Events!$E100</f>
        <v>135</v>
      </c>
      <c r="B98" s="12" t="str">
        <f>Events!$D100</f>
        <v xml:space="preserve">Board 3 - Route 4 Bank A OP </v>
      </c>
      <c r="C98" s="12">
        <f>Events!$E100</f>
        <v>135</v>
      </c>
      <c r="D98" s="9" t="str">
        <f t="shared" ref="D98:D108" si="4">"&lt;userEvents&gt;&lt;eventId&gt;"&amp;A98&amp;"&lt;/eventId&gt;&lt;ownerNode&gt;0&lt;/ownerNode&gt;&lt;nodeName&gt;Software Node&lt;/nodeName&gt;&lt;eventName&gt;"&amp;B98&amp;"&lt;/eventName&gt;&lt;Values /&gt;&lt;eventNode&gt;0&lt;/eventNode&gt;&lt;eventValue&gt;"&amp;C98&amp;"&lt;/eventValue&gt;&lt;/userEvents&gt;"</f>
        <v>&lt;userEvents&gt;&lt;eventId&gt;135&lt;/eventId&gt;&lt;ownerNode&gt;0&lt;/ownerNode&gt;&lt;nodeName&gt;Software Node&lt;/nodeName&gt;&lt;eventName&gt;Board 3 - Route 4 Bank A OP &lt;/eventName&gt;&lt;Values /&gt;&lt;eventNode&gt;0&lt;/eventNode&gt;&lt;eventValue&gt;135&lt;/eventValue&gt;&lt;/userEvents&gt;</v>
      </c>
    </row>
    <row r="99" spans="1:4" s="36" customFormat="1" hidden="1">
      <c r="A99" s="12">
        <f>Events!$E101</f>
        <v>136</v>
      </c>
      <c r="B99" s="12" t="str">
        <f>Events!$D101</f>
        <v xml:space="preserve">Board 3 - Route 5 Bank A OP </v>
      </c>
      <c r="C99" s="12">
        <f>Events!$E101</f>
        <v>136</v>
      </c>
      <c r="D99" s="9" t="str">
        <f t="shared" si="4"/>
        <v>&lt;userEvents&gt;&lt;eventId&gt;136&lt;/eventId&gt;&lt;ownerNode&gt;0&lt;/ownerNode&gt;&lt;nodeName&gt;Software Node&lt;/nodeName&gt;&lt;eventName&gt;Board 3 - Route 5 Bank A OP &lt;/eventName&gt;&lt;Values /&gt;&lt;eventNode&gt;0&lt;/eventNode&gt;&lt;eventValue&gt;136&lt;/eventValue&gt;&lt;/userEvents&gt;</v>
      </c>
    </row>
    <row r="100" spans="1:4" s="36" customFormat="1" hidden="1">
      <c r="A100" s="12">
        <f>Events!$E102</f>
        <v>137</v>
      </c>
      <c r="B100" s="12" t="str">
        <f>Events!$D102</f>
        <v>Board 3 - Mech point sense 1</v>
      </c>
      <c r="C100" s="12">
        <f>Events!$E102</f>
        <v>137</v>
      </c>
      <c r="D100" s="9" t="str">
        <f t="shared" si="4"/>
        <v>&lt;userEvents&gt;&lt;eventId&gt;137&lt;/eventId&gt;&lt;ownerNode&gt;0&lt;/ownerNode&gt;&lt;nodeName&gt;Software Node&lt;/nodeName&gt;&lt;eventName&gt;Board 3 - Mech point sense 1&lt;/eventName&gt;&lt;Values /&gt;&lt;eventNode&gt;0&lt;/eventNode&gt;&lt;eventValue&gt;137&lt;/eventValue&gt;&lt;/userEvents&gt;</v>
      </c>
    </row>
    <row r="101" spans="1:4" s="36" customFormat="1" hidden="1">
      <c r="A101" s="12">
        <f>Events!$E103</f>
        <v>138</v>
      </c>
      <c r="B101" s="12" t="str">
        <f>Events!$D103</f>
        <v>Board 3 - Mech point sense 2</v>
      </c>
      <c r="C101" s="12">
        <f>Events!$E103</f>
        <v>138</v>
      </c>
      <c r="D101" s="9" t="str">
        <f t="shared" si="4"/>
        <v>&lt;userEvents&gt;&lt;eventId&gt;138&lt;/eventId&gt;&lt;ownerNode&gt;0&lt;/ownerNode&gt;&lt;nodeName&gt;Software Node&lt;/nodeName&gt;&lt;eventName&gt;Board 3 - Mech point sense 2&lt;/eventName&gt;&lt;Values /&gt;&lt;eventNode&gt;0&lt;/eventNode&gt;&lt;eventValue&gt;138&lt;/eventValue&gt;&lt;/userEvents&gt;</v>
      </c>
    </row>
    <row r="102" spans="1:4" s="36" customFormat="1" hidden="1">
      <c r="A102" s="12">
        <f>Events!$E104</f>
        <v>151</v>
      </c>
      <c r="B102" s="12" t="str">
        <f>Events!$D104</f>
        <v>Board 4 - Point sense 23</v>
      </c>
      <c r="C102" s="12">
        <f>Events!$E104</f>
        <v>151</v>
      </c>
      <c r="D102" s="9" t="str">
        <f t="shared" si="4"/>
        <v>&lt;userEvents&gt;&lt;eventId&gt;151&lt;/eventId&gt;&lt;ownerNode&gt;0&lt;/ownerNode&gt;&lt;nodeName&gt;Software Node&lt;/nodeName&gt;&lt;eventName&gt;Board 4 - Point sense 23&lt;/eventName&gt;&lt;Values /&gt;&lt;eventNode&gt;0&lt;/eventNode&gt;&lt;eventValue&gt;151&lt;/eventValue&gt;&lt;/userEvents&gt;</v>
      </c>
    </row>
    <row r="103" spans="1:4" s="36" customFormat="1" hidden="1">
      <c r="A103" s="12">
        <f>Events!$E105</f>
        <v>152</v>
      </c>
      <c r="B103" s="12" t="str">
        <f>Events!$D105</f>
        <v>Board 4 - Point sense 24 A &amp; B</v>
      </c>
      <c r="C103" s="12">
        <f>Events!$E105</f>
        <v>152</v>
      </c>
      <c r="D103" s="9" t="str">
        <f t="shared" si="4"/>
        <v>&lt;userEvents&gt;&lt;eventId&gt;152&lt;/eventId&gt;&lt;ownerNode&gt;0&lt;/ownerNode&gt;&lt;nodeName&gt;Software Node&lt;/nodeName&gt;&lt;eventName&gt;Board 4 - Point sense 24 A &amp; B&lt;/eventName&gt;&lt;Values /&gt;&lt;eventNode&gt;0&lt;/eventNode&gt;&lt;eventValue&gt;152&lt;/eventValue&gt;&lt;/userEvents&gt;</v>
      </c>
    </row>
    <row r="104" spans="1:4" s="36" customFormat="1" hidden="1">
      <c r="A104" s="12">
        <f>Events!$E106</f>
        <v>153</v>
      </c>
      <c r="B104" s="12" t="str">
        <f>Events!$D106</f>
        <v>Board 4 - Point sense 25</v>
      </c>
      <c r="C104" s="12">
        <f>Events!$E106</f>
        <v>153</v>
      </c>
      <c r="D104" s="9" t="str">
        <f t="shared" si="4"/>
        <v>&lt;userEvents&gt;&lt;eventId&gt;153&lt;/eventId&gt;&lt;ownerNode&gt;0&lt;/ownerNode&gt;&lt;nodeName&gt;Software Node&lt;/nodeName&gt;&lt;eventName&gt;Board 4 - Point sense 25&lt;/eventName&gt;&lt;Values /&gt;&lt;eventNode&gt;0&lt;/eventNode&gt;&lt;eventValue&gt;153&lt;/eventValue&gt;&lt;/userEvents&gt;</v>
      </c>
    </row>
    <row r="105" spans="1:4" s="36" customFormat="1" hidden="1">
      <c r="A105" s="12">
        <f>Events!$E107</f>
        <v>154</v>
      </c>
      <c r="B105" s="12" t="str">
        <f>Events!$D107</f>
        <v>Board 4 - Point sense 26</v>
      </c>
      <c r="C105" s="12">
        <f>Events!$E107</f>
        <v>154</v>
      </c>
      <c r="D105" s="9" t="str">
        <f t="shared" si="4"/>
        <v>&lt;userEvents&gt;&lt;eventId&gt;154&lt;/eventId&gt;&lt;ownerNode&gt;0&lt;/ownerNode&gt;&lt;nodeName&gt;Software Node&lt;/nodeName&gt;&lt;eventName&gt;Board 4 - Point sense 26&lt;/eventName&gt;&lt;Values /&gt;&lt;eventNode&gt;0&lt;/eventNode&gt;&lt;eventValue&gt;154&lt;/eventValue&gt;&lt;/userEvents&gt;</v>
      </c>
    </row>
    <row r="106" spans="1:4" s="36" customFormat="1" hidden="1">
      <c r="A106" s="12">
        <f>Events!$E108</f>
        <v>155</v>
      </c>
      <c r="B106" s="12" t="str">
        <f>Events!$D108</f>
        <v>Board 4 - Point sense 27</v>
      </c>
      <c r="C106" s="12">
        <f>Events!$E108</f>
        <v>155</v>
      </c>
      <c r="D106" s="9" t="str">
        <f t="shared" si="4"/>
        <v>&lt;userEvents&gt;&lt;eventId&gt;155&lt;/eventId&gt;&lt;ownerNode&gt;0&lt;/ownerNode&gt;&lt;nodeName&gt;Software Node&lt;/nodeName&gt;&lt;eventName&gt;Board 4 - Point sense 27&lt;/eventName&gt;&lt;Values /&gt;&lt;eventNode&gt;0&lt;/eventNode&gt;&lt;eventValue&gt;155&lt;/eventValue&gt;&lt;/userEvents&gt;</v>
      </c>
    </row>
    <row r="107" spans="1:4" s="36" customFormat="1" hidden="1">
      <c r="A107" s="12">
        <f>Events!$E109</f>
        <v>156</v>
      </c>
      <c r="B107" s="12" t="str">
        <f>Events!$D109</f>
        <v>Board 4 - Mech point sense 47</v>
      </c>
      <c r="C107" s="12">
        <f>Events!$E109</f>
        <v>156</v>
      </c>
      <c r="D107" s="9" t="str">
        <f t="shared" si="4"/>
        <v>&lt;userEvents&gt;&lt;eventId&gt;156&lt;/eventId&gt;&lt;ownerNode&gt;0&lt;/ownerNode&gt;&lt;nodeName&gt;Software Node&lt;/nodeName&gt;&lt;eventName&gt;Board 4 - Mech point sense 47&lt;/eventName&gt;&lt;Values /&gt;&lt;eventNode&gt;0&lt;/eventNode&gt;&lt;eventValue&gt;156&lt;/eventValue&gt;&lt;/userEvents&gt;</v>
      </c>
    </row>
    <row r="108" spans="1:4" s="9" customFormat="1">
      <c r="A108" s="12">
        <f>Events!$E100</f>
        <v>135</v>
      </c>
      <c r="B108" s="12" t="str">
        <f>Events!$D100</f>
        <v xml:space="preserve">Board 3 - Route 4 Bank A OP </v>
      </c>
      <c r="C108" s="12">
        <f>Events!$E100</f>
        <v>135</v>
      </c>
      <c r="D108" s="9" t="str">
        <f t="shared" si="4"/>
        <v>&lt;userEvents&gt;&lt;eventId&gt;135&lt;/eventId&gt;&lt;ownerNode&gt;0&lt;/ownerNode&gt;&lt;nodeName&gt;Software Node&lt;/nodeName&gt;&lt;eventName&gt;Board 3 - Route 4 Bank A OP &lt;/eventName&gt;&lt;Values /&gt;&lt;eventNode&gt;0&lt;/eventNode&gt;&lt;eventValue&gt;135&lt;/eventValue&gt;&lt;/userEvents&gt;</v>
      </c>
    </row>
    <row r="109" spans="1:4">
      <c r="A109" s="12">
        <f>Events!$E104</f>
        <v>151</v>
      </c>
      <c r="B109" s="12" t="str">
        <f>Events!$D104</f>
        <v>Board 4 - Point sense 23</v>
      </c>
      <c r="C109" s="12">
        <f>Events!$E104</f>
        <v>151</v>
      </c>
      <c r="D109" t="str">
        <f>"&lt;userEvents&gt;&lt;eventId&gt;"&amp;A109&amp;"&lt;/eventId&gt;&lt;ownerNode&gt;0&lt;/ownerNode&gt;&lt;nodeName&gt;Software Node&lt;/nodeName&gt;&lt;eventName&gt;"&amp;B109&amp;"&lt;/eventName&gt;&lt;Values /&gt;&lt;eventNode&gt;0&lt;/eventNode&gt;&lt;eventValue&gt;"&amp;C109&amp;"&lt;/eventValue&gt;&lt;/userEvents&gt;"</f>
        <v>&lt;userEvents&gt;&lt;eventId&gt;151&lt;/eventId&gt;&lt;ownerNode&gt;0&lt;/ownerNode&gt;&lt;nodeName&gt;Software Node&lt;/nodeName&gt;&lt;eventName&gt;Board 4 - Point sense 23&lt;/eventName&gt;&lt;Values /&gt;&lt;eventNode&gt;0&lt;/eventNode&gt;&lt;eventValue&gt;151&lt;/eventValue&gt;&lt;/userEvents&gt;</v>
      </c>
    </row>
    <row r="110" spans="1:4">
      <c r="A110" s="12">
        <f>Events!$E105</f>
        <v>152</v>
      </c>
      <c r="B110" s="12" t="str">
        <f>Events!$D105</f>
        <v>Board 4 - Point sense 24 A &amp; B</v>
      </c>
      <c r="C110" s="12">
        <f>Events!$E105</f>
        <v>152</v>
      </c>
      <c r="D110" t="str">
        <f>"&lt;userEvents&gt;&lt;eventId&gt;"&amp;A110&amp;"&lt;/eventId&gt;&lt;ownerNode&gt;0&lt;/ownerNode&gt;&lt;nodeName&gt;Software Node&lt;/nodeName&gt;&lt;eventName&gt;"&amp;B110&amp;"&lt;/eventName&gt;&lt;Values /&gt;&lt;eventNode&gt;0&lt;/eventNode&gt;&lt;eventValue&gt;"&amp;C110&amp;"&lt;/eventValue&gt;&lt;/userEvents&gt;"</f>
        <v>&lt;userEvents&gt;&lt;eventId&gt;152&lt;/eventId&gt;&lt;ownerNode&gt;0&lt;/ownerNode&gt;&lt;nodeName&gt;Software Node&lt;/nodeName&gt;&lt;eventName&gt;Board 4 - Point sense 24 A &amp; B&lt;/eventName&gt;&lt;Values /&gt;&lt;eventNode&gt;0&lt;/eventNode&gt;&lt;eventValue&gt;152&lt;/eventValue&gt;&lt;/userEvents&gt;</v>
      </c>
    </row>
    <row r="111" spans="1:4">
      <c r="A111" s="12">
        <f>Events!$E106</f>
        <v>153</v>
      </c>
      <c r="B111" s="12" t="str">
        <f>Events!$D106</f>
        <v>Board 4 - Point sense 25</v>
      </c>
      <c r="C111" s="12">
        <f>Events!$E106</f>
        <v>153</v>
      </c>
      <c r="D111" t="str">
        <f t="shared" si="3"/>
        <v>&lt;userEvents&gt;&lt;eventId&gt;153&lt;/eventId&gt;&lt;ownerNode&gt;0&lt;/ownerNode&gt;&lt;nodeName&gt;Software Node&lt;/nodeName&gt;&lt;eventName&gt;Board 4 - Point sense 25&lt;/eventName&gt;&lt;Values /&gt;&lt;eventNode&gt;0&lt;/eventNode&gt;&lt;eventValue&gt;153&lt;/eventValue&gt;&lt;/userEvents&gt;</v>
      </c>
    </row>
    <row r="112" spans="1:4">
      <c r="A112" s="12">
        <f>Events!$E107</f>
        <v>154</v>
      </c>
      <c r="B112" s="12" t="str">
        <f>Events!$D107</f>
        <v>Board 4 - Point sense 26</v>
      </c>
      <c r="C112" s="12">
        <f>Events!$E107</f>
        <v>154</v>
      </c>
      <c r="D112" t="str">
        <f t="shared" si="3"/>
        <v>&lt;userEvents&gt;&lt;eventId&gt;154&lt;/eventId&gt;&lt;ownerNode&gt;0&lt;/ownerNode&gt;&lt;nodeName&gt;Software Node&lt;/nodeName&gt;&lt;eventName&gt;Board 4 - Point sense 26&lt;/eventName&gt;&lt;Values /&gt;&lt;eventNode&gt;0&lt;/eventNode&gt;&lt;eventValue&gt;154&lt;/eventValue&gt;&lt;/userEvents&gt;</v>
      </c>
    </row>
    <row r="113" spans="1:4">
      <c r="A113" s="12">
        <f>Events!$E108</f>
        <v>155</v>
      </c>
      <c r="B113" s="12" t="str">
        <f>Events!$D108</f>
        <v>Board 4 - Point sense 27</v>
      </c>
      <c r="C113" s="12">
        <f>Events!$E108</f>
        <v>155</v>
      </c>
      <c r="D113" t="str">
        <f t="shared" si="3"/>
        <v>&lt;userEvents&gt;&lt;eventId&gt;155&lt;/eventId&gt;&lt;ownerNode&gt;0&lt;/ownerNode&gt;&lt;nodeName&gt;Software Node&lt;/nodeName&gt;&lt;eventName&gt;Board 4 - Point sense 27&lt;/eventName&gt;&lt;Values /&gt;&lt;eventNode&gt;0&lt;/eventNode&gt;&lt;eventValue&gt;155&lt;/eventValue&gt;&lt;/userEvents&gt;</v>
      </c>
    </row>
    <row r="114" spans="1:4" s="36" customFormat="1" hidden="1">
      <c r="A114" s="46">
        <f>Events!$E109</f>
        <v>156</v>
      </c>
      <c r="B114" s="46" t="str">
        <f>Events!$D109</f>
        <v>Board 4 - Mech point sense 47</v>
      </c>
      <c r="C114" s="46">
        <f>Events!$E109</f>
        <v>156</v>
      </c>
      <c r="D114" s="36" t="str">
        <f t="shared" si="3"/>
        <v>&lt;userEvents&gt;&lt;eventId&gt;156&lt;/eventId&gt;&lt;ownerNode&gt;0&lt;/ownerNode&gt;&lt;nodeName&gt;Software Node&lt;/nodeName&gt;&lt;eventName&gt;Board 4 - Mech point sense 47&lt;/eventName&gt;&lt;Values /&gt;&lt;eventNode&gt;0&lt;/eventNode&gt;&lt;eventValue&gt;156&lt;/eventValue&gt;&lt;/userEvents&gt;</v>
      </c>
    </row>
    <row r="115" spans="1:4" s="36" customFormat="1" hidden="1">
      <c r="A115" s="46">
        <f>Events!$E110</f>
        <v>157</v>
      </c>
      <c r="B115" s="46" t="str">
        <f>Events!$D110</f>
        <v>Board 4 - Mech point sense 48</v>
      </c>
      <c r="C115" s="46">
        <f>Events!$E110</f>
        <v>157</v>
      </c>
      <c r="D115" s="36" t="str">
        <f t="shared" si="3"/>
        <v>&lt;userEvents&gt;&lt;eventId&gt;157&lt;/eventId&gt;&lt;ownerNode&gt;0&lt;/ownerNode&gt;&lt;nodeName&gt;Software Node&lt;/nodeName&gt;&lt;eventName&gt;Board 4 - Mech point sense 48&lt;/eventName&gt;&lt;Values /&gt;&lt;eventNode&gt;0&lt;/eventNode&gt;&lt;eventValue&gt;157&lt;/eventValue&gt;&lt;/userEvents&gt;</v>
      </c>
    </row>
    <row r="116" spans="1:4" s="36" customFormat="1" hidden="1">
      <c r="A116" s="46">
        <f>Events!$E111</f>
        <v>158</v>
      </c>
      <c r="B116" s="46" t="str">
        <f>Events!$D111</f>
        <v>Board 4 - Mech point sense 49</v>
      </c>
      <c r="C116" s="46">
        <f>Events!$E111</f>
        <v>158</v>
      </c>
      <c r="D116" s="36" t="str">
        <f t="shared" si="3"/>
        <v>&lt;userEvents&gt;&lt;eventId&gt;158&lt;/eventId&gt;&lt;ownerNode&gt;0&lt;/ownerNode&gt;&lt;nodeName&gt;Software Node&lt;/nodeName&gt;&lt;eventName&gt;Board 4 - Mech point sense 49&lt;/eventName&gt;&lt;Values /&gt;&lt;eventNode&gt;0&lt;/eventNode&gt;&lt;eventValue&gt;158&lt;/eventValue&gt;&lt;/userEvents&gt;</v>
      </c>
    </row>
    <row r="117" spans="1:4" s="36" customFormat="1" hidden="1">
      <c r="A117" s="46">
        <f>Events!$E112</f>
        <v>161</v>
      </c>
      <c r="B117" s="46" t="str">
        <f>Events!$D112</f>
        <v>Board 4 - Mech point sense 50</v>
      </c>
      <c r="C117" s="46">
        <f>Events!$E112</f>
        <v>161</v>
      </c>
      <c r="D117" s="36" t="str">
        <f t="shared" si="3"/>
        <v>&lt;userEvents&gt;&lt;eventId&gt;161&lt;/eventId&gt;&lt;ownerNode&gt;0&lt;/ownerNode&gt;&lt;nodeName&gt;Software Node&lt;/nodeName&gt;&lt;eventName&gt;Board 4 - Mech point sense 50&lt;/eventName&gt;&lt;Values /&gt;&lt;eventNode&gt;0&lt;/eventNode&gt;&lt;eventValue&gt;161&lt;/eventValue&gt;&lt;/userEvents&gt;</v>
      </c>
    </row>
    <row r="118" spans="1:4" s="36" customFormat="1" hidden="1">
      <c r="A118" s="46">
        <f>Events!$E113</f>
        <v>162</v>
      </c>
      <c r="B118" s="46" t="str">
        <f>Events!$D113</f>
        <v>Board 4 - Mech point sense 51</v>
      </c>
      <c r="C118" s="46">
        <f>Events!$E113</f>
        <v>162</v>
      </c>
      <c r="D118" s="36" t="str">
        <f t="shared" si="3"/>
        <v>&lt;userEvents&gt;&lt;eventId&gt;162&lt;/eventId&gt;&lt;ownerNode&gt;0&lt;/ownerNode&gt;&lt;nodeName&gt;Software Node&lt;/nodeName&gt;&lt;eventName&gt;Board 4 - Mech point sense 51&lt;/eventName&gt;&lt;Values /&gt;&lt;eventNode&gt;0&lt;/eventNode&gt;&lt;eventValue&gt;162&lt;/eventValue&gt;&lt;/userEvents&gt;</v>
      </c>
    </row>
    <row r="119" spans="1:4" s="36" customFormat="1" hidden="1">
      <c r="A119" s="46">
        <f>Events!$E114</f>
        <v>163</v>
      </c>
      <c r="B119" s="46" t="str">
        <f>Events!$D114</f>
        <v>Board 4 - Mech point sense 52</v>
      </c>
      <c r="C119" s="46">
        <f>Events!$E114</f>
        <v>163</v>
      </c>
      <c r="D119" s="36" t="str">
        <f t="shared" si="3"/>
        <v>&lt;userEvents&gt;&lt;eventId&gt;163&lt;/eventId&gt;&lt;ownerNode&gt;0&lt;/ownerNode&gt;&lt;nodeName&gt;Software Node&lt;/nodeName&gt;&lt;eventName&gt;Board 4 - Mech point sense 52&lt;/eventName&gt;&lt;Values /&gt;&lt;eventNode&gt;0&lt;/eventNode&gt;&lt;eventValue&gt;163&lt;/eventValue&gt;&lt;/userEvents&gt;</v>
      </c>
    </row>
    <row r="120" spans="1:4" s="36" customFormat="1" hidden="1">
      <c r="A120" s="46">
        <f>Events!$E115</f>
        <v>164</v>
      </c>
      <c r="B120" s="46" t="str">
        <f>Events!$D115</f>
        <v>Board 4 - Mech point sense 53</v>
      </c>
      <c r="C120" s="46">
        <f>Events!$E115</f>
        <v>164</v>
      </c>
      <c r="D120" s="36" t="str">
        <f t="shared" si="3"/>
        <v>&lt;userEvents&gt;&lt;eventId&gt;164&lt;/eventId&gt;&lt;ownerNode&gt;0&lt;/ownerNode&gt;&lt;nodeName&gt;Software Node&lt;/nodeName&gt;&lt;eventName&gt;Board 4 - Mech point sense 53&lt;/eventName&gt;&lt;Values /&gt;&lt;eventNode&gt;0&lt;/eventNode&gt;&lt;eventValue&gt;164&lt;/eventValue&gt;&lt;/userEvents&gt;</v>
      </c>
    </row>
    <row r="121" spans="1:4" s="36" customFormat="1" hidden="1">
      <c r="A121" s="46">
        <f>Events!$E116</f>
        <v>165</v>
      </c>
      <c r="B121" s="46" t="str">
        <f>Events!$D116</f>
        <v>Board 4 - Mech point sense 55</v>
      </c>
      <c r="C121" s="46">
        <f>Events!$E116</f>
        <v>165</v>
      </c>
      <c r="D121" s="36" t="str">
        <f t="shared" si="3"/>
        <v>&lt;userEvents&gt;&lt;eventId&gt;165&lt;/eventId&gt;&lt;ownerNode&gt;0&lt;/ownerNode&gt;&lt;nodeName&gt;Software Node&lt;/nodeName&gt;&lt;eventName&gt;Board 4 - Mech point sense 55&lt;/eventName&gt;&lt;Values /&gt;&lt;eventNode&gt;0&lt;/eventNode&gt;&lt;eventValue&gt;165&lt;/eventValue&gt;&lt;/userEvents&gt;</v>
      </c>
    </row>
    <row r="122" spans="1:4" s="36" customFormat="1" hidden="1">
      <c r="A122" s="46">
        <f>Events!$E117</f>
        <v>166</v>
      </c>
      <c r="B122" s="46" t="str">
        <f>Events!$D117</f>
        <v>Board 4 - Mech point sense 55</v>
      </c>
      <c r="C122" s="46">
        <f>Events!$E117</f>
        <v>166</v>
      </c>
      <c r="D122" s="36" t="str">
        <f t="shared" si="3"/>
        <v>&lt;userEvents&gt;&lt;eventId&gt;166&lt;/eventId&gt;&lt;ownerNode&gt;0&lt;/ownerNode&gt;&lt;nodeName&gt;Software Node&lt;/nodeName&gt;&lt;eventName&gt;Board 4 - Mech point sense 55&lt;/eventName&gt;&lt;Values /&gt;&lt;eventNode&gt;0&lt;/eventNode&gt;&lt;eventValue&gt;166&lt;/eventValue&gt;&lt;/userEvents&gt;</v>
      </c>
    </row>
    <row r="123" spans="1:4" s="36" customFormat="1" hidden="1">
      <c r="A123" s="46">
        <f>Events!$E118</f>
        <v>167</v>
      </c>
      <c r="B123" s="46" t="str">
        <f>Events!$D118</f>
        <v>Board 4 - Mech point sense 56</v>
      </c>
      <c r="C123" s="46">
        <f>Events!$E118</f>
        <v>167</v>
      </c>
      <c r="D123" s="36" t="str">
        <f t="shared" si="3"/>
        <v>&lt;userEvents&gt;&lt;eventId&gt;167&lt;/eventId&gt;&lt;ownerNode&gt;0&lt;/ownerNode&gt;&lt;nodeName&gt;Software Node&lt;/nodeName&gt;&lt;eventName&gt;Board 4 - Mech point sense 56&lt;/eventName&gt;&lt;Values /&gt;&lt;eventNode&gt;0&lt;/eventNode&gt;&lt;eventValue&gt;167&lt;/eventValue&gt;&lt;/userEvents&gt;</v>
      </c>
    </row>
    <row r="124" spans="1:4" s="36" customFormat="1" hidden="1">
      <c r="A124" s="46">
        <f>Events!$E119</f>
        <v>168</v>
      </c>
      <c r="B124" s="46" t="str">
        <f>Events!$D119</f>
        <v>Board 4 - Spare Sense IP.  SP</v>
      </c>
      <c r="C124" s="46">
        <f>Events!$E119</f>
        <v>168</v>
      </c>
      <c r="D124" s="36" t="str">
        <f t="shared" si="3"/>
        <v>&lt;userEvents&gt;&lt;eventId&gt;168&lt;/eventId&gt;&lt;ownerNode&gt;0&lt;/ownerNode&gt;&lt;nodeName&gt;Software Node&lt;/nodeName&gt;&lt;eventName&gt;Board 4 - Spare Sense IP.  SP&lt;/eventName&gt;&lt;Values /&gt;&lt;eventNode&gt;0&lt;/eventNode&gt;&lt;eventValue&gt;168&lt;/eventValue&gt;&lt;/userEvents&gt;</v>
      </c>
    </row>
    <row r="125" spans="1:4">
      <c r="A125" s="12">
        <f>Events!$E120</f>
        <v>171</v>
      </c>
      <c r="B125" s="12" t="str">
        <f>Events!$D120</f>
        <v>Board 5 - Point sense 57</v>
      </c>
      <c r="C125" s="12">
        <f>Events!$E120</f>
        <v>171</v>
      </c>
      <c r="D125" t="str">
        <f t="shared" si="3"/>
        <v>&lt;userEvents&gt;&lt;eventId&gt;171&lt;/eventId&gt;&lt;ownerNode&gt;0&lt;/ownerNode&gt;&lt;nodeName&gt;Software Node&lt;/nodeName&gt;&lt;eventName&gt;Board 5 - Point sense 57&lt;/eventName&gt;&lt;Values /&gt;&lt;eventNode&gt;0&lt;/eventNode&gt;&lt;eventValue&gt;171&lt;/eventValue&gt;&lt;/userEvents&gt;</v>
      </c>
    </row>
    <row r="126" spans="1:4" s="36" customFormat="1" hidden="1">
      <c r="A126" s="46">
        <f>Events!$E121</f>
        <v>172</v>
      </c>
      <c r="B126" s="46" t="str">
        <f>Events!$D121</f>
        <v>Board 5 - Spare Sense IP.  SP</v>
      </c>
      <c r="C126" s="46">
        <f>Events!$E121</f>
        <v>172</v>
      </c>
      <c r="D126" s="36" t="str">
        <f t="shared" si="3"/>
        <v>&lt;userEvents&gt;&lt;eventId&gt;172&lt;/eventId&gt;&lt;ownerNode&gt;0&lt;/ownerNode&gt;&lt;nodeName&gt;Software Node&lt;/nodeName&gt;&lt;eventName&gt;Board 5 - Spare Sense IP.  SP&lt;/eventName&gt;&lt;Values /&gt;&lt;eventNode&gt;0&lt;/eventNode&gt;&lt;eventValue&gt;172&lt;/eventValue&gt;&lt;/userEvents&gt;</v>
      </c>
    </row>
    <row r="127" spans="1:4" s="36" customFormat="1" hidden="1">
      <c r="A127" s="46">
        <f>Events!$E122</f>
        <v>173</v>
      </c>
      <c r="B127" s="46" t="str">
        <f>Events!$D122</f>
        <v>Board 5 - Loco NG TT Set</v>
      </c>
      <c r="C127" s="46">
        <f>Events!$E122</f>
        <v>173</v>
      </c>
      <c r="D127" s="36" t="str">
        <f t="shared" si="3"/>
        <v>&lt;userEvents&gt;&lt;eventId&gt;173&lt;/eventId&gt;&lt;ownerNode&gt;0&lt;/ownerNode&gt;&lt;nodeName&gt;Software Node&lt;/nodeName&gt;&lt;eventName&gt;Board 5 - Loco NG TT Set&lt;/eventName&gt;&lt;Values /&gt;&lt;eventNode&gt;0&lt;/eventNode&gt;&lt;eventValue&gt;173&lt;/eventValue&gt;&lt;/userEvents&gt;</v>
      </c>
    </row>
    <row r="128" spans="1:4" s="36" customFormat="1" hidden="1">
      <c r="A128" s="46">
        <f>Events!$E123</f>
        <v>174</v>
      </c>
      <c r="B128" s="46" t="str">
        <f>Events!$D123</f>
        <v>Board 5 - Loco SG TT Set</v>
      </c>
      <c r="C128" s="46">
        <f>Events!$E123</f>
        <v>174</v>
      </c>
      <c r="D128" s="36" t="str">
        <f t="shared" si="3"/>
        <v>&lt;userEvents&gt;&lt;eventId&gt;174&lt;/eventId&gt;&lt;ownerNode&gt;0&lt;/ownerNode&gt;&lt;nodeName&gt;Software Node&lt;/nodeName&gt;&lt;eventName&gt;Board 5 - Loco SG TT Set&lt;/eventName&gt;&lt;Values /&gt;&lt;eventNode&gt;0&lt;/eventNode&gt;&lt;eventValue&gt;174&lt;/eventValue&gt;&lt;/userEvents&gt;</v>
      </c>
    </row>
    <row r="129" spans="1:4" s="36" customFormat="1" hidden="1">
      <c r="A129" s="46">
        <f>Events!$E124</f>
        <v>175</v>
      </c>
      <c r="B129" s="46" t="str">
        <f>Events!$D124</f>
        <v>Board 5 - Spare Sense IP.  SP</v>
      </c>
      <c r="C129" s="46">
        <f>Events!$E124</f>
        <v>175</v>
      </c>
      <c r="D129" s="36" t="str">
        <f t="shared" si="3"/>
        <v>&lt;userEvents&gt;&lt;eventId&gt;175&lt;/eventId&gt;&lt;ownerNode&gt;0&lt;/ownerNode&gt;&lt;nodeName&gt;Software Node&lt;/nodeName&gt;&lt;eventName&gt;Board 5 - Spare Sense IP.  SP&lt;/eventName&gt;&lt;Values /&gt;&lt;eventNode&gt;0&lt;/eventNode&gt;&lt;eventValue&gt;175&lt;/eventValue&gt;&lt;/userEvents&gt;</v>
      </c>
    </row>
    <row r="130" spans="1:4" s="36" customFormat="1" hidden="1">
      <c r="A130" s="46">
        <f>Events!$E125</f>
        <v>176</v>
      </c>
      <c r="B130" s="46" t="str">
        <f>Events!$D125</f>
        <v>Board 5 - Spare Sense IP.  SP</v>
      </c>
      <c r="C130" s="46">
        <f>Events!$E125</f>
        <v>176</v>
      </c>
      <c r="D130" s="36" t="str">
        <f t="shared" si="3"/>
        <v>&lt;userEvents&gt;&lt;eventId&gt;176&lt;/eventId&gt;&lt;ownerNode&gt;0&lt;/ownerNode&gt;&lt;nodeName&gt;Software Node&lt;/nodeName&gt;&lt;eventName&gt;Board 5 - Spare Sense IP.  SP&lt;/eventName&gt;&lt;Values /&gt;&lt;eventNode&gt;0&lt;/eventNode&gt;&lt;eventValue&gt;176&lt;/eventValue&gt;&lt;/userEvents&gt;</v>
      </c>
    </row>
    <row r="131" spans="1:4" s="36" customFormat="1" hidden="1">
      <c r="A131" s="46">
        <f>Events!$E126</f>
        <v>177</v>
      </c>
      <c r="B131" s="46" t="str">
        <f>Events!$D126</f>
        <v>Board 5 - Spare Sense IP.  SP</v>
      </c>
      <c r="C131" s="46">
        <f>Events!$E126</f>
        <v>177</v>
      </c>
      <c r="D131" s="36" t="str">
        <f t="shared" si="3"/>
        <v>&lt;userEvents&gt;&lt;eventId&gt;177&lt;/eventId&gt;&lt;ownerNode&gt;0&lt;/ownerNode&gt;&lt;nodeName&gt;Software Node&lt;/nodeName&gt;&lt;eventName&gt;Board 5 - Spare Sense IP.  SP&lt;/eventName&gt;&lt;Values /&gt;&lt;eventNode&gt;0&lt;/eventNode&gt;&lt;eventValue&gt;177&lt;/eventValue&gt;&lt;/userEvents&gt;</v>
      </c>
    </row>
    <row r="132" spans="1:4" s="36" customFormat="1" hidden="1">
      <c r="A132" s="46">
        <f>Events!$E127</f>
        <v>178</v>
      </c>
      <c r="B132" s="46" t="str">
        <f>Events!$D127</f>
        <v>Board 5 - Spare Sense IP.  SP</v>
      </c>
      <c r="C132" s="46">
        <f>Events!$E127</f>
        <v>178</v>
      </c>
      <c r="D132" s="36" t="str">
        <f t="shared" si="3"/>
        <v>&lt;userEvents&gt;&lt;eventId&gt;178&lt;/eventId&gt;&lt;ownerNode&gt;0&lt;/ownerNode&gt;&lt;nodeName&gt;Software Node&lt;/nodeName&gt;&lt;eventName&gt;Board 5 - Spare Sense IP.  SP&lt;/eventName&gt;&lt;Values /&gt;&lt;eventNode&gt;0&lt;/eventNode&gt;&lt;eventValue&gt;178&lt;/eventValue&gt;&lt;/userEvents&gt;</v>
      </c>
    </row>
    <row r="133" spans="1:4" s="36" customFormat="1" hidden="1">
      <c r="A133" s="46">
        <f>Events!$E128</f>
        <v>181</v>
      </c>
      <c r="B133" s="46" t="str">
        <f>Events!$D128</f>
        <v>Board 6 - Spare Sense IP.  SP</v>
      </c>
      <c r="C133" s="46">
        <f>Events!$E128</f>
        <v>181</v>
      </c>
      <c r="D133" s="36" t="str">
        <f t="shared" si="3"/>
        <v>&lt;userEvents&gt;&lt;eventId&gt;181&lt;/eventId&gt;&lt;ownerNode&gt;0&lt;/ownerNode&gt;&lt;nodeName&gt;Software Node&lt;/nodeName&gt;&lt;eventName&gt;Board 6 - Spare Sense IP.  SP&lt;/eventName&gt;&lt;Values /&gt;&lt;eventNode&gt;0&lt;/eventNode&gt;&lt;eventValue&gt;181&lt;/eventValue&gt;&lt;/userEvents&gt;</v>
      </c>
    </row>
    <row r="134" spans="1:4" s="36" customFormat="1" hidden="1">
      <c r="A134" s="46">
        <f>Events!$E129</f>
        <v>182</v>
      </c>
      <c r="B134" s="46" t="str">
        <f>Events!$D129</f>
        <v>Board 6 - Spare Sense IP.  SP</v>
      </c>
      <c r="C134" s="46">
        <f>Events!$E129</f>
        <v>182</v>
      </c>
      <c r="D134" s="36" t="str">
        <f t="shared" si="3"/>
        <v>&lt;userEvents&gt;&lt;eventId&gt;182&lt;/eventId&gt;&lt;ownerNode&gt;0&lt;/ownerNode&gt;&lt;nodeName&gt;Software Node&lt;/nodeName&gt;&lt;eventName&gt;Board 6 - Spare Sense IP.  SP&lt;/eventName&gt;&lt;Values /&gt;&lt;eventNode&gt;0&lt;/eventNode&gt;&lt;eventValue&gt;182&lt;/eventValue&gt;&lt;/userEvents&gt;</v>
      </c>
    </row>
    <row r="135" spans="1:4" s="36" customFormat="1" hidden="1">
      <c r="A135" s="46">
        <f>Events!$E130</f>
        <v>183</v>
      </c>
      <c r="B135" s="46" t="str">
        <f>Events!$D130</f>
        <v>Board 6 - Spare Sense IP.  SP</v>
      </c>
      <c r="C135" s="46">
        <f>Events!$E130</f>
        <v>183</v>
      </c>
      <c r="D135" s="36" t="str">
        <f t="shared" si="3"/>
        <v>&lt;userEvents&gt;&lt;eventId&gt;183&lt;/eventId&gt;&lt;ownerNode&gt;0&lt;/ownerNode&gt;&lt;nodeName&gt;Software Node&lt;/nodeName&gt;&lt;eventName&gt;Board 6 - Spare Sense IP.  SP&lt;/eventName&gt;&lt;Values /&gt;&lt;eventNode&gt;0&lt;/eventNode&gt;&lt;eventValue&gt;183&lt;/eventValue&gt;&lt;/userEvents&gt;</v>
      </c>
    </row>
    <row r="136" spans="1:4" s="36" customFormat="1" hidden="1">
      <c r="A136" s="46">
        <f>Events!$E131</f>
        <v>184</v>
      </c>
      <c r="B136" s="46" t="str">
        <f>Events!$D131</f>
        <v>Board 6 - Spare Sense IP.  SP</v>
      </c>
      <c r="C136" s="46">
        <f>Events!$E131</f>
        <v>184</v>
      </c>
      <c r="D136" s="36" t="str">
        <f t="shared" si="3"/>
        <v>&lt;userEvents&gt;&lt;eventId&gt;184&lt;/eventId&gt;&lt;ownerNode&gt;0&lt;/ownerNode&gt;&lt;nodeName&gt;Software Node&lt;/nodeName&gt;&lt;eventName&gt;Board 6 - Spare Sense IP.  SP&lt;/eventName&gt;&lt;Values /&gt;&lt;eventNode&gt;0&lt;/eventNode&gt;&lt;eventValue&gt;184&lt;/eventValue&gt;&lt;/userEvents&gt;</v>
      </c>
    </row>
    <row r="137" spans="1:4" s="36" customFormat="1" hidden="1">
      <c r="A137" s="46">
        <f>Events!$E132</f>
        <v>185</v>
      </c>
      <c r="B137" s="46" t="str">
        <f>Events!$D132</f>
        <v>Board 6 - Spare Sense IP.  SP</v>
      </c>
      <c r="C137" s="46">
        <f>Events!$E132</f>
        <v>185</v>
      </c>
      <c r="D137" s="36" t="str">
        <f t="shared" si="3"/>
        <v>&lt;userEvents&gt;&lt;eventId&gt;185&lt;/eventId&gt;&lt;ownerNode&gt;0&lt;/ownerNode&gt;&lt;nodeName&gt;Software Node&lt;/nodeName&gt;&lt;eventName&gt;Board 6 - Spare Sense IP.  SP&lt;/eventName&gt;&lt;Values /&gt;&lt;eventNode&gt;0&lt;/eventNode&gt;&lt;eventValue&gt;185&lt;/eventValue&gt;&lt;/userEvents&gt;</v>
      </c>
    </row>
    <row r="138" spans="1:4" s="36" customFormat="1" hidden="1">
      <c r="A138" s="46">
        <f>Events!$E133</f>
        <v>186</v>
      </c>
      <c r="B138" s="46" t="str">
        <f>Events!$D133</f>
        <v>Board 6 - Spare Sense IP.  SP</v>
      </c>
      <c r="C138" s="46">
        <f>Events!$E133</f>
        <v>186</v>
      </c>
      <c r="D138" s="36" t="str">
        <f t="shared" si="3"/>
        <v>&lt;userEvents&gt;&lt;eventId&gt;186&lt;/eventId&gt;&lt;ownerNode&gt;0&lt;/ownerNode&gt;&lt;nodeName&gt;Software Node&lt;/nodeName&gt;&lt;eventName&gt;Board 6 - Spare Sense IP.  SP&lt;/eventName&gt;&lt;Values /&gt;&lt;eventNode&gt;0&lt;/eventNode&gt;&lt;eventValue&gt;186&lt;/eventValue&gt;&lt;/userEvents&gt;</v>
      </c>
    </row>
    <row r="139" spans="1:4" s="36" customFormat="1" hidden="1">
      <c r="A139" s="46">
        <f>Events!$E134</f>
        <v>187</v>
      </c>
      <c r="B139" s="46" t="str">
        <f>Events!$D134</f>
        <v>Board 6 - Spare Sense IP.  SP</v>
      </c>
      <c r="C139" s="46">
        <f>Events!$E134</f>
        <v>187</v>
      </c>
      <c r="D139" s="36" t="str">
        <f t="shared" si="3"/>
        <v>&lt;userEvents&gt;&lt;eventId&gt;187&lt;/eventId&gt;&lt;ownerNode&gt;0&lt;/ownerNode&gt;&lt;nodeName&gt;Software Node&lt;/nodeName&gt;&lt;eventName&gt;Board 6 - Spare Sense IP.  SP&lt;/eventName&gt;&lt;Values /&gt;&lt;eventNode&gt;0&lt;/eventNode&gt;&lt;eventValue&gt;187&lt;/eventValue&gt;&lt;/userEvents&gt;</v>
      </c>
    </row>
    <row r="140" spans="1:4" s="36" customFormat="1" hidden="1">
      <c r="A140" s="46">
        <f>Events!$E135</f>
        <v>188</v>
      </c>
      <c r="B140" s="46" t="str">
        <f>Events!$D135</f>
        <v>Board 6 - Spare Sense IP.  SP</v>
      </c>
      <c r="C140" s="46">
        <f>Events!$E135</f>
        <v>188</v>
      </c>
      <c r="D140" s="36" t="str">
        <f t="shared" si="3"/>
        <v>&lt;userEvents&gt;&lt;eventId&gt;188&lt;/eventId&gt;&lt;ownerNode&gt;0&lt;/ownerNode&gt;&lt;nodeName&gt;Software Node&lt;/nodeName&gt;&lt;eventName&gt;Board 6 - Spare Sense IP.  SP&lt;/eventName&gt;&lt;Values /&gt;&lt;eventNode&gt;0&lt;/eventNode&gt;&lt;eventValue&gt;188&lt;/eventValue&gt;&lt;/userEvents&gt;</v>
      </c>
    </row>
    <row r="141" spans="1:4" s="36" customFormat="1" hidden="1">
      <c r="A141" s="46">
        <f>Events!$E136</f>
        <v>191</v>
      </c>
      <c r="B141" s="46" t="str">
        <f>Events!$D136</f>
        <v>Board 7 - Spare Sense IP.  SP</v>
      </c>
      <c r="C141" s="46">
        <f>Events!$E136</f>
        <v>191</v>
      </c>
      <c r="D141" s="36" t="str">
        <f t="shared" si="3"/>
        <v>&lt;userEvents&gt;&lt;eventId&gt;191&lt;/eventId&gt;&lt;ownerNode&gt;0&lt;/ownerNode&gt;&lt;nodeName&gt;Software Node&lt;/nodeName&gt;&lt;eventName&gt;Board 7 - Spare Sense IP.  SP&lt;/eventName&gt;&lt;Values /&gt;&lt;eventNode&gt;0&lt;/eventNode&gt;&lt;eventValue&gt;191&lt;/eventValue&gt;&lt;/userEvents&gt;</v>
      </c>
    </row>
    <row r="142" spans="1:4" s="36" customFormat="1" hidden="1">
      <c r="A142" s="46">
        <f>Events!$E137</f>
        <v>192</v>
      </c>
      <c r="B142" s="46" t="str">
        <f>Events!$D137</f>
        <v>Board 7 - Spare Sense IP.  SP</v>
      </c>
      <c r="C142" s="46">
        <f>Events!$E137</f>
        <v>192</v>
      </c>
      <c r="D142" s="36" t="str">
        <f t="shared" si="3"/>
        <v>&lt;userEvents&gt;&lt;eventId&gt;192&lt;/eventId&gt;&lt;ownerNode&gt;0&lt;/ownerNode&gt;&lt;nodeName&gt;Software Node&lt;/nodeName&gt;&lt;eventName&gt;Board 7 - Spare Sense IP.  SP&lt;/eventName&gt;&lt;Values /&gt;&lt;eventNode&gt;0&lt;/eventNode&gt;&lt;eventValue&gt;192&lt;/eventValue&gt;&lt;/userEvents&gt;</v>
      </c>
    </row>
    <row r="143" spans="1:4" s="36" customFormat="1" hidden="1">
      <c r="A143" s="46">
        <f>Events!$E138</f>
        <v>193</v>
      </c>
      <c r="B143" s="46" t="str">
        <f>Events!$D138</f>
        <v>Board 7 - Spare Sense IP.  SP</v>
      </c>
      <c r="C143" s="46">
        <f>Events!$E138</f>
        <v>193</v>
      </c>
      <c r="D143" s="36" t="str">
        <f t="shared" si="3"/>
        <v>&lt;userEvents&gt;&lt;eventId&gt;193&lt;/eventId&gt;&lt;ownerNode&gt;0&lt;/ownerNode&gt;&lt;nodeName&gt;Software Node&lt;/nodeName&gt;&lt;eventName&gt;Board 7 - Spare Sense IP.  SP&lt;/eventName&gt;&lt;Values /&gt;&lt;eventNode&gt;0&lt;/eventNode&gt;&lt;eventValue&gt;193&lt;/eventValue&gt;&lt;/userEvents&gt;</v>
      </c>
    </row>
    <row r="144" spans="1:4" s="36" customFormat="1" hidden="1">
      <c r="A144" s="46">
        <f>Events!$E139</f>
        <v>194</v>
      </c>
      <c r="B144" s="46" t="str">
        <f>Events!$D139</f>
        <v>Board 7 - Spare Sense IP.  SP</v>
      </c>
      <c r="C144" s="46">
        <f>Events!$E139</f>
        <v>194</v>
      </c>
      <c r="D144" s="36" t="str">
        <f t="shared" si="3"/>
        <v>&lt;userEvents&gt;&lt;eventId&gt;194&lt;/eventId&gt;&lt;ownerNode&gt;0&lt;/ownerNode&gt;&lt;nodeName&gt;Software Node&lt;/nodeName&gt;&lt;eventName&gt;Board 7 - Spare Sense IP.  SP&lt;/eventName&gt;&lt;Values /&gt;&lt;eventNode&gt;0&lt;/eventNode&gt;&lt;eventValue&gt;194&lt;/eventValue&gt;&lt;/userEvents&gt;</v>
      </c>
    </row>
    <row r="145" spans="1:4" s="36" customFormat="1" hidden="1">
      <c r="A145" s="46">
        <f>Events!$E140</f>
        <v>195</v>
      </c>
      <c r="B145" s="46" t="str">
        <f>Events!$D140</f>
        <v>Board 7 - Spare Sense IP.  SP</v>
      </c>
      <c r="C145" s="46">
        <f>Events!$E140</f>
        <v>195</v>
      </c>
      <c r="D145" s="36" t="str">
        <f t="shared" si="3"/>
        <v>&lt;userEvents&gt;&lt;eventId&gt;195&lt;/eventId&gt;&lt;ownerNode&gt;0&lt;/ownerNode&gt;&lt;nodeName&gt;Software Node&lt;/nodeName&gt;&lt;eventName&gt;Board 7 - Spare Sense IP.  SP&lt;/eventName&gt;&lt;Values /&gt;&lt;eventNode&gt;0&lt;/eventNode&gt;&lt;eventValue&gt;195&lt;/eventValue&gt;&lt;/userEvents&gt;</v>
      </c>
    </row>
    <row r="146" spans="1:4" s="36" customFormat="1" hidden="1">
      <c r="A146" s="46">
        <f>Events!$E141</f>
        <v>196</v>
      </c>
      <c r="B146" s="46" t="str">
        <f>Events!$D141</f>
        <v>Board 7 - Spare Sense IP.  SP</v>
      </c>
      <c r="C146" s="46">
        <f>Events!$E141</f>
        <v>196</v>
      </c>
      <c r="D146" s="36" t="str">
        <f t="shared" si="3"/>
        <v>&lt;userEvents&gt;&lt;eventId&gt;196&lt;/eventId&gt;&lt;ownerNode&gt;0&lt;/ownerNode&gt;&lt;nodeName&gt;Software Node&lt;/nodeName&gt;&lt;eventName&gt;Board 7 - Spare Sense IP.  SP&lt;/eventName&gt;&lt;Values /&gt;&lt;eventNode&gt;0&lt;/eventNode&gt;&lt;eventValue&gt;196&lt;/eventValue&gt;&lt;/userEvents&gt;</v>
      </c>
    </row>
    <row r="147" spans="1:4" s="36" customFormat="1" hidden="1">
      <c r="A147" s="46">
        <f>Events!$E142</f>
        <v>197</v>
      </c>
      <c r="B147" s="46" t="str">
        <f>Events!$D142</f>
        <v>Board 7 - Spare Sense IP.  SP</v>
      </c>
      <c r="C147" s="46">
        <f>Events!$E142</f>
        <v>197</v>
      </c>
      <c r="D147" s="36" t="str">
        <f t="shared" si="3"/>
        <v>&lt;userEvents&gt;&lt;eventId&gt;197&lt;/eventId&gt;&lt;ownerNode&gt;0&lt;/ownerNode&gt;&lt;nodeName&gt;Software Node&lt;/nodeName&gt;&lt;eventName&gt;Board 7 - Spare Sense IP.  SP&lt;/eventName&gt;&lt;Values /&gt;&lt;eventNode&gt;0&lt;/eventNode&gt;&lt;eventValue&gt;197&lt;/eventValue&gt;&lt;/userEvents&gt;</v>
      </c>
    </row>
    <row r="148" spans="1:4" s="36" customFormat="1" hidden="1">
      <c r="A148" s="46">
        <f>Events!$E143</f>
        <v>198</v>
      </c>
      <c r="B148" s="46" t="str">
        <f>Events!$D143</f>
        <v>Board 7 - Spare Sense IP.  SP</v>
      </c>
      <c r="C148" s="46">
        <f>Events!$E143</f>
        <v>198</v>
      </c>
      <c r="D148" s="36" t="str">
        <f t="shared" si="3"/>
        <v>&lt;userEvents&gt;&lt;eventId&gt;198&lt;/eventId&gt;&lt;ownerNode&gt;0&lt;/ownerNode&gt;&lt;nodeName&gt;Software Node&lt;/nodeName&gt;&lt;eventName&gt;Board 7 - Spare Sense IP.  SP&lt;/eventName&gt;&lt;Values /&gt;&lt;eventNode&gt;0&lt;/eventNode&gt;&lt;eventValue&gt;198&lt;/eventValue&gt;&lt;/userEvents&gt;</v>
      </c>
    </row>
    <row r="149" spans="1:4">
      <c r="A149" s="12">
        <f>Events!$E144</f>
        <v>201</v>
      </c>
      <c r="B149" s="12" t="str">
        <f>Events!$D144</f>
        <v>8 - Left Fiddle Route Outer</v>
      </c>
      <c r="C149" s="12">
        <f>Events!$E144</f>
        <v>201</v>
      </c>
      <c r="D149" t="str">
        <f t="shared" si="3"/>
        <v>&lt;userEvents&gt;&lt;eventId&gt;201&lt;/eventId&gt;&lt;ownerNode&gt;0&lt;/ownerNode&gt;&lt;nodeName&gt;Software Node&lt;/nodeName&gt;&lt;eventName&gt;8 - Left Fiddle Route Outer&lt;/eventName&gt;&lt;Values /&gt;&lt;eventNode&gt;0&lt;/eventNode&gt;&lt;eventValue&gt;201&lt;/eventValue&gt;&lt;/userEvents&gt;</v>
      </c>
    </row>
    <row r="150" spans="1:4">
      <c r="A150" s="12">
        <f>Events!$E145</f>
        <v>202</v>
      </c>
      <c r="B150" s="12" t="str">
        <f>Events!$D145</f>
        <v>8 - Left Fiddle Route Centre</v>
      </c>
      <c r="C150" s="12">
        <f>Events!$E145</f>
        <v>202</v>
      </c>
      <c r="D150" t="str">
        <f t="shared" si="3"/>
        <v>&lt;userEvents&gt;&lt;eventId&gt;202&lt;/eventId&gt;&lt;ownerNode&gt;0&lt;/ownerNode&gt;&lt;nodeName&gt;Software Node&lt;/nodeName&gt;&lt;eventName&gt;8 - Left Fiddle Route Centre&lt;/eventName&gt;&lt;Values /&gt;&lt;eventNode&gt;0&lt;/eventNode&gt;&lt;eventValue&gt;202&lt;/eventValue&gt;&lt;/userEvents&gt;</v>
      </c>
    </row>
    <row r="151" spans="1:4">
      <c r="A151" s="12">
        <f>Events!$E146</f>
        <v>203</v>
      </c>
      <c r="B151" s="12" t="str">
        <f>Events!$D146</f>
        <v>8 - Left Fiddle Route Inner</v>
      </c>
      <c r="C151" s="12">
        <f>Events!$E146</f>
        <v>203</v>
      </c>
      <c r="D151" t="str">
        <f t="shared" si="3"/>
        <v>&lt;userEvents&gt;&lt;eventId&gt;203&lt;/eventId&gt;&lt;ownerNode&gt;0&lt;/ownerNode&gt;&lt;nodeName&gt;Software Node&lt;/nodeName&gt;&lt;eventName&gt;8 - Left Fiddle Route Inner&lt;/eventName&gt;&lt;Values /&gt;&lt;eventNode&gt;0&lt;/eventNode&gt;&lt;eventValue&gt;203&lt;/eventValue&gt;&lt;/userEvents&gt;</v>
      </c>
    </row>
    <row r="152" spans="1:4" s="36" customFormat="1" hidden="1">
      <c r="A152" s="46">
        <f>Events!$E147</f>
        <v>204</v>
      </c>
      <c r="B152" s="46" t="str">
        <f>Events!$D147</f>
        <v>Board 8 - Spare Sense IP.  SP</v>
      </c>
      <c r="C152" s="46">
        <f>Events!$E147</f>
        <v>204</v>
      </c>
      <c r="D152" s="36" t="str">
        <f t="shared" si="3"/>
        <v>&lt;userEvents&gt;&lt;eventId&gt;204&lt;/eventId&gt;&lt;ownerNode&gt;0&lt;/ownerNode&gt;&lt;nodeName&gt;Software Node&lt;/nodeName&gt;&lt;eventName&gt;Board 8 - Spare Sense IP.  SP&lt;/eventName&gt;&lt;Values /&gt;&lt;eventNode&gt;0&lt;/eventNode&gt;&lt;eventValue&gt;204&lt;/eventValue&gt;&lt;/userEvents&gt;</v>
      </c>
    </row>
    <row r="153" spans="1:4" s="36" customFormat="1" hidden="1">
      <c r="A153" s="46">
        <f>Events!$E148</f>
        <v>205</v>
      </c>
      <c r="B153" s="46" t="str">
        <f>Events!$D148</f>
        <v>Board 8 - Spare Sense IP.  SP</v>
      </c>
      <c r="C153" s="46">
        <f>Events!$E148</f>
        <v>205</v>
      </c>
      <c r="D153" s="36" t="str">
        <f t="shared" si="3"/>
        <v>&lt;userEvents&gt;&lt;eventId&gt;205&lt;/eventId&gt;&lt;ownerNode&gt;0&lt;/ownerNode&gt;&lt;nodeName&gt;Software Node&lt;/nodeName&gt;&lt;eventName&gt;Board 8 - Spare Sense IP.  SP&lt;/eventName&gt;&lt;Values /&gt;&lt;eventNode&gt;0&lt;/eventNode&gt;&lt;eventValue&gt;205&lt;/eventValue&gt;&lt;/userEvents&gt;</v>
      </c>
    </row>
    <row r="154" spans="1:4" s="36" customFormat="1" hidden="1">
      <c r="A154" s="46">
        <f>Events!$E149</f>
        <v>206</v>
      </c>
      <c r="B154" s="46" t="str">
        <f>Events!$D149</f>
        <v>Board 8 - Spare Sense IP.  SP</v>
      </c>
      <c r="C154" s="46">
        <f>Events!$E149</f>
        <v>206</v>
      </c>
      <c r="D154" s="36" t="str">
        <f t="shared" si="3"/>
        <v>&lt;userEvents&gt;&lt;eventId&gt;206&lt;/eventId&gt;&lt;ownerNode&gt;0&lt;/ownerNode&gt;&lt;nodeName&gt;Software Node&lt;/nodeName&gt;&lt;eventName&gt;Board 8 - Spare Sense IP.  SP&lt;/eventName&gt;&lt;Values /&gt;&lt;eventNode&gt;0&lt;/eventNode&gt;&lt;eventValue&gt;206&lt;/eventValue&gt;&lt;/userEvents&gt;</v>
      </c>
    </row>
    <row r="155" spans="1:4" s="36" customFormat="1" hidden="1">
      <c r="A155" s="46">
        <f>Events!$E150</f>
        <v>207</v>
      </c>
      <c r="B155" s="46" t="str">
        <f>Events!$D150</f>
        <v>Board 8 - Spare Sense IP.  SP</v>
      </c>
      <c r="C155" s="46">
        <f>Events!$E150</f>
        <v>207</v>
      </c>
      <c r="D155" s="36" t="str">
        <f t="shared" si="3"/>
        <v>&lt;userEvents&gt;&lt;eventId&gt;207&lt;/eventId&gt;&lt;ownerNode&gt;0&lt;/ownerNode&gt;&lt;nodeName&gt;Software Node&lt;/nodeName&gt;&lt;eventName&gt;Board 8 - Spare Sense IP.  SP&lt;/eventName&gt;&lt;Values /&gt;&lt;eventNode&gt;0&lt;/eventNode&gt;&lt;eventValue&gt;207&lt;/eventValue&gt;&lt;/userEvents&gt;</v>
      </c>
    </row>
    <row r="156" spans="1:4" s="36" customFormat="1" hidden="1">
      <c r="A156" s="46">
        <f>Events!$E151</f>
        <v>208</v>
      </c>
      <c r="B156" s="46" t="str">
        <f>Events!$D151</f>
        <v>Board 8 - Spare Sense IP.  SP</v>
      </c>
      <c r="C156" s="46">
        <f>Events!$E151</f>
        <v>208</v>
      </c>
      <c r="D156" s="36" t="str">
        <f t="shared" si="3"/>
        <v>&lt;userEvents&gt;&lt;eventId&gt;208&lt;/eventId&gt;&lt;ownerNode&gt;0&lt;/ownerNode&gt;&lt;nodeName&gt;Software Node&lt;/nodeName&gt;&lt;eventName&gt;Board 8 - Spare Sense IP.  SP&lt;/eventName&gt;&lt;Values /&gt;&lt;eventNode&gt;0&lt;/eventNode&gt;&lt;eventValue&gt;208&lt;/eventValue&gt;&lt;/userEvents&gt;</v>
      </c>
    </row>
    <row r="157" spans="1:4" s="36" customFormat="1" hidden="1">
      <c r="A157" s="46">
        <f>Events!$E152</f>
        <v>211</v>
      </c>
      <c r="B157" s="46" t="str">
        <f>Events!$D152</f>
        <v>Board 9 - Spare Sense IP.  SP</v>
      </c>
      <c r="C157" s="46">
        <f>Events!$E152</f>
        <v>211</v>
      </c>
      <c r="D157" s="36" t="str">
        <f t="shared" si="3"/>
        <v>&lt;userEvents&gt;&lt;eventId&gt;211&lt;/eventId&gt;&lt;ownerNode&gt;0&lt;/ownerNode&gt;&lt;nodeName&gt;Software Node&lt;/nodeName&gt;&lt;eventName&gt;Board 9 - Spare Sense IP.  SP&lt;/eventName&gt;&lt;Values /&gt;&lt;eventNode&gt;0&lt;/eventNode&gt;&lt;eventValue&gt;211&lt;/eventValue&gt;&lt;/userEvents&gt;</v>
      </c>
    </row>
    <row r="158" spans="1:4" s="36" customFormat="1" hidden="1">
      <c r="A158" s="46">
        <f>Events!$E153</f>
        <v>212</v>
      </c>
      <c r="B158" s="46" t="str">
        <f>Events!$D153</f>
        <v>Board 9 - Spare Sense IP.  SP</v>
      </c>
      <c r="C158" s="46">
        <f>Events!$E153</f>
        <v>212</v>
      </c>
      <c r="D158" s="36" t="str">
        <f t="shared" si="3"/>
        <v>&lt;userEvents&gt;&lt;eventId&gt;212&lt;/eventId&gt;&lt;ownerNode&gt;0&lt;/ownerNode&gt;&lt;nodeName&gt;Software Node&lt;/nodeName&gt;&lt;eventName&gt;Board 9 - Spare Sense IP.  SP&lt;/eventName&gt;&lt;Values /&gt;&lt;eventNode&gt;0&lt;/eventNode&gt;&lt;eventValue&gt;212&lt;/eventValue&gt;&lt;/userEvents&gt;</v>
      </c>
    </row>
    <row r="159" spans="1:4" s="36" customFormat="1" hidden="1">
      <c r="A159" s="46">
        <f>Events!$E154</f>
        <v>213</v>
      </c>
      <c r="B159" s="46" t="str">
        <f>Events!$D154</f>
        <v>Board 9 - Spare Sense IP.  SP</v>
      </c>
      <c r="C159" s="46">
        <f>Events!$E154</f>
        <v>213</v>
      </c>
      <c r="D159" s="36" t="str">
        <f t="shared" si="3"/>
        <v>&lt;userEvents&gt;&lt;eventId&gt;213&lt;/eventId&gt;&lt;ownerNode&gt;0&lt;/ownerNode&gt;&lt;nodeName&gt;Software Node&lt;/nodeName&gt;&lt;eventName&gt;Board 9 - Spare Sense IP.  SP&lt;/eventName&gt;&lt;Values /&gt;&lt;eventNode&gt;0&lt;/eventNode&gt;&lt;eventValue&gt;213&lt;/eventValue&gt;&lt;/userEvents&gt;</v>
      </c>
    </row>
    <row r="160" spans="1:4" s="36" customFormat="1" hidden="1">
      <c r="A160" s="46">
        <f>Events!$E155</f>
        <v>214</v>
      </c>
      <c r="B160" s="46" t="str">
        <f>Events!$D155</f>
        <v>Board 9 - Spare Sense IP.  SP</v>
      </c>
      <c r="C160" s="46">
        <f>Events!$E155</f>
        <v>214</v>
      </c>
      <c r="D160" s="36" t="str">
        <f t="shared" si="3"/>
        <v>&lt;userEvents&gt;&lt;eventId&gt;214&lt;/eventId&gt;&lt;ownerNode&gt;0&lt;/ownerNode&gt;&lt;nodeName&gt;Software Node&lt;/nodeName&gt;&lt;eventName&gt;Board 9 - Spare Sense IP.  SP&lt;/eventName&gt;&lt;Values /&gt;&lt;eventNode&gt;0&lt;/eventNode&gt;&lt;eventValue&gt;214&lt;/eventValue&gt;&lt;/userEvents&gt;</v>
      </c>
    </row>
    <row r="161" spans="1:4" s="36" customFormat="1" hidden="1">
      <c r="A161" s="46">
        <f>Events!$E156</f>
        <v>215</v>
      </c>
      <c r="B161" s="46" t="str">
        <f>Events!$D156</f>
        <v>Board 9 - Spare Sense IP.  SP</v>
      </c>
      <c r="C161" s="46">
        <f>Events!$E156</f>
        <v>215</v>
      </c>
      <c r="D161" s="36" t="str">
        <f t="shared" ref="D161:D218" si="5">"&lt;userEvents&gt;&lt;eventId&gt;"&amp;A161&amp;"&lt;/eventId&gt;&lt;ownerNode&gt;0&lt;/ownerNode&gt;&lt;nodeName&gt;Software Node&lt;/nodeName&gt;&lt;eventName&gt;"&amp;B161&amp;"&lt;/eventName&gt;&lt;Values /&gt;&lt;eventNode&gt;0&lt;/eventNode&gt;&lt;eventValue&gt;"&amp;C161&amp;"&lt;/eventValue&gt;&lt;/userEvents&gt;"</f>
        <v>&lt;userEvents&gt;&lt;eventId&gt;215&lt;/eventId&gt;&lt;ownerNode&gt;0&lt;/ownerNode&gt;&lt;nodeName&gt;Software Node&lt;/nodeName&gt;&lt;eventName&gt;Board 9 - Spare Sense IP.  SP&lt;/eventName&gt;&lt;Values /&gt;&lt;eventNode&gt;0&lt;/eventNode&gt;&lt;eventValue&gt;215&lt;/eventValue&gt;&lt;/userEvents&gt;</v>
      </c>
    </row>
    <row r="162" spans="1:4" s="36" customFormat="1" hidden="1">
      <c r="A162" s="46">
        <f>Events!$E157</f>
        <v>216</v>
      </c>
      <c r="B162" s="46" t="str">
        <f>Events!$D157</f>
        <v>Board 9 - Spare Sense IP.  SP</v>
      </c>
      <c r="C162" s="46">
        <f>Events!$E157</f>
        <v>216</v>
      </c>
      <c r="D162" s="36" t="str">
        <f t="shared" si="5"/>
        <v>&lt;userEvents&gt;&lt;eventId&gt;216&lt;/eventId&gt;&lt;ownerNode&gt;0&lt;/ownerNode&gt;&lt;nodeName&gt;Software Node&lt;/nodeName&gt;&lt;eventName&gt;Board 9 - Spare Sense IP.  SP&lt;/eventName&gt;&lt;Values /&gt;&lt;eventNode&gt;0&lt;/eventNode&gt;&lt;eventValue&gt;216&lt;/eventValue&gt;&lt;/userEvents&gt;</v>
      </c>
    </row>
    <row r="163" spans="1:4" s="36" customFormat="1" hidden="1">
      <c r="A163" s="46">
        <f>Events!$E158</f>
        <v>217</v>
      </c>
      <c r="B163" s="46" t="str">
        <f>Events!$D158</f>
        <v>Board 9 - Spare Sense IP.  SP</v>
      </c>
      <c r="C163" s="46">
        <f>Events!$E158</f>
        <v>217</v>
      </c>
      <c r="D163" s="36" t="str">
        <f t="shared" si="5"/>
        <v>&lt;userEvents&gt;&lt;eventId&gt;217&lt;/eventId&gt;&lt;ownerNode&gt;0&lt;/ownerNode&gt;&lt;nodeName&gt;Software Node&lt;/nodeName&gt;&lt;eventName&gt;Board 9 - Spare Sense IP.  SP&lt;/eventName&gt;&lt;Values /&gt;&lt;eventNode&gt;0&lt;/eventNode&gt;&lt;eventValue&gt;217&lt;/eventValue&gt;&lt;/userEvents&gt;</v>
      </c>
    </row>
    <row r="164" spans="1:4" s="36" customFormat="1" hidden="1">
      <c r="A164" s="46">
        <f>Events!$E159</f>
        <v>218</v>
      </c>
      <c r="B164" s="46" t="str">
        <f>Events!$D159</f>
        <v>Board 9 - Spare Sense IP.  SP</v>
      </c>
      <c r="C164" s="46">
        <f>Events!$E159</f>
        <v>218</v>
      </c>
      <c r="D164" s="36" t="str">
        <f t="shared" si="5"/>
        <v>&lt;userEvents&gt;&lt;eventId&gt;218&lt;/eventId&gt;&lt;ownerNode&gt;0&lt;/ownerNode&gt;&lt;nodeName&gt;Software Node&lt;/nodeName&gt;&lt;eventName&gt;Board 9 - Spare Sense IP.  SP&lt;/eventName&gt;&lt;Values /&gt;&lt;eventNode&gt;0&lt;/eventNode&gt;&lt;eventValue&gt;218&lt;/eventValue&gt;&lt;/userEvents&gt;</v>
      </c>
    </row>
    <row r="165" spans="1:4" s="36" customFormat="1" hidden="1">
      <c r="A165" s="46">
        <f>Events!$E160</f>
        <v>221</v>
      </c>
      <c r="B165" s="46" t="str">
        <f>Events!$D160</f>
        <v>Board 10 - Spare Sense IP.  SP</v>
      </c>
      <c r="C165" s="46">
        <f>Events!$E160</f>
        <v>221</v>
      </c>
      <c r="D165" s="36" t="str">
        <f t="shared" si="5"/>
        <v>&lt;userEvents&gt;&lt;eventId&gt;221&lt;/eventId&gt;&lt;ownerNode&gt;0&lt;/ownerNode&gt;&lt;nodeName&gt;Software Node&lt;/nodeName&gt;&lt;eventName&gt;Board 10 - Spare Sense IP.  SP&lt;/eventName&gt;&lt;Values /&gt;&lt;eventNode&gt;0&lt;/eventNode&gt;&lt;eventValue&gt;221&lt;/eventValue&gt;&lt;/userEvents&gt;</v>
      </c>
    </row>
    <row r="166" spans="1:4" s="36" customFormat="1" hidden="1">
      <c r="A166" s="46">
        <f>Events!$E161</f>
        <v>222</v>
      </c>
      <c r="B166" s="46" t="str">
        <f>Events!$D161</f>
        <v>Board 10 - Spare Sense IP.  SP</v>
      </c>
      <c r="C166" s="46">
        <f>Events!$E161</f>
        <v>222</v>
      </c>
      <c r="D166" s="36" t="str">
        <f t="shared" si="5"/>
        <v>&lt;userEvents&gt;&lt;eventId&gt;222&lt;/eventId&gt;&lt;ownerNode&gt;0&lt;/ownerNode&gt;&lt;nodeName&gt;Software Node&lt;/nodeName&gt;&lt;eventName&gt;Board 10 - Spare Sense IP.  SP&lt;/eventName&gt;&lt;Values /&gt;&lt;eventNode&gt;0&lt;/eventNode&gt;&lt;eventValue&gt;222&lt;/eventValue&gt;&lt;/userEvents&gt;</v>
      </c>
    </row>
    <row r="167" spans="1:4" s="36" customFormat="1" hidden="1">
      <c r="A167" s="46">
        <f>Events!$E162</f>
        <v>223</v>
      </c>
      <c r="B167" s="46" t="str">
        <f>Events!$D162</f>
        <v>Board 10 - Spare Sense IP.  SP</v>
      </c>
      <c r="C167" s="46">
        <f>Events!$E162</f>
        <v>223</v>
      </c>
      <c r="D167" s="36" t="str">
        <f t="shared" si="5"/>
        <v>&lt;userEvents&gt;&lt;eventId&gt;223&lt;/eventId&gt;&lt;ownerNode&gt;0&lt;/ownerNode&gt;&lt;nodeName&gt;Software Node&lt;/nodeName&gt;&lt;eventName&gt;Board 10 - Spare Sense IP.  SP&lt;/eventName&gt;&lt;Values /&gt;&lt;eventNode&gt;0&lt;/eventNode&gt;&lt;eventValue&gt;223&lt;/eventValue&gt;&lt;/userEvents&gt;</v>
      </c>
    </row>
    <row r="168" spans="1:4" s="36" customFormat="1" hidden="1">
      <c r="A168" s="46">
        <f>Events!$E163</f>
        <v>224</v>
      </c>
      <c r="B168" s="46" t="str">
        <f>Events!$D163</f>
        <v>Board 10 - Spare Sense IP.  SP</v>
      </c>
      <c r="C168" s="46">
        <f>Events!$E163</f>
        <v>224</v>
      </c>
      <c r="D168" s="36" t="str">
        <f t="shared" si="5"/>
        <v>&lt;userEvents&gt;&lt;eventId&gt;224&lt;/eventId&gt;&lt;ownerNode&gt;0&lt;/ownerNode&gt;&lt;nodeName&gt;Software Node&lt;/nodeName&gt;&lt;eventName&gt;Board 10 - Spare Sense IP.  SP&lt;/eventName&gt;&lt;Values /&gt;&lt;eventNode&gt;0&lt;/eventNode&gt;&lt;eventValue&gt;224&lt;/eventValue&gt;&lt;/userEvents&gt;</v>
      </c>
    </row>
    <row r="169" spans="1:4" s="36" customFormat="1" hidden="1">
      <c r="A169" s="46">
        <f>Events!$E164</f>
        <v>225</v>
      </c>
      <c r="B169" s="46" t="str">
        <f>Events!$D164</f>
        <v>Board 10 - Spare Sense IP.  SP</v>
      </c>
      <c r="C169" s="46">
        <f>Events!$E164</f>
        <v>225</v>
      </c>
      <c r="D169" s="36" t="str">
        <f t="shared" si="5"/>
        <v>&lt;userEvents&gt;&lt;eventId&gt;225&lt;/eventId&gt;&lt;ownerNode&gt;0&lt;/ownerNode&gt;&lt;nodeName&gt;Software Node&lt;/nodeName&gt;&lt;eventName&gt;Board 10 - Spare Sense IP.  SP&lt;/eventName&gt;&lt;Values /&gt;&lt;eventNode&gt;0&lt;/eventNode&gt;&lt;eventValue&gt;225&lt;/eventValue&gt;&lt;/userEvents&gt;</v>
      </c>
    </row>
    <row r="170" spans="1:4" s="36" customFormat="1" hidden="1">
      <c r="A170" s="46">
        <f>Events!$E165</f>
        <v>226</v>
      </c>
      <c r="B170" s="46" t="str">
        <f>Events!$D165</f>
        <v>Board 10 - Spare Sense IP.  SP</v>
      </c>
      <c r="C170" s="46">
        <f>Events!$E165</f>
        <v>226</v>
      </c>
      <c r="D170" s="36" t="str">
        <f t="shared" si="5"/>
        <v>&lt;userEvents&gt;&lt;eventId&gt;226&lt;/eventId&gt;&lt;ownerNode&gt;0&lt;/ownerNode&gt;&lt;nodeName&gt;Software Node&lt;/nodeName&gt;&lt;eventName&gt;Board 10 - Spare Sense IP.  SP&lt;/eventName&gt;&lt;Values /&gt;&lt;eventNode&gt;0&lt;/eventNode&gt;&lt;eventValue&gt;226&lt;/eventValue&gt;&lt;/userEvents&gt;</v>
      </c>
    </row>
    <row r="171" spans="1:4" s="36" customFormat="1" hidden="1">
      <c r="A171" s="46">
        <f>Events!$E166</f>
        <v>227</v>
      </c>
      <c r="B171" s="46" t="str">
        <f>Events!$D166</f>
        <v>Board 10 - Spare Sense IP.  SP</v>
      </c>
      <c r="C171" s="46">
        <f>Events!$E166</f>
        <v>227</v>
      </c>
      <c r="D171" s="36" t="str">
        <f t="shared" si="5"/>
        <v>&lt;userEvents&gt;&lt;eventId&gt;227&lt;/eventId&gt;&lt;ownerNode&gt;0&lt;/ownerNode&gt;&lt;nodeName&gt;Software Node&lt;/nodeName&gt;&lt;eventName&gt;Board 10 - Spare Sense IP.  SP&lt;/eventName&gt;&lt;Values /&gt;&lt;eventNode&gt;0&lt;/eventNode&gt;&lt;eventValue&gt;227&lt;/eventValue&gt;&lt;/userEvents&gt;</v>
      </c>
    </row>
    <row r="172" spans="1:4" s="36" customFormat="1" hidden="1">
      <c r="A172" s="46">
        <f>Events!$E167</f>
        <v>228</v>
      </c>
      <c r="B172" s="46" t="str">
        <f>Events!$D167</f>
        <v>Board 10 - Spare Sense IP.  SP</v>
      </c>
      <c r="C172" s="46">
        <f>Events!$E167</f>
        <v>228</v>
      </c>
      <c r="D172" s="36" t="str">
        <f t="shared" si="5"/>
        <v>&lt;userEvents&gt;&lt;eventId&gt;228&lt;/eventId&gt;&lt;ownerNode&gt;0&lt;/ownerNode&gt;&lt;nodeName&gt;Software Node&lt;/nodeName&gt;&lt;eventName&gt;Board 10 - Spare Sense IP.  SP&lt;/eventName&gt;&lt;Values /&gt;&lt;eventNode&gt;0&lt;/eventNode&gt;&lt;eventValue&gt;228&lt;/eventValue&gt;&lt;/userEvents&gt;</v>
      </c>
    </row>
    <row r="173" spans="1:4">
      <c r="A173" s="12">
        <f>Events!$E168</f>
        <v>231</v>
      </c>
      <c r="B173" s="12" t="str">
        <f>Events!$D168</f>
        <v>11 - Right Fiddle Route Outer</v>
      </c>
      <c r="C173" s="12">
        <f>Events!$E168</f>
        <v>231</v>
      </c>
      <c r="D173" t="str">
        <f t="shared" si="5"/>
        <v>&lt;userEvents&gt;&lt;eventId&gt;231&lt;/eventId&gt;&lt;ownerNode&gt;0&lt;/ownerNode&gt;&lt;nodeName&gt;Software Node&lt;/nodeName&gt;&lt;eventName&gt;11 - Right Fiddle Route Outer&lt;/eventName&gt;&lt;Values /&gt;&lt;eventNode&gt;0&lt;/eventNode&gt;&lt;eventValue&gt;231&lt;/eventValue&gt;&lt;/userEvents&gt;</v>
      </c>
    </row>
    <row r="174" spans="1:4">
      <c r="A174" s="12">
        <f>Events!$E169</f>
        <v>232</v>
      </c>
      <c r="B174" s="12" t="str">
        <f>Events!$D169</f>
        <v>11 - Right Fiddle Route Centre</v>
      </c>
      <c r="C174" s="12">
        <f>Events!$E169</f>
        <v>232</v>
      </c>
      <c r="D174" t="str">
        <f t="shared" si="5"/>
        <v>&lt;userEvents&gt;&lt;eventId&gt;232&lt;/eventId&gt;&lt;ownerNode&gt;0&lt;/ownerNode&gt;&lt;nodeName&gt;Software Node&lt;/nodeName&gt;&lt;eventName&gt;11 - Right Fiddle Route Centre&lt;/eventName&gt;&lt;Values /&gt;&lt;eventNode&gt;0&lt;/eventNode&gt;&lt;eventValue&gt;232&lt;/eventValue&gt;&lt;/userEvents&gt;</v>
      </c>
    </row>
    <row r="175" spans="1:4">
      <c r="A175" s="12">
        <f>Events!$E170</f>
        <v>233</v>
      </c>
      <c r="B175" s="12" t="str">
        <f>Events!$D170</f>
        <v>11 - Right Fiddle Route Inner</v>
      </c>
      <c r="C175" s="12">
        <f>Events!$E170</f>
        <v>233</v>
      </c>
      <c r="D175" t="str">
        <f t="shared" si="5"/>
        <v>&lt;userEvents&gt;&lt;eventId&gt;233&lt;/eventId&gt;&lt;ownerNode&gt;0&lt;/ownerNode&gt;&lt;nodeName&gt;Software Node&lt;/nodeName&gt;&lt;eventName&gt;11 - Right Fiddle Route Inner&lt;/eventName&gt;&lt;Values /&gt;&lt;eventNode&gt;0&lt;/eventNode&gt;&lt;eventValue&gt;233&lt;/eventValue&gt;&lt;/userEvents&gt;</v>
      </c>
    </row>
    <row r="176" spans="1:4" s="36" customFormat="1" hidden="1">
      <c r="A176" s="46">
        <f>Events!$E171</f>
        <v>234</v>
      </c>
      <c r="B176" s="46" t="str">
        <f>Events!$D171</f>
        <v>Board 11 - Spare Sense IP.  SP</v>
      </c>
      <c r="C176" s="46">
        <f>Events!$E171</f>
        <v>234</v>
      </c>
      <c r="D176" s="36" t="str">
        <f t="shared" si="5"/>
        <v>&lt;userEvents&gt;&lt;eventId&gt;234&lt;/eventId&gt;&lt;ownerNode&gt;0&lt;/ownerNode&gt;&lt;nodeName&gt;Software Node&lt;/nodeName&gt;&lt;eventName&gt;Board 11 - Spare Sense IP.  SP&lt;/eventName&gt;&lt;Values /&gt;&lt;eventNode&gt;0&lt;/eventNode&gt;&lt;eventValue&gt;234&lt;/eventValue&gt;&lt;/userEvents&gt;</v>
      </c>
    </row>
    <row r="177" spans="1:4" s="36" customFormat="1" hidden="1">
      <c r="A177" s="46">
        <f>Events!$E172</f>
        <v>235</v>
      </c>
      <c r="B177" s="46" t="str">
        <f>Events!$D172</f>
        <v>Board 11 - Spare Sense IP.  SP</v>
      </c>
      <c r="C177" s="46">
        <f>Events!$E172</f>
        <v>235</v>
      </c>
      <c r="D177" s="36" t="str">
        <f t="shared" si="5"/>
        <v>&lt;userEvents&gt;&lt;eventId&gt;235&lt;/eventId&gt;&lt;ownerNode&gt;0&lt;/ownerNode&gt;&lt;nodeName&gt;Software Node&lt;/nodeName&gt;&lt;eventName&gt;Board 11 - Spare Sense IP.  SP&lt;/eventName&gt;&lt;Values /&gt;&lt;eventNode&gt;0&lt;/eventNode&gt;&lt;eventValue&gt;235&lt;/eventValue&gt;&lt;/userEvents&gt;</v>
      </c>
    </row>
    <row r="178" spans="1:4" s="36" customFormat="1" hidden="1">
      <c r="A178" s="46">
        <f>Events!$E173</f>
        <v>236</v>
      </c>
      <c r="B178" s="46" t="str">
        <f>Events!$D173</f>
        <v>Board 11 - Spare Sense IP.  SP</v>
      </c>
      <c r="C178" s="46">
        <f>Events!$E173</f>
        <v>236</v>
      </c>
      <c r="D178" s="36" t="str">
        <f t="shared" si="5"/>
        <v>&lt;userEvents&gt;&lt;eventId&gt;236&lt;/eventId&gt;&lt;ownerNode&gt;0&lt;/ownerNode&gt;&lt;nodeName&gt;Software Node&lt;/nodeName&gt;&lt;eventName&gt;Board 11 - Spare Sense IP.  SP&lt;/eventName&gt;&lt;Values /&gt;&lt;eventNode&gt;0&lt;/eventNode&gt;&lt;eventValue&gt;236&lt;/eventValue&gt;&lt;/userEvents&gt;</v>
      </c>
    </row>
    <row r="179" spans="1:4" s="36" customFormat="1" hidden="1">
      <c r="A179" s="46">
        <f>Events!$E174</f>
        <v>237</v>
      </c>
      <c r="B179" s="46" t="str">
        <f>Events!$D174</f>
        <v>Board 11 - Spare Sense IP.  SP</v>
      </c>
      <c r="C179" s="46">
        <f>Events!$E174</f>
        <v>237</v>
      </c>
      <c r="D179" s="36" t="str">
        <f t="shared" si="5"/>
        <v>&lt;userEvents&gt;&lt;eventId&gt;237&lt;/eventId&gt;&lt;ownerNode&gt;0&lt;/ownerNode&gt;&lt;nodeName&gt;Software Node&lt;/nodeName&gt;&lt;eventName&gt;Board 11 - Spare Sense IP.  SP&lt;/eventName&gt;&lt;Values /&gt;&lt;eventNode&gt;0&lt;/eventNode&gt;&lt;eventValue&gt;237&lt;/eventValue&gt;&lt;/userEvents&gt;</v>
      </c>
    </row>
    <row r="180" spans="1:4" s="36" customFormat="1" hidden="1">
      <c r="A180" s="46">
        <f>Events!$E175</f>
        <v>238</v>
      </c>
      <c r="B180" s="46" t="str">
        <f>Events!$D175</f>
        <v>Board 11 - Spare Sense IP.  SP</v>
      </c>
      <c r="C180" s="46">
        <f>Events!$E175</f>
        <v>238</v>
      </c>
      <c r="D180" s="36" t="str">
        <f t="shared" si="5"/>
        <v>&lt;userEvents&gt;&lt;eventId&gt;238&lt;/eventId&gt;&lt;ownerNode&gt;0&lt;/ownerNode&gt;&lt;nodeName&gt;Software Node&lt;/nodeName&gt;&lt;eventName&gt;Board 11 - Spare Sense IP.  SP&lt;/eventName&gt;&lt;Values /&gt;&lt;eventNode&gt;0&lt;/eventNode&gt;&lt;eventValue&gt;238&lt;/eventValue&gt;&lt;/userEvents&gt;</v>
      </c>
    </row>
    <row r="181" spans="1:4" s="36" customFormat="1" hidden="1">
      <c r="A181" s="46">
        <f>Events!$E176</f>
        <v>241</v>
      </c>
      <c r="B181" s="46" t="str">
        <f>Events!$D176</f>
        <v>Board 12 - Spare Sense IP.  SP</v>
      </c>
      <c r="C181" s="46">
        <f>Events!$E176</f>
        <v>241</v>
      </c>
      <c r="D181" s="36" t="str">
        <f t="shared" si="5"/>
        <v>&lt;userEvents&gt;&lt;eventId&gt;241&lt;/eventId&gt;&lt;ownerNode&gt;0&lt;/ownerNode&gt;&lt;nodeName&gt;Software Node&lt;/nodeName&gt;&lt;eventName&gt;Board 12 - Spare Sense IP.  SP&lt;/eventName&gt;&lt;Values /&gt;&lt;eventNode&gt;0&lt;/eventNode&gt;&lt;eventValue&gt;241&lt;/eventValue&gt;&lt;/userEvents&gt;</v>
      </c>
    </row>
    <row r="182" spans="1:4" s="36" customFormat="1" hidden="1">
      <c r="A182" s="46">
        <f>Events!$E177</f>
        <v>242</v>
      </c>
      <c r="B182" s="46" t="str">
        <f>Events!$D177</f>
        <v>Board 12 - Spare Sense IP.  SP</v>
      </c>
      <c r="C182" s="46">
        <f>Events!$E177</f>
        <v>242</v>
      </c>
      <c r="D182" s="36" t="str">
        <f t="shared" si="5"/>
        <v>&lt;userEvents&gt;&lt;eventId&gt;242&lt;/eventId&gt;&lt;ownerNode&gt;0&lt;/ownerNode&gt;&lt;nodeName&gt;Software Node&lt;/nodeName&gt;&lt;eventName&gt;Board 12 - Spare Sense IP.  SP&lt;/eventName&gt;&lt;Values /&gt;&lt;eventNode&gt;0&lt;/eventNode&gt;&lt;eventValue&gt;242&lt;/eventValue&gt;&lt;/userEvents&gt;</v>
      </c>
    </row>
    <row r="183" spans="1:4" s="36" customFormat="1" hidden="1">
      <c r="A183" s="46">
        <f>Events!$E178</f>
        <v>243</v>
      </c>
      <c r="B183" s="46" t="str">
        <f>Events!$D178</f>
        <v>Board 12 - Spare Sense IP.  SP</v>
      </c>
      <c r="C183" s="46">
        <f>Events!$E178</f>
        <v>243</v>
      </c>
      <c r="D183" s="36" t="str">
        <f t="shared" si="5"/>
        <v>&lt;userEvents&gt;&lt;eventId&gt;243&lt;/eventId&gt;&lt;ownerNode&gt;0&lt;/ownerNode&gt;&lt;nodeName&gt;Software Node&lt;/nodeName&gt;&lt;eventName&gt;Board 12 - Spare Sense IP.  SP&lt;/eventName&gt;&lt;Values /&gt;&lt;eventNode&gt;0&lt;/eventNode&gt;&lt;eventValue&gt;243&lt;/eventValue&gt;&lt;/userEvents&gt;</v>
      </c>
    </row>
    <row r="184" spans="1:4" s="36" customFormat="1" hidden="1">
      <c r="A184" s="46">
        <f>Events!$E179</f>
        <v>244</v>
      </c>
      <c r="B184" s="46" t="str">
        <f>Events!$D179</f>
        <v>Board 12 - Spare Sense IP.  SP</v>
      </c>
      <c r="C184" s="46">
        <f>Events!$E179</f>
        <v>244</v>
      </c>
      <c r="D184" s="36" t="str">
        <f t="shared" si="5"/>
        <v>&lt;userEvents&gt;&lt;eventId&gt;244&lt;/eventId&gt;&lt;ownerNode&gt;0&lt;/ownerNode&gt;&lt;nodeName&gt;Software Node&lt;/nodeName&gt;&lt;eventName&gt;Board 12 - Spare Sense IP.  SP&lt;/eventName&gt;&lt;Values /&gt;&lt;eventNode&gt;0&lt;/eventNode&gt;&lt;eventValue&gt;244&lt;/eventValue&gt;&lt;/userEvents&gt;</v>
      </c>
    </row>
    <row r="185" spans="1:4" s="36" customFormat="1" hidden="1">
      <c r="A185" s="46">
        <f>Events!$E180</f>
        <v>245</v>
      </c>
      <c r="B185" s="46" t="str">
        <f>Events!$D180</f>
        <v>Board 12 - Spare Sense IP.  SP</v>
      </c>
      <c r="C185" s="46">
        <f>Events!$E180</f>
        <v>245</v>
      </c>
      <c r="D185" s="36" t="str">
        <f t="shared" si="5"/>
        <v>&lt;userEvents&gt;&lt;eventId&gt;245&lt;/eventId&gt;&lt;ownerNode&gt;0&lt;/ownerNode&gt;&lt;nodeName&gt;Software Node&lt;/nodeName&gt;&lt;eventName&gt;Board 12 - Spare Sense IP.  SP&lt;/eventName&gt;&lt;Values /&gt;&lt;eventNode&gt;0&lt;/eventNode&gt;&lt;eventValue&gt;245&lt;/eventValue&gt;&lt;/userEvents&gt;</v>
      </c>
    </row>
    <row r="186" spans="1:4" s="36" customFormat="1" hidden="1">
      <c r="A186" s="46">
        <f>Events!$E181</f>
        <v>246</v>
      </c>
      <c r="B186" s="46" t="str">
        <f>Events!$D181</f>
        <v>Board 12 - Spare Sense IP.  SP</v>
      </c>
      <c r="C186" s="46">
        <f>Events!$E181</f>
        <v>246</v>
      </c>
      <c r="D186" s="36" t="str">
        <f t="shared" si="5"/>
        <v>&lt;userEvents&gt;&lt;eventId&gt;246&lt;/eventId&gt;&lt;ownerNode&gt;0&lt;/ownerNode&gt;&lt;nodeName&gt;Software Node&lt;/nodeName&gt;&lt;eventName&gt;Board 12 - Spare Sense IP.  SP&lt;/eventName&gt;&lt;Values /&gt;&lt;eventNode&gt;0&lt;/eventNode&gt;&lt;eventValue&gt;246&lt;/eventValue&gt;&lt;/userEvents&gt;</v>
      </c>
    </row>
    <row r="187" spans="1:4" s="36" customFormat="1" hidden="1">
      <c r="A187" s="46">
        <f>Events!$E182</f>
        <v>247</v>
      </c>
      <c r="B187" s="46" t="str">
        <f>Events!$D182</f>
        <v>Board 12 - Spare Sense IP.  SP</v>
      </c>
      <c r="C187" s="46">
        <f>Events!$E182</f>
        <v>247</v>
      </c>
      <c r="D187" s="36" t="str">
        <f t="shared" si="5"/>
        <v>&lt;userEvents&gt;&lt;eventId&gt;247&lt;/eventId&gt;&lt;ownerNode&gt;0&lt;/ownerNode&gt;&lt;nodeName&gt;Software Node&lt;/nodeName&gt;&lt;eventName&gt;Board 12 - Spare Sense IP.  SP&lt;/eventName&gt;&lt;Values /&gt;&lt;eventNode&gt;0&lt;/eventNode&gt;&lt;eventValue&gt;247&lt;/eventValue&gt;&lt;/userEvents&gt;</v>
      </c>
    </row>
    <row r="188" spans="1:4" s="36" customFormat="1" hidden="1">
      <c r="A188" s="46">
        <f>Events!$E183</f>
        <v>248</v>
      </c>
      <c r="B188" s="46" t="str">
        <f>Events!$D183</f>
        <v>Board 12 - Spare Sense IP.  SP</v>
      </c>
      <c r="C188" s="46">
        <f>Events!$E183</f>
        <v>248</v>
      </c>
      <c r="D188" s="36" t="str">
        <f t="shared" si="5"/>
        <v>&lt;userEvents&gt;&lt;eventId&gt;248&lt;/eventId&gt;&lt;ownerNode&gt;0&lt;/ownerNode&gt;&lt;nodeName&gt;Software Node&lt;/nodeName&gt;&lt;eventName&gt;Board 12 - Spare Sense IP.  SP&lt;/eventName&gt;&lt;Values /&gt;&lt;eventNode&gt;0&lt;/eventNode&gt;&lt;eventValue&gt;248&lt;/eventValue&gt;&lt;/userEvents&gt;</v>
      </c>
    </row>
    <row r="189" spans="1:4" s="36" customFormat="1" hidden="1">
      <c r="A189" s="46">
        <f>Events!$E184</f>
        <v>251</v>
      </c>
      <c r="B189" s="46" t="str">
        <f>Events!$D184</f>
        <v>Board 13 - Spare Sense IP.  SP</v>
      </c>
      <c r="C189" s="46">
        <f>Events!$E184</f>
        <v>251</v>
      </c>
      <c r="D189" s="36" t="str">
        <f t="shared" si="5"/>
        <v>&lt;userEvents&gt;&lt;eventId&gt;251&lt;/eventId&gt;&lt;ownerNode&gt;0&lt;/ownerNode&gt;&lt;nodeName&gt;Software Node&lt;/nodeName&gt;&lt;eventName&gt;Board 13 - Spare Sense IP.  SP&lt;/eventName&gt;&lt;Values /&gt;&lt;eventNode&gt;0&lt;/eventNode&gt;&lt;eventValue&gt;251&lt;/eventValue&gt;&lt;/userEvents&gt;</v>
      </c>
    </row>
    <row r="190" spans="1:4" s="36" customFormat="1" hidden="1">
      <c r="A190" s="46">
        <f>Events!$E185</f>
        <v>252</v>
      </c>
      <c r="B190" s="46" t="str">
        <f>Events!$D185</f>
        <v>Board 13 - Spare Sense IP.  SP</v>
      </c>
      <c r="C190" s="46">
        <f>Events!$E185</f>
        <v>252</v>
      </c>
      <c r="D190" s="36" t="str">
        <f t="shared" si="5"/>
        <v>&lt;userEvents&gt;&lt;eventId&gt;252&lt;/eventId&gt;&lt;ownerNode&gt;0&lt;/ownerNode&gt;&lt;nodeName&gt;Software Node&lt;/nodeName&gt;&lt;eventName&gt;Board 13 - Spare Sense IP.  SP&lt;/eventName&gt;&lt;Values /&gt;&lt;eventNode&gt;0&lt;/eventNode&gt;&lt;eventValue&gt;252&lt;/eventValue&gt;&lt;/userEvents&gt;</v>
      </c>
    </row>
    <row r="191" spans="1:4" s="36" customFormat="1" hidden="1">
      <c r="A191" s="46">
        <f>Events!$E186</f>
        <v>253</v>
      </c>
      <c r="B191" s="46" t="str">
        <f>Events!$D186</f>
        <v>Board 13 - Spare Sense IP.  SP</v>
      </c>
      <c r="C191" s="46">
        <f>Events!$E186</f>
        <v>253</v>
      </c>
      <c r="D191" s="36" t="str">
        <f t="shared" si="5"/>
        <v>&lt;userEvents&gt;&lt;eventId&gt;253&lt;/eventId&gt;&lt;ownerNode&gt;0&lt;/ownerNode&gt;&lt;nodeName&gt;Software Node&lt;/nodeName&gt;&lt;eventName&gt;Board 13 - Spare Sense IP.  SP&lt;/eventName&gt;&lt;Values /&gt;&lt;eventNode&gt;0&lt;/eventNode&gt;&lt;eventValue&gt;253&lt;/eventValue&gt;&lt;/userEvents&gt;</v>
      </c>
    </row>
    <row r="192" spans="1:4" s="36" customFormat="1" hidden="1">
      <c r="A192" s="46">
        <f>Events!$E187</f>
        <v>254</v>
      </c>
      <c r="B192" s="46" t="str">
        <f>Events!$D187</f>
        <v>Board 13 - Spare Sense IP.  SP</v>
      </c>
      <c r="C192" s="46">
        <f>Events!$E187</f>
        <v>254</v>
      </c>
      <c r="D192" s="36" t="str">
        <f t="shared" si="5"/>
        <v>&lt;userEvents&gt;&lt;eventId&gt;254&lt;/eventId&gt;&lt;ownerNode&gt;0&lt;/ownerNode&gt;&lt;nodeName&gt;Software Node&lt;/nodeName&gt;&lt;eventName&gt;Board 13 - Spare Sense IP.  SP&lt;/eventName&gt;&lt;Values /&gt;&lt;eventNode&gt;0&lt;/eventNode&gt;&lt;eventValue&gt;254&lt;/eventValue&gt;&lt;/userEvents&gt;</v>
      </c>
    </row>
    <row r="193" spans="1:4" s="36" customFormat="1" hidden="1">
      <c r="A193" s="46">
        <f>Events!$E188</f>
        <v>255</v>
      </c>
      <c r="B193" s="46" t="str">
        <f>Events!$D188</f>
        <v>Board 13 - Spare Sense IP.  SP</v>
      </c>
      <c r="C193" s="46">
        <f>Events!$E188</f>
        <v>255</v>
      </c>
      <c r="D193" s="36" t="str">
        <f t="shared" si="5"/>
        <v>&lt;userEvents&gt;&lt;eventId&gt;255&lt;/eventId&gt;&lt;ownerNode&gt;0&lt;/ownerNode&gt;&lt;nodeName&gt;Software Node&lt;/nodeName&gt;&lt;eventName&gt;Board 13 - Spare Sense IP.  SP&lt;/eventName&gt;&lt;Values /&gt;&lt;eventNode&gt;0&lt;/eventNode&gt;&lt;eventValue&gt;255&lt;/eventValue&gt;&lt;/userEvents&gt;</v>
      </c>
    </row>
    <row r="194" spans="1:4" s="36" customFormat="1" hidden="1">
      <c r="A194" s="46">
        <f>Events!$E189</f>
        <v>256</v>
      </c>
      <c r="B194" s="46" t="str">
        <f>Events!$D189</f>
        <v>Board 13 - Spare Sense IP.  SP</v>
      </c>
      <c r="C194" s="46">
        <f>Events!$E189</f>
        <v>256</v>
      </c>
      <c r="D194" s="36" t="str">
        <f t="shared" si="5"/>
        <v>&lt;userEvents&gt;&lt;eventId&gt;256&lt;/eventId&gt;&lt;ownerNode&gt;0&lt;/ownerNode&gt;&lt;nodeName&gt;Software Node&lt;/nodeName&gt;&lt;eventName&gt;Board 13 - Spare Sense IP.  SP&lt;/eventName&gt;&lt;Values /&gt;&lt;eventNode&gt;0&lt;/eventNode&gt;&lt;eventValue&gt;256&lt;/eventValue&gt;&lt;/userEvents&gt;</v>
      </c>
    </row>
    <row r="195" spans="1:4" s="36" customFormat="1" hidden="1">
      <c r="A195" s="46">
        <f>Events!$E190</f>
        <v>257</v>
      </c>
      <c r="B195" s="46" t="str">
        <f>Events!$D190</f>
        <v>Board 13 - Spare Sense IP.  SP</v>
      </c>
      <c r="C195" s="46">
        <f>Events!$E190</f>
        <v>257</v>
      </c>
      <c r="D195" s="36" t="str">
        <f t="shared" si="5"/>
        <v>&lt;userEvents&gt;&lt;eventId&gt;257&lt;/eventId&gt;&lt;ownerNode&gt;0&lt;/ownerNode&gt;&lt;nodeName&gt;Software Node&lt;/nodeName&gt;&lt;eventName&gt;Board 13 - Spare Sense IP.  SP&lt;/eventName&gt;&lt;Values /&gt;&lt;eventNode&gt;0&lt;/eventNode&gt;&lt;eventValue&gt;257&lt;/eventValue&gt;&lt;/userEvents&gt;</v>
      </c>
    </row>
    <row r="196" spans="1:4" s="36" customFormat="1" hidden="1">
      <c r="A196" s="46">
        <f>Events!$E191</f>
        <v>258</v>
      </c>
      <c r="B196" s="46" t="str">
        <f>Events!$D191</f>
        <v>Board 13 - Spare Sense IP.  SP</v>
      </c>
      <c r="C196" s="46">
        <f>Events!$E191</f>
        <v>258</v>
      </c>
      <c r="D196" s="36" t="str">
        <f t="shared" si="5"/>
        <v>&lt;userEvents&gt;&lt;eventId&gt;258&lt;/eventId&gt;&lt;ownerNode&gt;0&lt;/ownerNode&gt;&lt;nodeName&gt;Software Node&lt;/nodeName&gt;&lt;eventName&gt;Board 13 - Spare Sense IP.  SP&lt;/eventName&gt;&lt;Values /&gt;&lt;eventNode&gt;0&lt;/eventNode&gt;&lt;eventValue&gt;258&lt;/eventValue&gt;&lt;/userEvents&gt;</v>
      </c>
    </row>
    <row r="197" spans="1:4">
      <c r="A197" s="12">
        <f>Events!$E208</f>
        <v>301</v>
      </c>
      <c r="B197" s="12" t="str">
        <f>Events!$D208</f>
        <v>Board 6-S1 - R1 OP Route Set</v>
      </c>
      <c r="C197" s="12">
        <f>Events!$E208</f>
        <v>301</v>
      </c>
      <c r="D197" t="str">
        <f t="shared" si="5"/>
        <v>&lt;userEvents&gt;&lt;eventId&gt;301&lt;/eventId&gt;&lt;ownerNode&gt;0&lt;/ownerNode&gt;&lt;nodeName&gt;Software Node&lt;/nodeName&gt;&lt;eventName&gt;Board 6-S1 - R1 OP Route Set&lt;/eventName&gt;&lt;Values /&gt;&lt;eventNode&gt;0&lt;/eventNode&gt;&lt;eventValue&gt;301&lt;/eventValue&gt;&lt;/userEvents&gt;</v>
      </c>
    </row>
    <row r="198" spans="1:4">
      <c r="A198" s="12">
        <f>Events!$E209</f>
        <v>312</v>
      </c>
      <c r="B198" s="12" t="str">
        <f>Events!$D209</f>
        <v>Board 6-S2 - R2A Bank A Set</v>
      </c>
      <c r="C198" s="12">
        <f>Events!$E209</f>
        <v>312</v>
      </c>
      <c r="D198" t="str">
        <f t="shared" si="5"/>
        <v>&lt;userEvents&gt;&lt;eventId&gt;312&lt;/eventId&gt;&lt;ownerNode&gt;0&lt;/ownerNode&gt;&lt;nodeName&gt;Software Node&lt;/nodeName&gt;&lt;eventName&gt;Board 6-S2 - R2A Bank A Set&lt;/eventName&gt;&lt;Values /&gt;&lt;eventNode&gt;0&lt;/eventNode&gt;&lt;eventValue&gt;312&lt;/eventValue&gt;&lt;/userEvents&gt;</v>
      </c>
    </row>
    <row r="199" spans="1:4">
      <c r="A199" s="12">
        <f>Events!$E210</f>
        <v>303</v>
      </c>
      <c r="B199" s="12" t="str">
        <f>Events!$D210</f>
        <v>Board 6-S3 - R3 OP Route Set</v>
      </c>
      <c r="C199" s="12">
        <f>Events!$E210</f>
        <v>303</v>
      </c>
      <c r="D199" t="str">
        <f t="shared" si="5"/>
        <v>&lt;userEvents&gt;&lt;eventId&gt;303&lt;/eventId&gt;&lt;ownerNode&gt;0&lt;/ownerNode&gt;&lt;nodeName&gt;Software Node&lt;/nodeName&gt;&lt;eventName&gt;Board 6-S3 - R3 OP Route Set&lt;/eventName&gt;&lt;Values /&gt;&lt;eventNode&gt;0&lt;/eventNode&gt;&lt;eventValue&gt;303&lt;/eventValue&gt;&lt;/userEvents&gt;</v>
      </c>
    </row>
    <row r="200" spans="1:4" s="9" customFormat="1">
      <c r="A200" s="12">
        <f>Events!$E211</f>
        <v>314</v>
      </c>
      <c r="B200" s="12" t="str">
        <f>Events!$D211</f>
        <v>Board 6-S4 - R4A Bank A Set</v>
      </c>
      <c r="C200" s="12">
        <f>Events!$E211</f>
        <v>314</v>
      </c>
      <c r="D200" s="9" t="str">
        <f t="shared" si="5"/>
        <v>&lt;userEvents&gt;&lt;eventId&gt;314&lt;/eventId&gt;&lt;ownerNode&gt;0&lt;/ownerNode&gt;&lt;nodeName&gt;Software Node&lt;/nodeName&gt;&lt;eventName&gt;Board 6-S4 - R4A Bank A Set&lt;/eventName&gt;&lt;Values /&gt;&lt;eventNode&gt;0&lt;/eventNode&gt;&lt;eventValue&gt;314&lt;/eventValue&gt;&lt;/userEvents&gt;</v>
      </c>
    </row>
    <row r="201" spans="1:4" s="9" customFormat="1">
      <c r="A201" s="12">
        <f>Events!$E212</f>
        <v>305</v>
      </c>
      <c r="B201" s="12" t="str">
        <f>Events!$D212</f>
        <v>Board 6-S5 - R5 OP Route Set</v>
      </c>
      <c r="C201" s="12">
        <f>Events!$E212</f>
        <v>305</v>
      </c>
      <c r="D201" s="9" t="str">
        <f t="shared" si="5"/>
        <v>&lt;userEvents&gt;&lt;eventId&gt;305&lt;/eventId&gt;&lt;ownerNode&gt;0&lt;/ownerNode&gt;&lt;nodeName&gt;Software Node&lt;/nodeName&gt;&lt;eventName&gt;Board 6-S5 - R5 OP Route Set&lt;/eventName&gt;&lt;Values /&gt;&lt;eventNode&gt;0&lt;/eventNode&gt;&lt;eventValue&gt;305&lt;/eventValue&gt;&lt;/userEvents&gt;</v>
      </c>
    </row>
    <row r="202" spans="1:4" s="9" customFormat="1">
      <c r="A202" s="12">
        <f>Events!$E213</f>
        <v>306</v>
      </c>
      <c r="B202" s="12" t="str">
        <f>Events!$D213</f>
        <v>Board 6-S6 - R6 OP Route Set</v>
      </c>
      <c r="C202" s="12">
        <f>Events!$E213</f>
        <v>306</v>
      </c>
      <c r="D202" s="9" t="str">
        <f t="shared" si="5"/>
        <v>&lt;userEvents&gt;&lt;eventId&gt;306&lt;/eventId&gt;&lt;ownerNode&gt;0&lt;/ownerNode&gt;&lt;nodeName&gt;Software Node&lt;/nodeName&gt;&lt;eventName&gt;Board 6-S6 - R6 OP Route Set&lt;/eventName&gt;&lt;Values /&gt;&lt;eventNode&gt;0&lt;/eventNode&gt;&lt;eventValue&gt;306&lt;/eventValue&gt;&lt;/userEvents&gt;</v>
      </c>
    </row>
    <row r="203" spans="1:4" hidden="1">
      <c r="A203" s="12">
        <f>Events!$E214</f>
        <v>281</v>
      </c>
      <c r="B203" s="12" t="str">
        <f>Events!$D214</f>
        <v>Board 6-S7 - Brew NGTT Set</v>
      </c>
      <c r="C203" s="12">
        <f>Events!$E214</f>
        <v>281</v>
      </c>
      <c r="D203" s="9" t="str">
        <f t="shared" si="5"/>
        <v>&lt;userEvents&gt;&lt;eventId&gt;281&lt;/eventId&gt;&lt;ownerNode&gt;0&lt;/ownerNode&gt;&lt;nodeName&gt;Software Node&lt;/nodeName&gt;&lt;eventName&gt;Board 6-S7 - Brew NGTT Set&lt;/eventName&gt;&lt;Values /&gt;&lt;eventNode&gt;0&lt;/eventNode&gt;&lt;eventValue&gt;281&lt;/eventValue&gt;&lt;/userEvents&gt;</v>
      </c>
    </row>
    <row r="204" spans="1:4" hidden="1">
      <c r="A204" s="12">
        <f>Events!$E215</f>
        <v>283</v>
      </c>
      <c r="B204" s="12" t="str">
        <f>Events!$D215</f>
        <v>Board 6-S8 - Loco NGTT Set</v>
      </c>
      <c r="C204" s="12">
        <f>Events!$E215</f>
        <v>283</v>
      </c>
      <c r="D204" s="9" t="str">
        <f t="shared" si="5"/>
        <v>&lt;userEvents&gt;&lt;eventId&gt;283&lt;/eventId&gt;&lt;ownerNode&gt;0&lt;/ownerNode&gt;&lt;nodeName&gt;Software Node&lt;/nodeName&gt;&lt;eventName&gt;Board 6-S8 - Loco NGTT Set&lt;/eventName&gt;&lt;Values /&gt;&lt;eventNode&gt;0&lt;/eventNode&gt;&lt;eventValue&gt;283&lt;/eventValue&gt;&lt;/userEvents&gt;</v>
      </c>
    </row>
    <row r="205" spans="1:4">
      <c r="A205" s="12">
        <f>Events!$E214</f>
        <v>281</v>
      </c>
      <c r="B205" s="12" t="str">
        <f>Events!$D214</f>
        <v>Board 6-S7 - Brew NGTT Set</v>
      </c>
      <c r="C205" s="12">
        <f>Events!$E214</f>
        <v>281</v>
      </c>
      <c r="D205" s="9" t="str">
        <f t="shared" si="5"/>
        <v>&lt;userEvents&gt;&lt;eventId&gt;281&lt;/eventId&gt;&lt;ownerNode&gt;0&lt;/ownerNode&gt;&lt;nodeName&gt;Software Node&lt;/nodeName&gt;&lt;eventName&gt;Board 6-S7 - Brew NGTT Set&lt;/eventName&gt;&lt;Values /&gt;&lt;eventNode&gt;0&lt;/eventNode&gt;&lt;eventValue&gt;281&lt;/eventValue&gt;&lt;/userEvents&gt;</v>
      </c>
    </row>
    <row r="206" spans="1:4">
      <c r="A206" s="12">
        <f>Events!$E215</f>
        <v>283</v>
      </c>
      <c r="B206" s="12" t="str">
        <f>Events!$D215</f>
        <v>Board 6-S8 - Loco NGTT Set</v>
      </c>
      <c r="C206" s="12">
        <f>Events!$E215</f>
        <v>283</v>
      </c>
      <c r="D206" s="9" t="str">
        <f t="shared" si="5"/>
        <v>&lt;userEvents&gt;&lt;eventId&gt;283&lt;/eventId&gt;&lt;ownerNode&gt;0&lt;/ownerNode&gt;&lt;nodeName&gt;Software Node&lt;/nodeName&gt;&lt;eventName&gt;Board 6-S8 - Loco NGTT Set&lt;/eventName&gt;&lt;Values /&gt;&lt;eventNode&gt;0&lt;/eventNode&gt;&lt;eventValue&gt;283&lt;/eventValue&gt;&lt;/userEvents&gt;</v>
      </c>
    </row>
    <row r="207" spans="1:4">
      <c r="A207" s="12">
        <f>Events!$E192</f>
        <v>271</v>
      </c>
      <c r="B207" s="12" t="str">
        <f>Events!$D192</f>
        <v>Board ANY - Dummy 1</v>
      </c>
      <c r="C207" s="12">
        <f>Events!$E192</f>
        <v>271</v>
      </c>
      <c r="D207" t="str">
        <f t="shared" si="5"/>
        <v>&lt;userEvents&gt;&lt;eventId&gt;271&lt;/eventId&gt;&lt;ownerNode&gt;0&lt;/ownerNode&gt;&lt;nodeName&gt;Software Node&lt;/nodeName&gt;&lt;eventName&gt;Board ANY - Dummy 1&lt;/eventName&gt;&lt;Values /&gt;&lt;eventNode&gt;0&lt;/eventNode&gt;&lt;eventValue&gt;271&lt;/eventValue&gt;&lt;/userEvents&gt;</v>
      </c>
    </row>
    <row r="208" spans="1:4">
      <c r="A208" s="12">
        <f>Events!$E193</f>
        <v>272</v>
      </c>
      <c r="B208" s="12" t="str">
        <f>Events!$D193</f>
        <v>Board ANY - Dummy 2</v>
      </c>
      <c r="C208" s="12">
        <f>Events!$E193</f>
        <v>272</v>
      </c>
      <c r="D208" t="str">
        <f t="shared" si="5"/>
        <v>&lt;userEvents&gt;&lt;eventId&gt;272&lt;/eventId&gt;&lt;ownerNode&gt;0&lt;/ownerNode&gt;&lt;nodeName&gt;Software Node&lt;/nodeName&gt;&lt;eventName&gt;Board ANY - Dummy 2&lt;/eventName&gt;&lt;Values /&gt;&lt;eventNode&gt;0&lt;/eventNode&gt;&lt;eventValue&gt;272&lt;/eventValue&gt;&lt;/userEvents&gt;</v>
      </c>
    </row>
    <row r="209" spans="1:4">
      <c r="A209" s="12">
        <f>Events!$E194</f>
        <v>273</v>
      </c>
      <c r="B209" s="12" t="str">
        <f>Events!$D194</f>
        <v>Board ANY - Dummy 3</v>
      </c>
      <c r="C209" s="12">
        <f>Events!$E194</f>
        <v>273</v>
      </c>
      <c r="D209" t="str">
        <f t="shared" si="5"/>
        <v>&lt;userEvents&gt;&lt;eventId&gt;273&lt;/eventId&gt;&lt;ownerNode&gt;0&lt;/ownerNode&gt;&lt;nodeName&gt;Software Node&lt;/nodeName&gt;&lt;eventName&gt;Board ANY - Dummy 3&lt;/eventName&gt;&lt;Values /&gt;&lt;eventNode&gt;0&lt;/eventNode&gt;&lt;eventValue&gt;273&lt;/eventValue&gt;&lt;/userEvents&gt;</v>
      </c>
    </row>
    <row r="210" spans="1:4">
      <c r="A210" s="12">
        <f>Events!$E195</f>
        <v>274</v>
      </c>
      <c r="B210" s="12" t="str">
        <f>Events!$D195</f>
        <v>Board ANY - Dummy 4</v>
      </c>
      <c r="C210" s="12">
        <f>Events!$E195</f>
        <v>274</v>
      </c>
      <c r="D210" t="str">
        <f t="shared" si="5"/>
        <v>&lt;userEvents&gt;&lt;eventId&gt;274&lt;/eventId&gt;&lt;ownerNode&gt;0&lt;/ownerNode&gt;&lt;nodeName&gt;Software Node&lt;/nodeName&gt;&lt;eventName&gt;Board ANY - Dummy 4&lt;/eventName&gt;&lt;Values /&gt;&lt;eventNode&gt;0&lt;/eventNode&gt;&lt;eventValue&gt;274&lt;/eventValue&gt;&lt;/userEvents&gt;</v>
      </c>
    </row>
    <row r="211" spans="1:4">
      <c r="A211" s="12">
        <f>Events!$E196</f>
        <v>275</v>
      </c>
      <c r="B211" s="12" t="str">
        <f>Events!$D196</f>
        <v>Board ANY - Dummy 5</v>
      </c>
      <c r="C211" s="12">
        <f>Events!$E196</f>
        <v>275</v>
      </c>
      <c r="D211" t="str">
        <f t="shared" si="5"/>
        <v>&lt;userEvents&gt;&lt;eventId&gt;275&lt;/eventId&gt;&lt;ownerNode&gt;0&lt;/ownerNode&gt;&lt;nodeName&gt;Software Node&lt;/nodeName&gt;&lt;eventName&gt;Board ANY - Dummy 5&lt;/eventName&gt;&lt;Values /&gt;&lt;eventNode&gt;0&lt;/eventNode&gt;&lt;eventValue&gt;275&lt;/eventValue&gt;&lt;/userEvents&gt;</v>
      </c>
    </row>
    <row r="212" spans="1:4">
      <c r="A212" s="12">
        <f>Events!$E197</f>
        <v>276</v>
      </c>
      <c r="B212" s="12" t="str">
        <f>Events!$D197</f>
        <v>Board ANY - Dummy 6</v>
      </c>
      <c r="C212" s="12">
        <f>Events!$E197</f>
        <v>276</v>
      </c>
      <c r="D212" t="str">
        <f t="shared" si="5"/>
        <v>&lt;userEvents&gt;&lt;eventId&gt;276&lt;/eventId&gt;&lt;ownerNode&gt;0&lt;/ownerNode&gt;&lt;nodeName&gt;Software Node&lt;/nodeName&gt;&lt;eventName&gt;Board ANY - Dummy 6&lt;/eventName&gt;&lt;Values /&gt;&lt;eventNode&gt;0&lt;/eventNode&gt;&lt;eventValue&gt;276&lt;/eventValue&gt;&lt;/userEvents&gt;</v>
      </c>
    </row>
    <row r="213" spans="1:4">
      <c r="A213" s="12">
        <f>Events!$E198</f>
        <v>277</v>
      </c>
      <c r="B213" s="12" t="str">
        <f>Events!$D198</f>
        <v>Board ANY - Dummy 7</v>
      </c>
      <c r="C213" s="12">
        <f>Events!$E198</f>
        <v>277</v>
      </c>
      <c r="D213" t="str">
        <f t="shared" si="5"/>
        <v>&lt;userEvents&gt;&lt;eventId&gt;277&lt;/eventId&gt;&lt;ownerNode&gt;0&lt;/ownerNode&gt;&lt;nodeName&gt;Software Node&lt;/nodeName&gt;&lt;eventName&gt;Board ANY - Dummy 7&lt;/eventName&gt;&lt;Values /&gt;&lt;eventNode&gt;0&lt;/eventNode&gt;&lt;eventValue&gt;277&lt;/eventValue&gt;&lt;/userEvents&gt;</v>
      </c>
    </row>
    <row r="214" spans="1:4">
      <c r="A214" s="12">
        <f>Events!$E199</f>
        <v>278</v>
      </c>
      <c r="B214" s="12" t="str">
        <f>Events!$D199</f>
        <v>Board ANY - Dummy 8</v>
      </c>
      <c r="C214" s="12">
        <f>Events!$E199</f>
        <v>278</v>
      </c>
      <c r="D214" t="str">
        <f t="shared" si="5"/>
        <v>&lt;userEvents&gt;&lt;eventId&gt;278&lt;/eventId&gt;&lt;ownerNode&gt;0&lt;/ownerNode&gt;&lt;nodeName&gt;Software Node&lt;/nodeName&gt;&lt;eventName&gt;Board ANY - Dummy 8&lt;/eventName&gt;&lt;Values /&gt;&lt;eventNode&gt;0&lt;/eventNode&gt;&lt;eventValue&gt;278&lt;/eventValue&gt;&lt;/userEvents&gt;</v>
      </c>
    </row>
    <row r="215" spans="1:4">
      <c r="A215" s="12" t="e">
        <f>Events!#REF!</f>
        <v>#REF!</v>
      </c>
      <c r="B215" s="12" t="e">
        <f>Events!#REF!</f>
        <v>#REF!</v>
      </c>
      <c r="C215" s="12" t="e">
        <f>Events!#REF!</f>
        <v>#REF!</v>
      </c>
      <c r="D215" t="e">
        <f t="shared" si="5"/>
        <v>#REF!</v>
      </c>
    </row>
    <row r="216" spans="1:4">
      <c r="A216" s="12" t="e">
        <f>Events!#REF!</f>
        <v>#REF!</v>
      </c>
      <c r="B216" s="12" t="e">
        <f>Events!#REF!</f>
        <v>#REF!</v>
      </c>
      <c r="C216" s="12" t="e">
        <f>Events!#REF!</f>
        <v>#REF!</v>
      </c>
      <c r="D216" t="e">
        <f t="shared" si="5"/>
        <v>#REF!</v>
      </c>
    </row>
    <row r="217" spans="1:4">
      <c r="A217" s="12" t="e">
        <f>Events!#REF!</f>
        <v>#REF!</v>
      </c>
      <c r="B217" s="12" t="e">
        <f>Events!#REF!</f>
        <v>#REF!</v>
      </c>
      <c r="C217" s="12" t="e">
        <f>Events!#REF!</f>
        <v>#REF!</v>
      </c>
      <c r="D217" t="e">
        <f t="shared" si="5"/>
        <v>#REF!</v>
      </c>
    </row>
    <row r="218" spans="1:4">
      <c r="A218" s="12" t="e">
        <f>Events!#REF!</f>
        <v>#REF!</v>
      </c>
      <c r="B218" s="12" t="e">
        <f>Events!#REF!</f>
        <v>#REF!</v>
      </c>
      <c r="C218" s="12" t="e">
        <f>Events!#REF!</f>
        <v>#REF!</v>
      </c>
      <c r="D218" t="e">
        <f t="shared" si="5"/>
        <v>#REF!</v>
      </c>
    </row>
    <row r="219" spans="1:4">
      <c r="A219" s="12" t="e">
        <f>Events!#REF!</f>
        <v>#REF!</v>
      </c>
      <c r="B219" s="12" t="e">
        <f>Events!#REF!</f>
        <v>#REF!</v>
      </c>
      <c r="C219" s="12" t="e">
        <f>Events!#REF!</f>
        <v>#REF!</v>
      </c>
      <c r="D219" t="e">
        <f>"&lt;userEvents&gt;&lt;eventId&gt;"&amp;A219&amp;"&lt;/eventId&gt;&lt;ownerNode&gt;0&lt;/ownerNode&gt;&lt;nodeName&gt;Software Node&lt;/nodeName&gt;&lt;eventName&gt;"&amp;B219&amp;"&lt;/eventName&gt;&lt;Values /&gt;&lt;eventNode&gt;0&lt;/eventNode&gt;&lt;eventValue&gt;"&amp;C219&amp;"&lt;/eventValue&gt;&lt;/userEvents&gt;"</f>
        <v>#REF!</v>
      </c>
    </row>
    <row r="220" spans="1:4">
      <c r="A220" s="12" t="e">
        <f>Events!#REF!</f>
        <v>#REF!</v>
      </c>
      <c r="B220" s="12" t="e">
        <f>Events!#REF!</f>
        <v>#REF!</v>
      </c>
      <c r="C220" s="12" t="e">
        <f>Events!#REF!</f>
        <v>#REF!</v>
      </c>
      <c r="D220" t="e">
        <f>"&lt;userEvents&gt;&lt;eventId&gt;"&amp;A220&amp;"&lt;/eventId&gt;&lt;ownerNode&gt;0&lt;/ownerNode&gt;&lt;nodeName&gt;Software Node&lt;/nodeName&gt;&lt;eventName&gt;"&amp;B220&amp;"&lt;/eventName&gt;&lt;Values /&gt;&lt;eventNode&gt;0&lt;/eventNode&gt;&lt;eventValue&gt;"&amp;C220&amp;"&lt;/eventValue&gt;&lt;/userEvents&gt;"</f>
        <v>#REF!</v>
      </c>
    </row>
    <row r="221" spans="1:4">
      <c r="A221" s="12" t="e">
        <f>Events!#REF!</f>
        <v>#REF!</v>
      </c>
      <c r="B221" s="12" t="e">
        <f>Events!#REF!</f>
        <v>#REF!</v>
      </c>
      <c r="C221" s="12" t="e">
        <f>Events!#REF!</f>
        <v>#REF!</v>
      </c>
      <c r="D221" t="e">
        <f>"&lt;userEvents&gt;&lt;eventId&gt;"&amp;A221&amp;"&lt;/eventId&gt;&lt;ownerNode&gt;0&lt;/ownerNode&gt;&lt;nodeName&gt;Software Node&lt;/nodeName&gt;&lt;eventName&gt;"&amp;B221&amp;"&lt;/eventName&gt;&lt;Values /&gt;&lt;eventNode&gt;0&lt;/eventNode&gt;&lt;eventValue&gt;"&amp;C221&amp;"&lt;/eventValue&gt;&lt;/userEvents&gt;"</f>
        <v>#REF!</v>
      </c>
    </row>
    <row r="222" spans="1:4">
      <c r="A222" s="12" t="e">
        <f>Events!#REF!</f>
        <v>#REF!</v>
      </c>
      <c r="B222" s="12" t="e">
        <f>Events!#REF!</f>
        <v>#REF!</v>
      </c>
      <c r="C222" s="12" t="e">
        <f>Events!#REF!</f>
        <v>#REF!</v>
      </c>
      <c r="D222" t="e">
        <f>"&lt;userEvents&gt;&lt;eventId&gt;"&amp;A222&amp;"&lt;/eventId&gt;&lt;ownerNode&gt;0&lt;/ownerNode&gt;&lt;nodeName&gt;Software Node&lt;/nodeName&gt;&lt;eventName&gt;"&amp;B222&amp;"&lt;/eventName&gt;&lt;Values /&gt;&lt;eventNode&gt;0&lt;/eventNode&gt;&lt;eventValue&gt;"&amp;C222&amp;"&lt;/eventValue&gt;&lt;/userEvents&gt;"</f>
        <v>#REF!</v>
      </c>
    </row>
    <row r="223" spans="1:4">
      <c r="A223" s="12" t="e">
        <f>Events!#REF!</f>
        <v>#REF!</v>
      </c>
      <c r="B223" s="12" t="e">
        <f>Events!#REF!</f>
        <v>#REF!</v>
      </c>
      <c r="C223" s="12" t="e">
        <f>Events!#REF!</f>
        <v>#REF!</v>
      </c>
      <c r="D223" t="e">
        <f t="shared" ref="D223:D225" si="6">"&lt;userEvents&gt;&lt;eventId&gt;"&amp;A223&amp;"&lt;/eventId&gt;&lt;ownerNode&gt;0&lt;/ownerNode&gt;&lt;nodeName&gt;Software Node&lt;/nodeName&gt;&lt;eventName&gt;"&amp;B223&amp;"&lt;/eventName&gt;&lt;Values /&gt;&lt;eventNode&gt;0&lt;/eventNode&gt;&lt;eventValue&gt;"&amp;C223&amp;"&lt;/eventValue&gt;&lt;/userEvents&gt;"</f>
        <v>#REF!</v>
      </c>
    </row>
    <row r="224" spans="1:4">
      <c r="A224" s="12" t="e">
        <f t="shared" ref="A224:C226" si="7">A223+1</f>
        <v>#REF!</v>
      </c>
      <c r="B224" s="12" t="e">
        <f>Events!#REF!</f>
        <v>#REF!</v>
      </c>
      <c r="C224" s="12" t="e">
        <f t="shared" si="7"/>
        <v>#REF!</v>
      </c>
      <c r="D224" t="e">
        <f t="shared" si="6"/>
        <v>#REF!</v>
      </c>
    </row>
    <row r="225" spans="1:4">
      <c r="A225" s="12" t="e">
        <f t="shared" si="7"/>
        <v>#REF!</v>
      </c>
      <c r="B225" s="12" t="e">
        <f>Events!#REF!</f>
        <v>#REF!</v>
      </c>
      <c r="C225" s="12" t="e">
        <f t="shared" si="7"/>
        <v>#REF!</v>
      </c>
      <c r="D225" t="e">
        <f t="shared" si="6"/>
        <v>#REF!</v>
      </c>
    </row>
    <row r="226" spans="1:4">
      <c r="A226" s="12" t="e">
        <f t="shared" si="7"/>
        <v>#REF!</v>
      </c>
      <c r="B226" s="12" t="e">
        <f>Events!#REF!</f>
        <v>#REF!</v>
      </c>
      <c r="C226" s="12" t="e">
        <f t="shared" si="7"/>
        <v>#REF!</v>
      </c>
      <c r="D226" t="e">
        <f>"&lt;userEvents&gt;&lt;eventId&gt;"&amp;A226&amp;"&lt;/eventId&gt;&lt;ownerNode&gt;0&lt;/ownerNode&gt;&lt;nodeName&gt;Software Node&lt;/nodeName&gt;&lt;eventName&gt;"&amp;B226&amp;"&lt;/eventName&gt;&lt;Values /&gt;&lt;eventNode&gt;0&lt;/eventNode&gt;&lt;eventValue&gt;"&amp;C226&amp;"&lt;/eventValue&gt;&lt;/userEvents&gt;"</f>
        <v>#REF!</v>
      </c>
    </row>
    <row r="227" spans="1:4">
      <c r="A227" s="12" t="e">
        <f>Events!#REF!</f>
        <v>#REF!</v>
      </c>
      <c r="B227" s="12" t="e">
        <f>Events!#REF!</f>
        <v>#REF!</v>
      </c>
      <c r="C227" s="12" t="e">
        <f>Events!#REF!</f>
        <v>#REF!</v>
      </c>
      <c r="D227" t="e">
        <f>"&lt;userEvents&gt;&lt;eventId&gt;"&amp;A227&amp;"&lt;/eventId&gt;&lt;ownerNode&gt;0&lt;/ownerNode&gt;&lt;nodeName&gt;Software Node&lt;/nodeName&gt;&lt;eventName&gt;"&amp;B227&amp;"&lt;/eventName&gt;&lt;Values /&gt;&lt;eventNode&gt;0&lt;/eventNode&gt;&lt;eventValue&gt;"&amp;C227&amp;"&lt;/eventValue&gt;&lt;/userEvents&gt;"</f>
        <v>#REF!</v>
      </c>
    </row>
    <row r="228" spans="1:4">
      <c r="A228" s="12" t="e">
        <f>Events!#REF!</f>
        <v>#REF!</v>
      </c>
      <c r="B228" s="12" t="e">
        <f>Events!#REF!</f>
        <v>#REF!</v>
      </c>
      <c r="C228" s="12" t="e">
        <f>Events!#REF!</f>
        <v>#REF!</v>
      </c>
      <c r="D228" t="e">
        <f t="shared" ref="D228:D243" si="8">"&lt;userEvents&gt;&lt;eventId&gt;"&amp;A228&amp;"&lt;/eventId&gt;&lt;ownerNode&gt;0&lt;/ownerNode&gt;&lt;nodeName&gt;Software Node&lt;/nodeName&gt;&lt;eventName&gt;"&amp;B228&amp;"&lt;/eventName&gt;&lt;Values /&gt;&lt;eventNode&gt;0&lt;/eventNode&gt;&lt;eventValue&gt;"&amp;C228&amp;"&lt;/eventValue&gt;&lt;/userEvents&gt;"</f>
        <v>#REF!</v>
      </c>
    </row>
    <row r="229" spans="1:4">
      <c r="A229" s="12" t="e">
        <f>Events!#REF!</f>
        <v>#REF!</v>
      </c>
      <c r="B229" s="12" t="e">
        <f>Events!#REF!</f>
        <v>#REF!</v>
      </c>
      <c r="C229" s="12" t="e">
        <f>Events!#REF!</f>
        <v>#REF!</v>
      </c>
      <c r="D229" t="e">
        <f t="shared" si="8"/>
        <v>#REF!</v>
      </c>
    </row>
    <row r="230" spans="1:4">
      <c r="A230" s="12" t="e">
        <f>Events!#REF!</f>
        <v>#REF!</v>
      </c>
      <c r="B230" s="12" t="e">
        <f>Events!#REF!</f>
        <v>#REF!</v>
      </c>
      <c r="C230" s="12" t="e">
        <f>Events!#REF!</f>
        <v>#REF!</v>
      </c>
      <c r="D230" t="e">
        <f t="shared" si="8"/>
        <v>#REF!</v>
      </c>
    </row>
    <row r="231" spans="1:4">
      <c r="A231" s="12" t="e">
        <f>Events!#REF!</f>
        <v>#REF!</v>
      </c>
      <c r="B231" s="12" t="e">
        <f>Events!#REF!</f>
        <v>#REF!</v>
      </c>
      <c r="C231" s="12" t="e">
        <f>Events!#REF!</f>
        <v>#REF!</v>
      </c>
      <c r="D231" t="e">
        <f t="shared" si="8"/>
        <v>#REF!</v>
      </c>
    </row>
    <row r="232" spans="1:4">
      <c r="A232" s="12" t="e">
        <f>Events!#REF!</f>
        <v>#REF!</v>
      </c>
      <c r="B232" s="12" t="e">
        <f>Events!#REF!</f>
        <v>#REF!</v>
      </c>
      <c r="C232" s="12" t="e">
        <f>Events!#REF!</f>
        <v>#REF!</v>
      </c>
      <c r="D232" t="e">
        <f t="shared" si="8"/>
        <v>#REF!</v>
      </c>
    </row>
    <row r="233" spans="1:4">
      <c r="A233" s="12" t="e">
        <f>Events!#REF!</f>
        <v>#REF!</v>
      </c>
      <c r="B233" s="12" t="e">
        <f>Events!#REF!</f>
        <v>#REF!</v>
      </c>
      <c r="C233" s="12" t="e">
        <f>Events!#REF!</f>
        <v>#REF!</v>
      </c>
      <c r="D233" t="e">
        <f t="shared" si="8"/>
        <v>#REF!</v>
      </c>
    </row>
    <row r="234" spans="1:4">
      <c r="A234" s="12" t="e">
        <f>Events!#REF!</f>
        <v>#REF!</v>
      </c>
      <c r="B234" s="12" t="e">
        <f>Events!#REF!</f>
        <v>#REF!</v>
      </c>
      <c r="C234" s="12" t="e">
        <f>Events!#REF!</f>
        <v>#REF!</v>
      </c>
      <c r="D234" t="e">
        <f t="shared" si="8"/>
        <v>#REF!</v>
      </c>
    </row>
    <row r="235" spans="1:4">
      <c r="A235" s="12" t="e">
        <f>Events!#REF!</f>
        <v>#REF!</v>
      </c>
      <c r="B235" s="12" t="e">
        <f>Events!#REF!</f>
        <v>#REF!</v>
      </c>
      <c r="C235" s="12" t="e">
        <f>Events!#REF!</f>
        <v>#REF!</v>
      </c>
      <c r="D235" t="e">
        <f t="shared" si="8"/>
        <v>#REF!</v>
      </c>
    </row>
    <row r="236" spans="1:4">
      <c r="A236" s="12" t="e">
        <f>Events!#REF!</f>
        <v>#REF!</v>
      </c>
      <c r="B236" s="12" t="e">
        <f>Events!#REF!</f>
        <v>#REF!</v>
      </c>
      <c r="C236" s="12" t="e">
        <f>Events!#REF!</f>
        <v>#REF!</v>
      </c>
      <c r="D236" t="e">
        <f t="shared" si="8"/>
        <v>#REF!</v>
      </c>
    </row>
    <row r="237" spans="1:4">
      <c r="A237" s="12" t="e">
        <f>Events!#REF!</f>
        <v>#REF!</v>
      </c>
      <c r="B237" s="12" t="e">
        <f>Events!#REF!</f>
        <v>#REF!</v>
      </c>
      <c r="C237" s="12" t="e">
        <f>Events!#REF!</f>
        <v>#REF!</v>
      </c>
      <c r="D237" t="e">
        <f t="shared" si="8"/>
        <v>#REF!</v>
      </c>
    </row>
    <row r="238" spans="1:4">
      <c r="A238" s="12" t="e">
        <f>Events!#REF!</f>
        <v>#REF!</v>
      </c>
      <c r="B238" s="12" t="e">
        <f>Events!#REF!</f>
        <v>#REF!</v>
      </c>
      <c r="C238" s="12" t="e">
        <f>Events!#REF!</f>
        <v>#REF!</v>
      </c>
      <c r="D238" t="e">
        <f t="shared" si="8"/>
        <v>#REF!</v>
      </c>
    </row>
    <row r="239" spans="1:4">
      <c r="A239" s="12" t="e">
        <f>Events!#REF!</f>
        <v>#REF!</v>
      </c>
      <c r="B239" s="12" t="e">
        <f>Events!#REF!</f>
        <v>#REF!</v>
      </c>
      <c r="C239" s="12" t="e">
        <f>Events!#REF!</f>
        <v>#REF!</v>
      </c>
      <c r="D239" t="e">
        <f t="shared" si="8"/>
        <v>#REF!</v>
      </c>
    </row>
    <row r="240" spans="1:4">
      <c r="A240" s="12" t="e">
        <f>Events!#REF!</f>
        <v>#REF!</v>
      </c>
      <c r="B240" s="12" t="e">
        <f>Events!#REF!</f>
        <v>#REF!</v>
      </c>
      <c r="C240" s="12" t="e">
        <f>Events!#REF!</f>
        <v>#REF!</v>
      </c>
      <c r="D240" t="e">
        <f t="shared" si="8"/>
        <v>#REF!</v>
      </c>
    </row>
    <row r="241" spans="1:4">
      <c r="A241" s="12" t="e">
        <f>Events!#REF!</f>
        <v>#REF!</v>
      </c>
      <c r="B241" s="12" t="e">
        <f>Events!#REF!</f>
        <v>#REF!</v>
      </c>
      <c r="C241" s="12" t="e">
        <f>Events!#REF!</f>
        <v>#REF!</v>
      </c>
      <c r="D241" t="e">
        <f t="shared" si="8"/>
        <v>#REF!</v>
      </c>
    </row>
    <row r="242" spans="1:4">
      <c r="A242" s="12" t="e">
        <f>Events!#REF!</f>
        <v>#REF!</v>
      </c>
      <c r="B242" s="12" t="e">
        <f>Events!#REF!</f>
        <v>#REF!</v>
      </c>
      <c r="C242" s="12" t="e">
        <f>Events!#REF!</f>
        <v>#REF!</v>
      </c>
      <c r="D242" t="e">
        <f t="shared" si="8"/>
        <v>#REF!</v>
      </c>
    </row>
    <row r="243" spans="1:4">
      <c r="A243" s="12" t="e">
        <f>Events!#REF!</f>
        <v>#REF!</v>
      </c>
      <c r="B243" s="12" t="e">
        <f>Events!#REF!</f>
        <v>#REF!</v>
      </c>
      <c r="C243" s="12" t="e">
        <f>Events!#REF!</f>
        <v>#REF!</v>
      </c>
      <c r="D243" t="e">
        <f t="shared" si="8"/>
        <v>#REF!</v>
      </c>
    </row>
    <row r="244" spans="1:4">
      <c r="A244" s="12" t="e">
        <f>Events!#REF!</f>
        <v>#REF!</v>
      </c>
      <c r="B244" s="12" t="e">
        <f>Events!#REF!</f>
        <v>#REF!</v>
      </c>
      <c r="C244" s="12" t="e">
        <f>Events!#REF!</f>
        <v>#REF!</v>
      </c>
      <c r="D244" t="e">
        <f>"&lt;userEvents&gt;&lt;eventId&gt;"&amp;A244&amp;"&lt;/eventId&gt;&lt;ownerNode&gt;0&lt;/ownerNode&gt;&lt;nodeName&gt;Software Node&lt;/nodeName&gt;&lt;eventName&gt;"&amp;B244&amp;"&lt;/eventName&gt;&lt;Values /&gt;&lt;eventNode&gt;0&lt;/eventNode&gt;&lt;eventValue&gt;"&amp;C244&amp;"&lt;/eventValue&gt;&lt;/userEvents&gt;"</f>
        <v>#REF!</v>
      </c>
    </row>
    <row r="245" spans="1:4">
      <c r="A245" s="12" t="e">
        <f>Events!#REF!</f>
        <v>#REF!</v>
      </c>
      <c r="B245" s="12" t="e">
        <f>Events!#REF!</f>
        <v>#REF!</v>
      </c>
      <c r="C245" s="12" t="e">
        <f>Events!#REF!</f>
        <v>#REF!</v>
      </c>
      <c r="D245" t="e">
        <f t="shared" ref="D245:D260" si="9">"&lt;userEvents&gt;&lt;eventId&gt;"&amp;A245&amp;"&lt;/eventId&gt;&lt;ownerNode&gt;0&lt;/ownerNode&gt;&lt;nodeName&gt;Software Node&lt;/nodeName&gt;&lt;eventName&gt;"&amp;B245&amp;"&lt;/eventName&gt;&lt;Values /&gt;&lt;eventNode&gt;0&lt;/eventNode&gt;&lt;eventValue&gt;"&amp;C245&amp;"&lt;/eventValue&gt;&lt;/userEvents&gt;"</f>
        <v>#REF!</v>
      </c>
    </row>
    <row r="246" spans="1:4">
      <c r="A246" s="12" t="e">
        <f>Events!#REF!</f>
        <v>#REF!</v>
      </c>
      <c r="B246" s="12" t="e">
        <f>Events!#REF!</f>
        <v>#REF!</v>
      </c>
      <c r="C246" s="12" t="e">
        <f>Events!#REF!</f>
        <v>#REF!</v>
      </c>
      <c r="D246" t="e">
        <f t="shared" si="9"/>
        <v>#REF!</v>
      </c>
    </row>
    <row r="247" spans="1:4">
      <c r="A247" s="12" t="e">
        <f>Events!#REF!</f>
        <v>#REF!</v>
      </c>
      <c r="B247" s="12" t="e">
        <f>Events!#REF!</f>
        <v>#REF!</v>
      </c>
      <c r="C247" s="12" t="e">
        <f>Events!#REF!</f>
        <v>#REF!</v>
      </c>
      <c r="D247" t="e">
        <f t="shared" si="9"/>
        <v>#REF!</v>
      </c>
    </row>
    <row r="248" spans="1:4">
      <c r="A248" s="12" t="e">
        <f>Events!#REF!</f>
        <v>#REF!</v>
      </c>
      <c r="B248" s="12" t="e">
        <f>Events!#REF!</f>
        <v>#REF!</v>
      </c>
      <c r="C248" s="12" t="e">
        <f>Events!#REF!</f>
        <v>#REF!</v>
      </c>
      <c r="D248" t="e">
        <f t="shared" si="9"/>
        <v>#REF!</v>
      </c>
    </row>
    <row r="249" spans="1:4">
      <c r="A249" s="12" t="e">
        <f>Events!#REF!</f>
        <v>#REF!</v>
      </c>
      <c r="B249" s="12" t="e">
        <f>Events!#REF!</f>
        <v>#REF!</v>
      </c>
      <c r="C249" s="12" t="e">
        <f>Events!#REF!</f>
        <v>#REF!</v>
      </c>
      <c r="D249" t="e">
        <f t="shared" si="9"/>
        <v>#REF!</v>
      </c>
    </row>
    <row r="250" spans="1:4">
      <c r="A250" s="12" t="e">
        <f>Events!#REF!</f>
        <v>#REF!</v>
      </c>
      <c r="B250" s="12" t="e">
        <f>Events!#REF!</f>
        <v>#REF!</v>
      </c>
      <c r="C250" s="12" t="e">
        <f>Events!#REF!</f>
        <v>#REF!</v>
      </c>
      <c r="D250" t="e">
        <f t="shared" si="9"/>
        <v>#REF!</v>
      </c>
    </row>
    <row r="251" spans="1:4">
      <c r="A251" s="12" t="e">
        <f>Events!#REF!</f>
        <v>#REF!</v>
      </c>
      <c r="B251" s="12" t="e">
        <f>Events!#REF!</f>
        <v>#REF!</v>
      </c>
      <c r="C251" s="12" t="e">
        <f>Events!#REF!</f>
        <v>#REF!</v>
      </c>
      <c r="D251" t="e">
        <f t="shared" si="9"/>
        <v>#REF!</v>
      </c>
    </row>
    <row r="252" spans="1:4">
      <c r="A252" s="12" t="e">
        <f>Events!#REF!</f>
        <v>#REF!</v>
      </c>
      <c r="B252" s="12" t="e">
        <f>Events!#REF!</f>
        <v>#REF!</v>
      </c>
      <c r="C252" s="12" t="e">
        <f>Events!#REF!</f>
        <v>#REF!</v>
      </c>
      <c r="D252" t="e">
        <f t="shared" si="9"/>
        <v>#REF!</v>
      </c>
    </row>
    <row r="253" spans="1:4">
      <c r="A253" s="12" t="e">
        <f>Events!#REF!</f>
        <v>#REF!</v>
      </c>
      <c r="B253" s="12" t="e">
        <f>Events!#REF!</f>
        <v>#REF!</v>
      </c>
      <c r="C253" s="12" t="e">
        <f>Events!#REF!</f>
        <v>#REF!</v>
      </c>
      <c r="D253" t="e">
        <f t="shared" si="9"/>
        <v>#REF!</v>
      </c>
    </row>
    <row r="254" spans="1:4">
      <c r="A254" s="12" t="e">
        <f>Events!#REF!</f>
        <v>#REF!</v>
      </c>
      <c r="B254" s="12" t="e">
        <f>Events!#REF!</f>
        <v>#REF!</v>
      </c>
      <c r="C254" s="12" t="e">
        <f>Events!#REF!</f>
        <v>#REF!</v>
      </c>
      <c r="D254" t="e">
        <f t="shared" si="9"/>
        <v>#REF!</v>
      </c>
    </row>
    <row r="255" spans="1:4">
      <c r="A255" s="12" t="e">
        <f>Events!#REF!</f>
        <v>#REF!</v>
      </c>
      <c r="B255" s="12" t="e">
        <f>Events!#REF!</f>
        <v>#REF!</v>
      </c>
      <c r="C255" s="12" t="e">
        <f>Events!#REF!</f>
        <v>#REF!</v>
      </c>
      <c r="D255" t="e">
        <f t="shared" si="9"/>
        <v>#REF!</v>
      </c>
    </row>
    <row r="256" spans="1:4">
      <c r="A256" s="12" t="e">
        <f>Events!#REF!</f>
        <v>#REF!</v>
      </c>
      <c r="B256" s="12" t="e">
        <f>Events!#REF!</f>
        <v>#REF!</v>
      </c>
      <c r="C256" s="12" t="e">
        <f>Events!#REF!</f>
        <v>#REF!</v>
      </c>
      <c r="D256" t="e">
        <f t="shared" si="9"/>
        <v>#REF!</v>
      </c>
    </row>
    <row r="257" spans="1:4">
      <c r="A257" s="12" t="e">
        <f>Events!#REF!</f>
        <v>#REF!</v>
      </c>
      <c r="B257" s="12" t="e">
        <f>Events!#REF!</f>
        <v>#REF!</v>
      </c>
      <c r="C257" s="12" t="e">
        <f>Events!#REF!</f>
        <v>#REF!</v>
      </c>
      <c r="D257" t="e">
        <f t="shared" si="9"/>
        <v>#REF!</v>
      </c>
    </row>
    <row r="258" spans="1:4">
      <c r="A258" s="12" t="e">
        <f>Events!#REF!</f>
        <v>#REF!</v>
      </c>
      <c r="B258" s="12" t="e">
        <f>Events!#REF!</f>
        <v>#REF!</v>
      </c>
      <c r="C258" s="12" t="e">
        <f>Events!#REF!</f>
        <v>#REF!</v>
      </c>
      <c r="D258" t="e">
        <f t="shared" si="9"/>
        <v>#REF!</v>
      </c>
    </row>
    <row r="259" spans="1:4">
      <c r="A259" s="12" t="e">
        <f>Events!#REF!</f>
        <v>#REF!</v>
      </c>
      <c r="B259" s="12" t="e">
        <f>Events!#REF!</f>
        <v>#REF!</v>
      </c>
      <c r="C259" s="12" t="e">
        <f>Events!#REF!</f>
        <v>#REF!</v>
      </c>
      <c r="D259" t="e">
        <f t="shared" si="9"/>
        <v>#REF!</v>
      </c>
    </row>
    <row r="260" spans="1:4">
      <c r="A260" s="12" t="e">
        <f>Events!#REF!</f>
        <v>#REF!</v>
      </c>
      <c r="B260" s="12" t="e">
        <f>Events!#REF!</f>
        <v>#REF!</v>
      </c>
      <c r="C260" s="12" t="e">
        <f>Events!#REF!</f>
        <v>#REF!</v>
      </c>
      <c r="D260" t="e">
        <f t="shared" si="9"/>
        <v>#REF!</v>
      </c>
    </row>
  </sheetData>
  <sheetProtection selectLockedCells="1" selectUnlockedCells="1"/>
  <customSheetViews>
    <customSheetView guid="{68721960-D025-4A40-9848-B5C86AFF69F0}" scale="85" hiddenRows="1" showRuler="0"/>
    <customSheetView guid="{48E02D46-7289-4A68-8159-C8A467E0DB72}" scale="85" hiddenRows="1" showRuler="0"/>
  </customSheetViews>
  <phoneticPr fontId="0" type="noConversion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K36"/>
  <sheetViews>
    <sheetView topLeftCell="A7" workbookViewId="0">
      <selection activeCell="F37" sqref="F37"/>
    </sheetView>
  </sheetViews>
  <sheetFormatPr defaultRowHeight="13.2"/>
  <cols>
    <col min="1" max="1" width="10.33203125" customWidth="1"/>
    <col min="2" max="2" width="18" customWidth="1"/>
    <col min="3" max="3" width="13.5546875" bestFit="1" customWidth="1"/>
    <col min="4" max="4" width="12.6640625" bestFit="1" customWidth="1"/>
    <col min="5" max="5" width="31.5546875" customWidth="1"/>
    <col min="6" max="6" width="35.33203125" customWidth="1"/>
    <col min="7" max="7" width="31.88671875" customWidth="1"/>
    <col min="8" max="8" width="9.33203125" bestFit="1" customWidth="1"/>
    <col min="9" max="9" width="9.6640625" bestFit="1" customWidth="1"/>
    <col min="10" max="10" width="12.44140625" bestFit="1" customWidth="1"/>
    <col min="11" max="11" width="23.33203125" bestFit="1" customWidth="1"/>
  </cols>
  <sheetData>
    <row r="1" spans="1:11" ht="30">
      <c r="A1" s="220" t="s">
        <v>292</v>
      </c>
      <c r="E1" s="11"/>
      <c r="F1" s="11"/>
      <c r="G1" s="221"/>
      <c r="H1" s="222"/>
      <c r="I1" s="222"/>
      <c r="J1" s="222"/>
      <c r="K1" s="11"/>
    </row>
    <row r="2" spans="1:11">
      <c r="E2" s="11"/>
      <c r="F2" s="11"/>
      <c r="G2" s="221"/>
      <c r="H2" s="222"/>
      <c r="I2" s="222"/>
      <c r="J2" s="222"/>
      <c r="K2" s="11"/>
    </row>
    <row r="3" spans="1:11">
      <c r="E3" s="11"/>
      <c r="F3" s="11"/>
      <c r="G3" s="221"/>
      <c r="H3" s="222"/>
      <c r="I3" s="222"/>
      <c r="J3" s="222"/>
      <c r="K3" s="11"/>
    </row>
    <row r="4" spans="1:11">
      <c r="E4" s="11"/>
      <c r="F4" s="11"/>
      <c r="G4" s="221"/>
      <c r="H4" s="222"/>
      <c r="I4" s="222"/>
      <c r="J4" s="222"/>
      <c r="K4" s="11"/>
    </row>
    <row r="5" spans="1:11">
      <c r="E5" s="11"/>
      <c r="F5" s="11"/>
      <c r="G5" s="221"/>
      <c r="H5" s="222"/>
      <c r="I5" s="222"/>
      <c r="J5" s="222"/>
      <c r="K5" s="11"/>
    </row>
    <row r="6" spans="1:11">
      <c r="E6" s="11"/>
      <c r="F6" s="11"/>
      <c r="G6" s="221"/>
      <c r="H6" s="222"/>
      <c r="I6" s="222"/>
      <c r="J6" s="222"/>
      <c r="K6" s="11"/>
    </row>
    <row r="7" spans="1:11">
      <c r="E7" s="11"/>
      <c r="F7" s="11"/>
      <c r="G7" s="221"/>
      <c r="H7" s="222"/>
      <c r="I7" s="222"/>
      <c r="J7" s="222"/>
      <c r="K7" s="11"/>
    </row>
    <row r="8" spans="1:11">
      <c r="E8" s="11"/>
      <c r="F8" s="11"/>
      <c r="G8" s="221"/>
      <c r="H8" s="222"/>
      <c r="I8" s="222"/>
      <c r="J8" s="222"/>
      <c r="K8" s="11"/>
    </row>
    <row r="9" spans="1:11">
      <c r="E9" s="11"/>
      <c r="F9" s="11"/>
      <c r="G9" s="221"/>
      <c r="H9" s="222"/>
      <c r="I9" s="222"/>
      <c r="J9" s="222"/>
      <c r="K9" s="11"/>
    </row>
    <row r="10" spans="1:11">
      <c r="E10" s="11"/>
      <c r="F10" s="11"/>
      <c r="G10" s="221"/>
      <c r="H10" s="222"/>
      <c r="I10" s="222"/>
      <c r="J10" s="222"/>
      <c r="K10" s="11"/>
    </row>
    <row r="11" spans="1:11">
      <c r="E11" s="11"/>
      <c r="F11" s="11"/>
      <c r="G11" s="221"/>
      <c r="H11" s="222"/>
      <c r="I11" s="222"/>
      <c r="J11" s="222"/>
      <c r="K11" s="11"/>
    </row>
    <row r="12" spans="1:11">
      <c r="E12" s="11"/>
      <c r="F12" s="11"/>
      <c r="G12" s="221"/>
      <c r="H12" s="222"/>
      <c r="I12" s="222"/>
      <c r="J12" s="222"/>
      <c r="K12" s="11"/>
    </row>
    <row r="13" spans="1:11">
      <c r="E13" s="11"/>
      <c r="F13" s="11"/>
      <c r="G13" s="221"/>
      <c r="H13" s="222"/>
      <c r="I13" s="222"/>
      <c r="J13" s="222"/>
      <c r="K13" s="11"/>
    </row>
    <row r="14" spans="1:11">
      <c r="E14" s="11"/>
      <c r="F14" s="11"/>
      <c r="G14" s="221"/>
      <c r="H14" s="222"/>
      <c r="I14" s="222"/>
      <c r="J14" s="222"/>
      <c r="K14" s="11"/>
    </row>
    <row r="15" spans="1:11">
      <c r="E15" s="11"/>
      <c r="F15" s="11"/>
      <c r="G15" s="221"/>
      <c r="H15" s="222"/>
      <c r="I15" s="222"/>
      <c r="J15" s="222"/>
      <c r="K15" s="11"/>
    </row>
    <row r="16" spans="1:11">
      <c r="E16" s="11"/>
      <c r="F16" s="11"/>
      <c r="G16" s="221"/>
      <c r="H16" s="222"/>
      <c r="I16" s="222"/>
      <c r="J16" s="222"/>
      <c r="K16" s="11"/>
    </row>
    <row r="17" spans="1:11">
      <c r="E17" s="11"/>
      <c r="F17" s="11"/>
      <c r="G17" s="221"/>
      <c r="H17" s="222"/>
      <c r="I17" s="222"/>
      <c r="J17" s="222"/>
      <c r="K17" s="11"/>
    </row>
    <row r="18" spans="1:11">
      <c r="E18" s="11"/>
      <c r="F18" s="11"/>
      <c r="G18" s="221"/>
      <c r="H18" s="222"/>
      <c r="I18" s="222"/>
      <c r="J18" s="222"/>
      <c r="K18" s="11"/>
    </row>
    <row r="19" spans="1:11">
      <c r="E19" s="11"/>
      <c r="F19" s="11"/>
      <c r="G19" s="221"/>
      <c r="H19" s="222"/>
      <c r="I19" s="222"/>
      <c r="J19" s="222"/>
      <c r="K19" s="11"/>
    </row>
    <row r="20" spans="1:11">
      <c r="E20" s="11"/>
      <c r="F20" s="11"/>
      <c r="G20" s="221"/>
      <c r="H20" s="222"/>
      <c r="I20" s="222"/>
      <c r="J20" s="222"/>
      <c r="K20" s="11"/>
    </row>
    <row r="21" spans="1:11">
      <c r="E21" s="11"/>
      <c r="F21" s="11"/>
      <c r="G21" s="221"/>
      <c r="H21" s="222"/>
      <c r="I21" s="222"/>
      <c r="J21" s="222"/>
      <c r="K21" s="11"/>
    </row>
    <row r="22" spans="1:11">
      <c r="E22" s="11"/>
      <c r="F22" s="11"/>
      <c r="G22" s="221"/>
      <c r="H22" s="222"/>
      <c r="I22" s="222"/>
      <c r="J22" s="222"/>
      <c r="K22" s="11"/>
    </row>
    <row r="23" spans="1:11">
      <c r="E23" s="11"/>
      <c r="F23" s="11"/>
      <c r="G23" s="221"/>
      <c r="H23" s="222"/>
      <c r="I23" s="222"/>
      <c r="J23" s="222"/>
      <c r="K23" s="11"/>
    </row>
    <row r="24" spans="1:11">
      <c r="E24" s="11"/>
      <c r="F24" s="11"/>
      <c r="G24" s="221"/>
      <c r="H24" s="222"/>
      <c r="I24" s="222"/>
      <c r="J24" s="222"/>
      <c r="K24" s="11"/>
    </row>
    <row r="25" spans="1:11">
      <c r="E25" s="11"/>
      <c r="F25" s="11"/>
      <c r="G25" s="221"/>
      <c r="H25" s="222"/>
      <c r="I25" s="222"/>
      <c r="J25" s="222"/>
      <c r="K25" s="11"/>
    </row>
    <row r="26" spans="1:11">
      <c r="E26" s="11"/>
      <c r="F26" s="11"/>
      <c r="G26" s="221"/>
      <c r="H26" s="222"/>
      <c r="I26" s="222"/>
      <c r="J26" s="222"/>
      <c r="K26" s="11"/>
    </row>
    <row r="27" spans="1:11">
      <c r="H27" s="9"/>
      <c r="I27" s="9"/>
      <c r="J27" s="9"/>
      <c r="K27" s="9"/>
    </row>
    <row r="28" spans="1:11" ht="23.4">
      <c r="A28" s="223" t="s">
        <v>293</v>
      </c>
      <c r="B28" s="223" t="s">
        <v>294</v>
      </c>
      <c r="C28" s="223" t="s">
        <v>295</v>
      </c>
      <c r="D28" s="223" t="s">
        <v>296</v>
      </c>
      <c r="E28" s="223" t="s">
        <v>297</v>
      </c>
      <c r="F28" s="223" t="s">
        <v>298</v>
      </c>
      <c r="G28" s="224" t="s">
        <v>299</v>
      </c>
      <c r="H28" s="225" t="s">
        <v>11</v>
      </c>
      <c r="I28" s="225" t="s">
        <v>300</v>
      </c>
      <c r="J28" s="225" t="s">
        <v>301</v>
      </c>
      <c r="K28" s="225" t="s">
        <v>302</v>
      </c>
    </row>
    <row r="29" spans="1:11" s="219" customFormat="1" ht="46.8">
      <c r="A29" s="227">
        <v>1</v>
      </c>
      <c r="B29" s="228" t="s">
        <v>303</v>
      </c>
      <c r="C29" s="228" t="s">
        <v>115</v>
      </c>
      <c r="D29" s="228" t="s">
        <v>117</v>
      </c>
      <c r="E29" s="229" t="s">
        <v>304</v>
      </c>
      <c r="F29" s="230" t="s">
        <v>305</v>
      </c>
      <c r="G29" s="231" t="s">
        <v>216</v>
      </c>
      <c r="H29" s="232">
        <v>1</v>
      </c>
      <c r="I29" s="232">
        <v>401</v>
      </c>
      <c r="J29" s="232">
        <v>261</v>
      </c>
      <c r="K29" s="232" t="s">
        <v>306</v>
      </c>
    </row>
    <row r="30" spans="1:11" s="219" customFormat="1" ht="23.4">
      <c r="A30" s="227">
        <v>2</v>
      </c>
      <c r="B30" s="228" t="s">
        <v>307</v>
      </c>
      <c r="C30" s="228" t="s">
        <v>116</v>
      </c>
      <c r="D30" s="228" t="s">
        <v>117</v>
      </c>
      <c r="E30" s="229" t="s">
        <v>308</v>
      </c>
      <c r="F30" s="229" t="s">
        <v>309</v>
      </c>
      <c r="G30" s="229" t="s">
        <v>310</v>
      </c>
      <c r="H30" s="232">
        <v>2</v>
      </c>
      <c r="I30" s="232">
        <v>402</v>
      </c>
      <c r="J30" s="232">
        <v>262</v>
      </c>
      <c r="K30" s="232" t="s">
        <v>311</v>
      </c>
    </row>
    <row r="31" spans="1:11" s="219" customFormat="1" ht="23.4">
      <c r="A31" s="227">
        <v>3</v>
      </c>
      <c r="B31" s="228" t="s">
        <v>327</v>
      </c>
      <c r="C31" s="228" t="s">
        <v>116</v>
      </c>
      <c r="D31" s="228" t="s">
        <v>117</v>
      </c>
      <c r="E31" s="229" t="s">
        <v>312</v>
      </c>
      <c r="F31" s="229" t="s">
        <v>313</v>
      </c>
      <c r="G31" s="230" t="s">
        <v>314</v>
      </c>
      <c r="H31" s="232">
        <v>3</v>
      </c>
      <c r="I31" s="232">
        <v>403</v>
      </c>
      <c r="J31" s="232">
        <v>263</v>
      </c>
      <c r="K31" s="232" t="s">
        <v>315</v>
      </c>
    </row>
    <row r="32" spans="1:11" s="219" customFormat="1" ht="23.4">
      <c r="A32" s="227">
        <v>4</v>
      </c>
      <c r="B32" s="228" t="s">
        <v>316</v>
      </c>
      <c r="C32" s="228" t="s">
        <v>117</v>
      </c>
      <c r="D32" s="228" t="s">
        <v>117</v>
      </c>
      <c r="E32" s="229" t="s">
        <v>317</v>
      </c>
      <c r="F32" s="231" t="s">
        <v>216</v>
      </c>
      <c r="G32" s="231" t="s">
        <v>216</v>
      </c>
      <c r="H32" s="232">
        <v>4</v>
      </c>
      <c r="I32" s="232">
        <v>404</v>
      </c>
      <c r="J32" s="232">
        <v>264</v>
      </c>
      <c r="K32" s="232" t="s">
        <v>318</v>
      </c>
    </row>
    <row r="33" spans="1:11" s="219" customFormat="1" ht="23.4">
      <c r="A33" s="227">
        <v>5</v>
      </c>
      <c r="B33" s="228" t="s">
        <v>319</v>
      </c>
      <c r="C33" s="228" t="s">
        <v>117</v>
      </c>
      <c r="D33" s="228" t="s">
        <v>115</v>
      </c>
      <c r="E33" s="229" t="s">
        <v>320</v>
      </c>
      <c r="F33" s="229" t="s">
        <v>321</v>
      </c>
      <c r="G33" s="233" t="s">
        <v>314</v>
      </c>
      <c r="H33" s="232">
        <v>5</v>
      </c>
      <c r="I33" s="232">
        <v>405</v>
      </c>
      <c r="J33" s="232">
        <v>265</v>
      </c>
      <c r="K33" s="232" t="s">
        <v>322</v>
      </c>
    </row>
    <row r="34" spans="1:11" s="219" customFormat="1" ht="70.2">
      <c r="A34" s="227">
        <v>6</v>
      </c>
      <c r="B34" s="228" t="s">
        <v>323</v>
      </c>
      <c r="C34" s="234" t="s">
        <v>115</v>
      </c>
      <c r="D34" s="228" t="s">
        <v>116</v>
      </c>
      <c r="E34" s="231" t="s">
        <v>216</v>
      </c>
      <c r="F34" s="230" t="s">
        <v>324</v>
      </c>
      <c r="G34" s="231" t="s">
        <v>216</v>
      </c>
      <c r="H34" s="232">
        <v>6</v>
      </c>
      <c r="I34" s="232">
        <v>406</v>
      </c>
      <c r="J34" s="232">
        <v>266</v>
      </c>
      <c r="K34" s="232" t="s">
        <v>325</v>
      </c>
    </row>
    <row r="35" spans="1:11">
      <c r="E35" s="11"/>
      <c r="F35" s="11"/>
      <c r="G35" s="221"/>
      <c r="H35" s="222"/>
      <c r="I35" s="222"/>
      <c r="J35" s="222"/>
      <c r="K35" s="11"/>
    </row>
    <row r="36" spans="1:11" ht="23.4">
      <c r="A36" s="470" t="s">
        <v>326</v>
      </c>
      <c r="B36" s="470"/>
      <c r="C36" s="470"/>
      <c r="D36" s="470"/>
      <c r="E36" s="470"/>
      <c r="F36" s="470"/>
      <c r="G36" s="470"/>
      <c r="H36" s="226"/>
      <c r="I36" s="226"/>
      <c r="J36" s="226"/>
      <c r="K36" s="226"/>
    </row>
  </sheetData>
  <mergeCells count="1">
    <mergeCell ref="A36:G3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43"/>
  <sheetViews>
    <sheetView topLeftCell="C1" zoomScale="110" zoomScaleNormal="110" workbookViewId="0">
      <selection activeCell="D27" sqref="D27"/>
    </sheetView>
  </sheetViews>
  <sheetFormatPr defaultColWidth="11.5546875" defaultRowHeight="13.2"/>
  <cols>
    <col min="3" max="3" width="13.6640625" style="1" customWidth="1"/>
    <col min="4" max="4" width="14.33203125" style="1" customWidth="1"/>
    <col min="5" max="8" width="11.5546875" style="1"/>
    <col min="9" max="9" width="32.5546875" customWidth="1"/>
  </cols>
  <sheetData>
    <row r="1" spans="1:13" ht="24.6">
      <c r="A1" s="2" t="s">
        <v>41</v>
      </c>
      <c r="B1" s="2"/>
      <c r="E1" s="6">
        <f>Issue!$A$4</f>
        <v>43494</v>
      </c>
      <c r="F1" s="76" t="str">
        <f>Issue!$D$4</f>
        <v>Mimic wiring and 7SEGOP changed.</v>
      </c>
      <c r="G1" s="76"/>
      <c r="H1" s="76"/>
    </row>
    <row r="3" spans="1:13">
      <c r="A3" s="23" t="s">
        <v>0</v>
      </c>
      <c r="B3" s="23"/>
      <c r="C3" s="23" t="s">
        <v>1</v>
      </c>
      <c r="D3" s="23" t="s">
        <v>2</v>
      </c>
      <c r="E3" s="23" t="s">
        <v>3</v>
      </c>
      <c r="F3" s="23" t="s">
        <v>270</v>
      </c>
      <c r="G3" s="11" t="s">
        <v>669</v>
      </c>
      <c r="H3" s="210" t="s">
        <v>269</v>
      </c>
      <c r="I3" s="24" t="s">
        <v>4</v>
      </c>
    </row>
    <row r="4" spans="1:13">
      <c r="A4" s="11" t="s">
        <v>39</v>
      </c>
      <c r="B4" s="11" t="s">
        <v>45</v>
      </c>
      <c r="C4" s="11" t="s">
        <v>170</v>
      </c>
      <c r="D4" s="1" t="str">
        <f>C4&amp;A4</f>
        <v>LED OP M1</v>
      </c>
      <c r="E4" s="1">
        <v>300</v>
      </c>
      <c r="F4" s="1">
        <v>10</v>
      </c>
      <c r="G4" s="1" t="s">
        <v>676</v>
      </c>
      <c r="I4" t="s">
        <v>150</v>
      </c>
      <c r="J4" s="15"/>
    </row>
    <row r="5" spans="1:13">
      <c r="A5" s="11" t="str">
        <f>A4</f>
        <v>M1</v>
      </c>
      <c r="B5" s="11"/>
      <c r="C5" s="11" t="s">
        <v>169</v>
      </c>
      <c r="D5" s="1" t="str">
        <f>C5&amp;A5</f>
        <v>SWITCH IP M1</v>
      </c>
      <c r="E5" s="1">
        <f>E4+1</f>
        <v>301</v>
      </c>
      <c r="F5" s="1">
        <v>11</v>
      </c>
      <c r="G5" s="11" t="s">
        <v>675</v>
      </c>
      <c r="I5" t="s">
        <v>151</v>
      </c>
      <c r="J5" s="15"/>
    </row>
    <row r="6" spans="1:13">
      <c r="J6" s="15"/>
    </row>
    <row r="7" spans="1:13">
      <c r="A7" s="11" t="s">
        <v>40</v>
      </c>
      <c r="B7" s="11" t="s">
        <v>46</v>
      </c>
      <c r="C7" s="11" t="s">
        <v>170</v>
      </c>
      <c r="D7" s="1" t="str">
        <f>C7&amp;A7</f>
        <v>LED OP M2</v>
      </c>
      <c r="E7" s="1">
        <v>303</v>
      </c>
      <c r="F7" s="1">
        <v>14</v>
      </c>
      <c r="G7" s="11" t="s">
        <v>622</v>
      </c>
      <c r="I7" t="s">
        <v>149</v>
      </c>
      <c r="J7" s="15"/>
    </row>
    <row r="8" spans="1:13">
      <c r="A8" s="11" t="str">
        <f>A7</f>
        <v>M2</v>
      </c>
      <c r="B8" s="11"/>
      <c r="C8" s="11" t="s">
        <v>169</v>
      </c>
      <c r="D8" s="1" t="str">
        <f>C8&amp;A8</f>
        <v>SWITCH IP M2</v>
      </c>
      <c r="E8" s="1">
        <f>E7+1</f>
        <v>304</v>
      </c>
      <c r="F8" s="1">
        <v>15</v>
      </c>
      <c r="G8" s="11" t="s">
        <v>622</v>
      </c>
      <c r="I8" t="s">
        <v>152</v>
      </c>
      <c r="J8" s="15"/>
    </row>
    <row r="9" spans="1:13">
      <c r="A9" s="11"/>
      <c r="B9" s="11"/>
      <c r="J9" s="4"/>
    </row>
    <row r="10" spans="1:13" s="31" customFormat="1">
      <c r="A10" s="13" t="s">
        <v>198</v>
      </c>
      <c r="B10" s="13" t="s">
        <v>199</v>
      </c>
      <c r="C10" s="13" t="s">
        <v>196</v>
      </c>
      <c r="D10" s="12" t="s">
        <v>691</v>
      </c>
      <c r="E10" s="13">
        <v>306</v>
      </c>
      <c r="F10" s="13">
        <v>18</v>
      </c>
      <c r="G10" s="12" t="s">
        <v>674</v>
      </c>
      <c r="H10" s="13"/>
      <c r="I10" s="9" t="s">
        <v>689</v>
      </c>
      <c r="J10" s="4"/>
    </row>
    <row r="11" spans="1:13" s="31" customFormat="1">
      <c r="A11" s="13"/>
      <c r="B11" s="13"/>
      <c r="C11" s="13" t="s">
        <v>196</v>
      </c>
      <c r="D11" s="12" t="s">
        <v>692</v>
      </c>
      <c r="E11" s="13">
        <v>307</v>
      </c>
      <c r="F11" s="13">
        <v>19</v>
      </c>
      <c r="G11" s="12" t="s">
        <v>674</v>
      </c>
      <c r="H11" s="13"/>
      <c r="I11" s="9" t="s">
        <v>690</v>
      </c>
      <c r="J11" s="4"/>
    </row>
    <row r="13" spans="1:13">
      <c r="A13" s="11">
        <v>1</v>
      </c>
      <c r="B13" s="11" t="s">
        <v>422</v>
      </c>
      <c r="C13" s="1" t="s">
        <v>42</v>
      </c>
      <c r="D13" s="1" t="str">
        <f>C13&amp;A13</f>
        <v>MOTDRV1</v>
      </c>
      <c r="E13" s="1">
        <f>400+A13*10+1</f>
        <v>411</v>
      </c>
      <c r="F13" s="1">
        <v>20</v>
      </c>
      <c r="G13" s="11" t="s">
        <v>670</v>
      </c>
      <c r="I13" t="s">
        <v>43</v>
      </c>
      <c r="K13" s="1"/>
      <c r="L13" s="1"/>
      <c r="M13" s="18"/>
    </row>
    <row r="14" spans="1:13" s="31" customFormat="1">
      <c r="A14" s="1">
        <f>A13</f>
        <v>1</v>
      </c>
      <c r="B14" s="1" t="s">
        <v>56</v>
      </c>
      <c r="C14" s="1" t="s">
        <v>60</v>
      </c>
      <c r="D14" s="1" t="str">
        <f>C14&amp;A14</f>
        <v>POSNIND1</v>
      </c>
      <c r="E14" s="1">
        <f>E13+1</f>
        <v>412</v>
      </c>
      <c r="F14" s="1">
        <v>21</v>
      </c>
      <c r="G14" s="11" t="s">
        <v>672</v>
      </c>
      <c r="H14" s="1"/>
      <c r="I14" t="s">
        <v>639</v>
      </c>
      <c r="K14" s="1"/>
      <c r="L14" s="1"/>
      <c r="M14"/>
    </row>
    <row r="15" spans="1:13">
      <c r="A15" s="11">
        <f>A14+1</f>
        <v>2</v>
      </c>
      <c r="B15" s="11" t="s">
        <v>47</v>
      </c>
      <c r="C15" s="1" t="s">
        <v>42</v>
      </c>
      <c r="D15" s="1" t="str">
        <f>C15&amp;A15</f>
        <v>MOTDRV2</v>
      </c>
      <c r="E15" s="1">
        <f>400+A15*10+1</f>
        <v>421</v>
      </c>
      <c r="F15" s="1">
        <v>25</v>
      </c>
      <c r="G15" s="11" t="s">
        <v>670</v>
      </c>
      <c r="I15" t="s">
        <v>50</v>
      </c>
      <c r="K15" s="1"/>
      <c r="L15" s="1"/>
    </row>
    <row r="16" spans="1:13">
      <c r="A16" s="11">
        <f>A15</f>
        <v>2</v>
      </c>
      <c r="B16" s="29" t="s">
        <v>56</v>
      </c>
      <c r="C16" s="1" t="s">
        <v>42</v>
      </c>
      <c r="D16" s="1" t="str">
        <f>C16&amp;A16&amp;"A"</f>
        <v>MOTDRV2A</v>
      </c>
      <c r="E16" s="1">
        <f>E15+1</f>
        <v>422</v>
      </c>
      <c r="F16" s="1">
        <v>26</v>
      </c>
      <c r="G16" s="11" t="s">
        <v>670</v>
      </c>
      <c r="I16" t="s">
        <v>51</v>
      </c>
    </row>
    <row r="17" spans="1:13" s="30" customFormat="1">
      <c r="A17" s="29">
        <f>A15</f>
        <v>2</v>
      </c>
      <c r="B17" s="29" t="s">
        <v>56</v>
      </c>
      <c r="C17" s="1" t="s">
        <v>60</v>
      </c>
      <c r="D17" s="1" t="str">
        <f>C17&amp;A17</f>
        <v>POSNIND2</v>
      </c>
      <c r="E17" s="1">
        <f>E15+2</f>
        <v>423</v>
      </c>
      <c r="F17" s="1">
        <v>27</v>
      </c>
      <c r="G17" s="11" t="s">
        <v>671</v>
      </c>
      <c r="H17" s="1"/>
      <c r="I17" t="s">
        <v>330</v>
      </c>
    </row>
    <row r="18" spans="1:13">
      <c r="A18" s="11">
        <f>A17+1</f>
        <v>3</v>
      </c>
      <c r="B18" s="11" t="s">
        <v>49</v>
      </c>
      <c r="C18" s="1" t="s">
        <v>42</v>
      </c>
      <c r="D18" s="1" t="str">
        <f t="shared" ref="D18:D24" si="0">C18&amp;A18</f>
        <v>MOTDRV3</v>
      </c>
      <c r="E18" s="1">
        <f>400+A18*10+1</f>
        <v>431</v>
      </c>
      <c r="F18" s="1">
        <v>35</v>
      </c>
      <c r="G18" s="11" t="s">
        <v>670</v>
      </c>
      <c r="I18" t="s">
        <v>44</v>
      </c>
    </row>
    <row r="19" spans="1:13">
      <c r="A19" s="11">
        <f>A18</f>
        <v>3</v>
      </c>
      <c r="B19" s="29" t="s">
        <v>56</v>
      </c>
      <c r="C19" s="1" t="s">
        <v>60</v>
      </c>
      <c r="D19" s="1" t="str">
        <f t="shared" si="0"/>
        <v>POSNIND3</v>
      </c>
      <c r="E19" s="1">
        <f>E18+1</f>
        <v>432</v>
      </c>
      <c r="F19" s="1">
        <v>36</v>
      </c>
      <c r="G19" s="11" t="s">
        <v>671</v>
      </c>
      <c r="I19" t="s">
        <v>329</v>
      </c>
    </row>
    <row r="20" spans="1:13">
      <c r="A20" s="11">
        <f>A19+1</f>
        <v>4</v>
      </c>
      <c r="B20" s="11" t="s">
        <v>48</v>
      </c>
      <c r="C20" s="1" t="s">
        <v>42</v>
      </c>
      <c r="D20" s="1" t="str">
        <f t="shared" si="0"/>
        <v>MOTDRV4</v>
      </c>
      <c r="E20" s="1">
        <f>400+A20*10+1</f>
        <v>441</v>
      </c>
      <c r="F20" s="1">
        <v>45</v>
      </c>
      <c r="G20" s="11" t="s">
        <v>670</v>
      </c>
      <c r="I20" t="s">
        <v>141</v>
      </c>
    </row>
    <row r="21" spans="1:13">
      <c r="A21" s="11">
        <f>A20</f>
        <v>4</v>
      </c>
      <c r="B21" s="1" t="s">
        <v>56</v>
      </c>
      <c r="C21" s="1" t="s">
        <v>42</v>
      </c>
      <c r="D21" s="1" t="str">
        <f>C21&amp;A21&amp;"A"</f>
        <v>MOTDRV4A</v>
      </c>
      <c r="E21" s="1">
        <f>E20+1</f>
        <v>442</v>
      </c>
      <c r="F21" s="1">
        <v>46</v>
      </c>
      <c r="G21" s="11" t="s">
        <v>670</v>
      </c>
      <c r="I21" t="s">
        <v>140</v>
      </c>
    </row>
    <row r="22" spans="1:13">
      <c r="A22" s="11">
        <f>A21</f>
        <v>4</v>
      </c>
      <c r="B22" s="1" t="s">
        <v>56</v>
      </c>
      <c r="C22" s="1" t="s">
        <v>60</v>
      </c>
      <c r="D22" s="1" t="str">
        <f t="shared" si="0"/>
        <v>POSNIND4</v>
      </c>
      <c r="E22" s="1">
        <f>E21+1</f>
        <v>443</v>
      </c>
      <c r="F22" s="1">
        <v>47</v>
      </c>
      <c r="G22" s="11" t="s">
        <v>671</v>
      </c>
      <c r="I22" t="s">
        <v>328</v>
      </c>
    </row>
    <row r="23" spans="1:13">
      <c r="A23" s="11">
        <f>A22+1</f>
        <v>5</v>
      </c>
      <c r="B23" s="11" t="s">
        <v>423</v>
      </c>
      <c r="C23" s="1" t="s">
        <v>42</v>
      </c>
      <c r="D23" s="1" t="str">
        <f t="shared" si="0"/>
        <v>MOTDRV5</v>
      </c>
      <c r="E23" s="1">
        <f>400+A23*10+1</f>
        <v>451</v>
      </c>
      <c r="F23" s="1">
        <v>50</v>
      </c>
      <c r="G23" s="11" t="s">
        <v>670</v>
      </c>
      <c r="I23" t="s">
        <v>142</v>
      </c>
    </row>
    <row r="24" spans="1:13">
      <c r="A24" s="11">
        <f>A23</f>
        <v>5</v>
      </c>
      <c r="B24" s="1" t="s">
        <v>56</v>
      </c>
      <c r="C24" s="1" t="s">
        <v>60</v>
      </c>
      <c r="D24" s="1" t="str">
        <f t="shared" si="0"/>
        <v>POSNIND5</v>
      </c>
      <c r="E24" s="1">
        <f>E23+1</f>
        <v>452</v>
      </c>
      <c r="F24" s="1">
        <v>53</v>
      </c>
      <c r="G24" s="11" t="s">
        <v>672</v>
      </c>
      <c r="I24" t="s">
        <v>142</v>
      </c>
    </row>
    <row r="25" spans="1:13" s="9" customFormat="1">
      <c r="A25" s="13">
        <f>A23 + 1</f>
        <v>6</v>
      </c>
      <c r="B25" s="13" t="s">
        <v>631</v>
      </c>
      <c r="C25" s="13" t="s">
        <v>195</v>
      </c>
      <c r="D25" s="13" t="str">
        <f>C25&amp;A25</f>
        <v>CONDMOD6</v>
      </c>
      <c r="E25" s="13">
        <f>400+A25*10+1</f>
        <v>461</v>
      </c>
      <c r="F25" s="13">
        <v>55</v>
      </c>
      <c r="G25" s="12" t="s">
        <v>673</v>
      </c>
      <c r="H25" s="13"/>
      <c r="I25" s="9" t="s">
        <v>638</v>
      </c>
    </row>
    <row r="26" spans="1:13">
      <c r="A26" s="12">
        <f>A25</f>
        <v>6</v>
      </c>
      <c r="B26" s="29" t="s">
        <v>56</v>
      </c>
      <c r="C26" s="11" t="s">
        <v>195</v>
      </c>
      <c r="D26" s="50" t="str">
        <f>C26&amp;A26&amp;"A"</f>
        <v>CONDMOD6A</v>
      </c>
      <c r="E26" s="50">
        <f>E25+1</f>
        <v>462</v>
      </c>
      <c r="F26" s="50">
        <v>56</v>
      </c>
      <c r="G26" s="12" t="s">
        <v>673</v>
      </c>
      <c r="H26" s="50"/>
      <c r="I26" s="9" t="s">
        <v>637</v>
      </c>
      <c r="J26" s="131"/>
      <c r="K26" s="131"/>
      <c r="L26" s="131"/>
      <c r="M26" s="131"/>
    </row>
    <row r="27" spans="1:13">
      <c r="A27" s="12">
        <f>A26 +2</f>
        <v>8</v>
      </c>
      <c r="B27" s="11" t="s">
        <v>424</v>
      </c>
      <c r="C27" s="1" t="s">
        <v>42</v>
      </c>
      <c r="D27" s="1" t="str">
        <f>C27&amp;A27</f>
        <v>MOTDRV8</v>
      </c>
      <c r="E27" s="1">
        <f>400+A27*10+1</f>
        <v>481</v>
      </c>
      <c r="F27" s="1">
        <v>65</v>
      </c>
      <c r="G27" s="11" t="s">
        <v>670</v>
      </c>
      <c r="I27" s="31" t="s">
        <v>54</v>
      </c>
    </row>
    <row r="28" spans="1:13">
      <c r="A28" s="11">
        <f>A27</f>
        <v>8</v>
      </c>
      <c r="B28" s="1" t="s">
        <v>56</v>
      </c>
      <c r="C28" s="11" t="s">
        <v>60</v>
      </c>
      <c r="D28" s="1" t="str">
        <f t="shared" ref="D28:D32" si="1">C28&amp;A28</f>
        <v>POSNIND8</v>
      </c>
      <c r="E28" s="1">
        <f>E27+1</f>
        <v>482</v>
      </c>
      <c r="F28" s="1">
        <v>66</v>
      </c>
      <c r="G28" s="11" t="s">
        <v>671</v>
      </c>
      <c r="I28" t="s">
        <v>54</v>
      </c>
    </row>
    <row r="29" spans="1:13">
      <c r="A29" s="11">
        <f>A28+3</f>
        <v>11</v>
      </c>
      <c r="B29" s="11" t="s">
        <v>425</v>
      </c>
      <c r="C29" s="1" t="s">
        <v>42</v>
      </c>
      <c r="D29" s="1" t="str">
        <f>C29&amp;A29</f>
        <v>MOTDRV11</v>
      </c>
      <c r="E29" s="1">
        <f>400+A29*10+1</f>
        <v>511</v>
      </c>
      <c r="F29" s="1">
        <v>75</v>
      </c>
      <c r="G29" s="11" t="s">
        <v>670</v>
      </c>
      <c r="I29" s="31" t="s">
        <v>55</v>
      </c>
    </row>
    <row r="30" spans="1:13">
      <c r="A30" s="11">
        <f>A29</f>
        <v>11</v>
      </c>
      <c r="B30" s="29" t="s">
        <v>56</v>
      </c>
      <c r="C30" s="1" t="s">
        <v>60</v>
      </c>
      <c r="D30" s="13" t="str">
        <f>C30&amp;A30</f>
        <v>POSNIND11</v>
      </c>
      <c r="E30" s="13">
        <f>E29+1</f>
        <v>512</v>
      </c>
      <c r="F30" s="13">
        <v>76</v>
      </c>
      <c r="G30" s="11" t="s">
        <v>671</v>
      </c>
      <c r="H30" s="13"/>
      <c r="I30" s="31" t="s">
        <v>55</v>
      </c>
    </row>
    <row r="31" spans="1:13" hidden="1">
      <c r="A31" s="85">
        <f>A30+1</f>
        <v>12</v>
      </c>
      <c r="B31" s="211" t="s">
        <v>57</v>
      </c>
      <c r="C31" s="83" t="s">
        <v>60</v>
      </c>
      <c r="D31" s="32" t="str">
        <f t="shared" si="1"/>
        <v>POSNIND12</v>
      </c>
      <c r="E31" s="32">
        <f>400+A31*10+1</f>
        <v>521</v>
      </c>
      <c r="F31" s="32">
        <v>80</v>
      </c>
      <c r="G31" s="32"/>
      <c r="H31" s="32"/>
      <c r="I31" s="34" t="s">
        <v>52</v>
      </c>
    </row>
    <row r="32" spans="1:13" hidden="1">
      <c r="A32" s="85">
        <f>A31+1</f>
        <v>13</v>
      </c>
      <c r="B32" s="211" t="s">
        <v>58</v>
      </c>
      <c r="C32" s="83" t="s">
        <v>60</v>
      </c>
      <c r="D32" s="32" t="str">
        <f t="shared" si="1"/>
        <v>POSNIND13</v>
      </c>
      <c r="E32" s="32">
        <f>400+A32*10+1</f>
        <v>531</v>
      </c>
      <c r="F32" s="32">
        <v>83</v>
      </c>
      <c r="G32" s="32"/>
      <c r="H32" s="32"/>
      <c r="I32" s="34" t="s">
        <v>52</v>
      </c>
    </row>
    <row r="34" spans="1:8">
      <c r="B34" s="30"/>
    </row>
    <row r="35" spans="1:8" hidden="1">
      <c r="A35" s="78"/>
      <c r="B35" s="35" t="s">
        <v>135</v>
      </c>
      <c r="C35" s="33"/>
      <c r="D35" s="33"/>
      <c r="E35" s="33"/>
      <c r="F35" s="33"/>
    </row>
    <row r="36" spans="1:8">
      <c r="B36" s="1" t="s">
        <v>5</v>
      </c>
      <c r="C36" s="1" t="s">
        <v>61</v>
      </c>
      <c r="D36" s="4" t="s">
        <v>66</v>
      </c>
    </row>
    <row r="37" spans="1:8">
      <c r="B37" s="1" t="s">
        <v>6</v>
      </c>
      <c r="C37" s="1" t="s">
        <v>62</v>
      </c>
      <c r="D37" s="4" t="s">
        <v>67</v>
      </c>
    </row>
    <row r="38" spans="1:8">
      <c r="B38" s="1" t="s">
        <v>42</v>
      </c>
      <c r="C38" s="1" t="s">
        <v>63</v>
      </c>
      <c r="D38" s="15" t="s">
        <v>188</v>
      </c>
    </row>
    <row r="39" spans="1:8" hidden="1">
      <c r="A39" s="78"/>
      <c r="B39" s="83" t="s">
        <v>53</v>
      </c>
      <c r="C39" s="83" t="s">
        <v>64</v>
      </c>
      <c r="D39" s="84" t="s">
        <v>122</v>
      </c>
      <c r="E39" s="83"/>
      <c r="F39" s="83"/>
    </row>
    <row r="40" spans="1:8">
      <c r="B40" s="1" t="s">
        <v>60</v>
      </c>
      <c r="C40" s="1" t="s">
        <v>65</v>
      </c>
      <c r="D40" s="4" t="s">
        <v>68</v>
      </c>
    </row>
    <row r="41" spans="1:8">
      <c r="B41" t="s">
        <v>195</v>
      </c>
      <c r="C41" s="1" t="s">
        <v>139</v>
      </c>
      <c r="D41" s="15" t="s">
        <v>165</v>
      </c>
    </row>
    <row r="42" spans="1:8" s="31" customFormat="1">
      <c r="B42" s="1" t="s">
        <v>196</v>
      </c>
      <c r="C42" s="1" t="s">
        <v>197</v>
      </c>
      <c r="D42" s="15" t="s">
        <v>636</v>
      </c>
      <c r="E42" s="1"/>
      <c r="F42" s="1"/>
      <c r="G42" s="1"/>
      <c r="H42" s="1"/>
    </row>
    <row r="43" spans="1:8">
      <c r="B43" s="1"/>
    </row>
  </sheetData>
  <sheetProtection selectLockedCells="1" selectUnlockedCells="1"/>
  <customSheetViews>
    <customSheetView guid="{68721960-D025-4A40-9848-B5C86AFF69F0}" scale="110" hiddenRows="1" showRuler="0">
      <selection activeCell="D4" sqref="D4:E4"/>
    </customSheetView>
    <customSheetView guid="{48E02D46-7289-4A68-8159-C8A467E0DB72}" scale="110" hiddenRows="1" showRuler="0">
      <selection activeCell="D4" sqref="D4:E4"/>
    </customSheetView>
  </customSheetViews>
  <phoneticPr fontId="0" type="noConversion"/>
  <pageMargins left="0.78740157480314965" right="0.78740157480314965" top="1.0629921259842521" bottom="1.0629921259842521" header="0.78740157480314965" footer="0.78740157480314965"/>
  <pageSetup paperSize="9" scale="89" firstPageNumber="0" orientation="landscape" verticalDpi="4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5"/>
  <sheetViews>
    <sheetView tabSelected="1" topLeftCell="D1" zoomScale="110" zoomScaleNormal="110" workbookViewId="0">
      <selection activeCell="G1" sqref="G1"/>
    </sheetView>
  </sheetViews>
  <sheetFormatPr defaultColWidth="8.88671875" defaultRowHeight="13.2"/>
  <cols>
    <col min="1" max="1" width="20.109375" style="3" hidden="1" customWidth="1"/>
    <col min="2" max="2" width="15.33203125" style="3" hidden="1" customWidth="1"/>
    <col min="3" max="3" width="20.109375" style="3" hidden="1" customWidth="1"/>
    <col min="4" max="4" width="33.33203125" customWidth="1"/>
    <col min="5" max="5" width="11.44140625" style="1" customWidth="1"/>
    <col min="6" max="6" width="26.44140625" style="4" customWidth="1"/>
    <col min="7" max="7" width="22.6640625" style="4" customWidth="1"/>
    <col min="8" max="8" width="9" style="1" customWidth="1"/>
    <col min="9" max="9" width="9.6640625" style="1" customWidth="1"/>
    <col min="10" max="10" width="9" style="5" customWidth="1"/>
    <col min="11" max="11" width="9.44140625" style="1" customWidth="1"/>
    <col min="12" max="21" width="8.88671875" style="1"/>
  </cols>
  <sheetData>
    <row r="1" spans="1:29" ht="24.6">
      <c r="A1" s="197"/>
      <c r="B1" s="197"/>
      <c r="C1" s="197"/>
      <c r="D1" s="86" t="s">
        <v>59</v>
      </c>
      <c r="E1" s="21"/>
      <c r="F1" s="6">
        <f>Issue!$A$4</f>
        <v>43494</v>
      </c>
      <c r="G1" s="79" t="str">
        <f>Issue!$D$4</f>
        <v>Mimic wiring and 7SEGOP changed.</v>
      </c>
      <c r="H1" s="79"/>
    </row>
    <row r="2" spans="1:29" ht="29.4" customHeight="1">
      <c r="A2" s="197"/>
      <c r="B2" s="197"/>
      <c r="C2" s="197"/>
      <c r="D2" s="88" t="s">
        <v>163</v>
      </c>
      <c r="E2" s="89" t="s">
        <v>7</v>
      </c>
      <c r="F2" s="90" t="s">
        <v>146</v>
      </c>
      <c r="H2" s="9"/>
      <c r="I2" s="13"/>
      <c r="J2" s="13"/>
      <c r="K2" s="69"/>
      <c r="L2" s="13"/>
      <c r="M2" s="13"/>
      <c r="N2" s="13"/>
      <c r="O2" s="13"/>
      <c r="P2" s="13"/>
      <c r="Q2" s="13"/>
      <c r="R2" s="13"/>
      <c r="S2" s="13"/>
      <c r="T2" s="13"/>
      <c r="U2" s="13"/>
      <c r="V2" s="9"/>
      <c r="Z2" s="9"/>
      <c r="AA2" s="9"/>
      <c r="AB2" s="9"/>
      <c r="AC2" s="9"/>
    </row>
    <row r="3" spans="1:29">
      <c r="A3" s="197" t="s">
        <v>413</v>
      </c>
      <c r="B3" s="197">
        <v>1</v>
      </c>
      <c r="C3" s="197"/>
      <c r="D3" s="17" t="str">
        <f>A3&amp;" "&amp;B3&amp;". "&amp;C3</f>
        <v xml:space="preserve">Move/Route 1. </v>
      </c>
      <c r="E3" s="21">
        <v>1</v>
      </c>
      <c r="F3" s="9" t="s">
        <v>361</v>
      </c>
      <c r="G3" s="87"/>
      <c r="H3" s="463" t="s">
        <v>681</v>
      </c>
      <c r="I3" s="13"/>
      <c r="J3" s="13"/>
      <c r="K3" s="69"/>
      <c r="L3" s="13"/>
      <c r="M3" s="13"/>
      <c r="N3" s="13"/>
      <c r="O3" s="13"/>
      <c r="P3" s="13"/>
      <c r="Q3" s="13"/>
      <c r="R3" s="13"/>
      <c r="S3" s="13"/>
      <c r="T3" s="13"/>
      <c r="U3" s="13"/>
      <c r="V3" s="9"/>
      <c r="Y3" s="11"/>
      <c r="Z3" s="12"/>
      <c r="AA3" s="13"/>
      <c r="AB3" s="9"/>
      <c r="AC3" s="9"/>
    </row>
    <row r="4" spans="1:29">
      <c r="A4" s="197" t="s">
        <v>413</v>
      </c>
      <c r="B4" s="197">
        <v>2</v>
      </c>
      <c r="C4" s="198"/>
      <c r="D4" s="17" t="str">
        <f>A4&amp;" "&amp;B4&amp;". "&amp;C4</f>
        <v xml:space="preserve">Move/Route 2. </v>
      </c>
      <c r="E4" s="21">
        <f>E3+1</f>
        <v>2</v>
      </c>
      <c r="F4" s="9" t="s">
        <v>362</v>
      </c>
      <c r="G4" s="87"/>
      <c r="H4" s="463" t="s">
        <v>682</v>
      </c>
      <c r="J4" s="1"/>
      <c r="K4" s="5"/>
      <c r="Y4" s="11"/>
      <c r="Z4" s="12"/>
      <c r="AA4" s="13"/>
      <c r="AB4" s="9"/>
      <c r="AC4" s="9"/>
    </row>
    <row r="5" spans="1:29">
      <c r="A5" s="197" t="s">
        <v>413</v>
      </c>
      <c r="B5" s="197">
        <v>3</v>
      </c>
      <c r="C5" s="197"/>
      <c r="D5" s="17" t="str">
        <f>A5&amp;" "&amp;B5&amp;". "&amp;C5</f>
        <v xml:space="preserve">Move/Route 3. </v>
      </c>
      <c r="E5" s="21">
        <f>E4+1</f>
        <v>3</v>
      </c>
      <c r="F5" s="9" t="s">
        <v>363</v>
      </c>
      <c r="G5" s="87"/>
      <c r="H5" s="463" t="s">
        <v>683</v>
      </c>
      <c r="J5" s="1"/>
      <c r="K5" s="5"/>
      <c r="Y5" s="11"/>
      <c r="Z5" s="12"/>
      <c r="AA5" s="13"/>
      <c r="AB5" s="9"/>
      <c r="AC5" s="9"/>
    </row>
    <row r="6" spans="1:29" s="9" customFormat="1">
      <c r="A6" s="197" t="s">
        <v>413</v>
      </c>
      <c r="B6" s="198">
        <v>4</v>
      </c>
      <c r="C6" s="198"/>
      <c r="D6" s="17" t="str">
        <f>A6&amp;" "&amp;B6&amp;". "&amp;C6</f>
        <v xml:space="preserve">Move/Route 4. </v>
      </c>
      <c r="E6" s="20">
        <f>E5+1</f>
        <v>4</v>
      </c>
      <c r="F6" s="9" t="s">
        <v>364</v>
      </c>
      <c r="G6" s="97"/>
      <c r="H6" s="463" t="s">
        <v>679</v>
      </c>
      <c r="I6" s="1"/>
      <c r="J6" s="1"/>
      <c r="K6" s="5"/>
      <c r="L6" s="1"/>
      <c r="M6" s="1"/>
      <c r="N6" s="1"/>
      <c r="O6" s="1"/>
      <c r="P6" s="1"/>
      <c r="Q6" s="1"/>
      <c r="R6" s="1"/>
      <c r="S6" s="1"/>
      <c r="T6" s="1"/>
      <c r="U6" s="1"/>
      <c r="V6"/>
      <c r="Y6" s="12"/>
      <c r="Z6" s="12"/>
      <c r="AA6" s="13"/>
    </row>
    <row r="7" spans="1:29" s="9" customFormat="1">
      <c r="A7" s="197" t="s">
        <v>413</v>
      </c>
      <c r="B7" s="198">
        <v>5</v>
      </c>
      <c r="C7" s="197"/>
      <c r="D7" s="17" t="str">
        <f>A7&amp;" "&amp;B7&amp;". "&amp;C7</f>
        <v xml:space="preserve">Move/Route 5. </v>
      </c>
      <c r="E7" s="20">
        <f t="shared" ref="E7:E60" si="0">E6+1</f>
        <v>5</v>
      </c>
      <c r="F7" s="9" t="s">
        <v>365</v>
      </c>
      <c r="G7" s="53"/>
      <c r="H7" s="463" t="s">
        <v>684</v>
      </c>
      <c r="I7" s="1"/>
      <c r="J7" s="1"/>
      <c r="K7" s="5"/>
      <c r="L7" s="1"/>
      <c r="M7" s="1"/>
      <c r="N7" s="1"/>
      <c r="O7" s="1"/>
      <c r="P7" s="1"/>
      <c r="Q7" s="1"/>
      <c r="R7" s="1"/>
      <c r="S7" s="1"/>
      <c r="T7" s="1"/>
      <c r="U7" s="1"/>
      <c r="V7"/>
      <c r="Y7" s="12"/>
      <c r="Z7" s="12"/>
      <c r="AA7" s="13"/>
    </row>
    <row r="8" spans="1:29" s="9" customFormat="1">
      <c r="A8" s="197" t="s">
        <v>413</v>
      </c>
      <c r="B8" s="198">
        <v>6</v>
      </c>
      <c r="C8" s="198"/>
      <c r="D8" s="17" t="str">
        <f t="shared" ref="D8" si="1">A8&amp;" "&amp;B8&amp;". "&amp;C8</f>
        <v xml:space="preserve">Move/Route 6. </v>
      </c>
      <c r="E8" s="20">
        <f>E7+1</f>
        <v>6</v>
      </c>
      <c r="F8" s="9" t="s">
        <v>366</v>
      </c>
      <c r="G8" s="97"/>
      <c r="H8" s="463" t="s">
        <v>680</v>
      </c>
      <c r="I8" s="1"/>
      <c r="J8" s="1"/>
      <c r="K8" s="5"/>
      <c r="L8" s="1"/>
      <c r="M8" s="1"/>
      <c r="N8" s="1"/>
      <c r="O8" s="1"/>
      <c r="P8" s="1"/>
      <c r="Q8" s="1"/>
      <c r="R8" s="1"/>
      <c r="S8" s="1"/>
      <c r="T8" s="1"/>
      <c r="U8" s="1"/>
      <c r="V8"/>
      <c r="Y8" s="12"/>
      <c r="Z8" s="12"/>
      <c r="AA8" s="13"/>
    </row>
    <row r="9" spans="1:29" s="9" customFormat="1">
      <c r="A9" s="198" t="s">
        <v>218</v>
      </c>
      <c r="B9" s="198">
        <v>7</v>
      </c>
      <c r="C9" s="198" t="s">
        <v>219</v>
      </c>
      <c r="D9" s="18" t="str">
        <f t="shared" ref="D9:D11" si="2">A9&amp;" "&amp;C9</f>
        <v>SEQ Decrement</v>
      </c>
      <c r="E9" s="20">
        <f>E8+1</f>
        <v>7</v>
      </c>
      <c r="F9" s="301" t="s">
        <v>575</v>
      </c>
      <c r="G9" s="97"/>
      <c r="H9" s="462"/>
      <c r="I9" s="16"/>
      <c r="J9" s="16"/>
      <c r="K9" s="16"/>
      <c r="L9" s="16"/>
      <c r="M9" s="16"/>
      <c r="N9" s="16"/>
      <c r="O9" s="16"/>
      <c r="P9" s="16"/>
      <c r="Q9" s="16"/>
      <c r="R9" s="1"/>
      <c r="S9" s="1"/>
      <c r="T9" s="1"/>
      <c r="U9" s="1"/>
      <c r="V9"/>
      <c r="Y9" s="12"/>
      <c r="Z9" s="12"/>
      <c r="AA9" s="13"/>
    </row>
    <row r="10" spans="1:29" s="9" customFormat="1">
      <c r="A10" s="198" t="s">
        <v>218</v>
      </c>
      <c r="B10" s="198">
        <v>8</v>
      </c>
      <c r="C10" s="198" t="s">
        <v>220</v>
      </c>
      <c r="D10" s="18" t="str">
        <f t="shared" si="2"/>
        <v>SEQ Increment</v>
      </c>
      <c r="E10" s="20">
        <f t="shared" si="0"/>
        <v>8</v>
      </c>
      <c r="F10" s="301" t="s">
        <v>576</v>
      </c>
      <c r="G10" s="97"/>
      <c r="H10" s="462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Z10" s="12"/>
    </row>
    <row r="11" spans="1:29">
      <c r="A11" s="197" t="s">
        <v>415</v>
      </c>
      <c r="B11" s="197"/>
      <c r="C11" s="197"/>
      <c r="D11" s="17" t="str">
        <f t="shared" si="2"/>
        <v xml:space="preserve">SoD </v>
      </c>
      <c r="E11" s="21">
        <f t="shared" si="0"/>
        <v>9</v>
      </c>
      <c r="F11" s="53" t="s">
        <v>414</v>
      </c>
      <c r="G11" s="17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Z11" s="9"/>
      <c r="AA11" s="9"/>
      <c r="AB11" s="9"/>
      <c r="AC11" s="9"/>
    </row>
    <row r="12" spans="1:29">
      <c r="A12" s="197" t="s">
        <v>145</v>
      </c>
      <c r="B12" s="197"/>
      <c r="C12" s="197"/>
      <c r="D12" s="17" t="str">
        <f>A12&amp;" "&amp;C12</f>
        <v xml:space="preserve">SENS </v>
      </c>
      <c r="E12" s="21">
        <f t="shared" si="0"/>
        <v>10</v>
      </c>
      <c r="F12" s="53" t="s">
        <v>166</v>
      </c>
      <c r="G12" s="17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Z12" s="9"/>
      <c r="AA12" s="9"/>
      <c r="AB12" s="9"/>
      <c r="AC12" s="9"/>
    </row>
    <row r="13" spans="1:29" s="9" customFormat="1">
      <c r="A13" s="198" t="s">
        <v>5</v>
      </c>
      <c r="B13" s="198"/>
      <c r="C13" s="198" t="s">
        <v>182</v>
      </c>
      <c r="D13" s="18" t="str">
        <f>A13&amp;" "&amp;C13</f>
        <v>LED test</v>
      </c>
      <c r="E13" s="20">
        <f t="shared" si="0"/>
        <v>11</v>
      </c>
      <c r="F13" s="94" t="s">
        <v>181</v>
      </c>
      <c r="G13" s="18" t="s">
        <v>666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9">
      <c r="A14" s="197"/>
      <c r="B14" s="197"/>
      <c r="C14" s="197"/>
      <c r="D14" s="17"/>
      <c r="E14" s="21"/>
      <c r="F14" s="53"/>
      <c r="G14" s="87"/>
      <c r="H14"/>
      <c r="J14" s="1"/>
      <c r="K14" s="5"/>
    </row>
    <row r="15" spans="1:29">
      <c r="A15" s="197"/>
      <c r="B15" s="197"/>
      <c r="C15" s="197"/>
      <c r="D15" s="88" t="s">
        <v>163</v>
      </c>
      <c r="E15" s="89" t="s">
        <v>7</v>
      </c>
      <c r="F15" s="95" t="s">
        <v>665</v>
      </c>
      <c r="G15" s="95" t="s">
        <v>124</v>
      </c>
      <c r="H15"/>
      <c r="J15" s="1"/>
      <c r="K15" s="5"/>
    </row>
    <row r="16" spans="1:29">
      <c r="A16" s="197" t="s">
        <v>69</v>
      </c>
      <c r="B16" s="197">
        <v>1</v>
      </c>
      <c r="C16" s="197" t="s">
        <v>70</v>
      </c>
      <c r="D16" s="17" t="str">
        <f>"Board "&amp;B16&amp;" "&amp;A16&amp;" "&amp;C16</f>
        <v>Board 1 Point No. 13</v>
      </c>
      <c r="E16" s="21">
        <v>13</v>
      </c>
      <c r="F16" s="53" t="s">
        <v>664</v>
      </c>
      <c r="G16" s="87" t="str">
        <f>Nodes!$D$13&amp;" Port "&amp;1&amp;" &amp; "&amp;2</f>
        <v>MOTDRV1 Port 1 &amp; 2</v>
      </c>
      <c r="H16"/>
      <c r="J16" s="1"/>
      <c r="K16" s="5"/>
    </row>
    <row r="17" spans="1:21">
      <c r="A17" s="197" t="s">
        <v>69</v>
      </c>
      <c r="B17" s="197">
        <v>1</v>
      </c>
      <c r="C17" s="197" t="s">
        <v>71</v>
      </c>
      <c r="D17" s="17" t="str">
        <f t="shared" ref="D17:D31" si="3">"Board "&amp;B17&amp;" "&amp;A17&amp;" "&amp;C17</f>
        <v>Board 1 Point No. 14</v>
      </c>
      <c r="E17" s="21">
        <f t="shared" si="0"/>
        <v>14</v>
      </c>
      <c r="F17" s="53" t="s">
        <v>664</v>
      </c>
      <c r="G17" s="87" t="str">
        <f>Nodes!$D$13&amp;" Port "&amp;3&amp;" &amp; "&amp;4</f>
        <v>MOTDRV1 Port 3 &amp; 4</v>
      </c>
      <c r="H17"/>
      <c r="I17"/>
      <c r="J17"/>
      <c r="K17"/>
      <c r="L17"/>
      <c r="M17"/>
      <c r="N17"/>
      <c r="O17"/>
      <c r="P17"/>
      <c r="Q17"/>
    </row>
    <row r="18" spans="1:21">
      <c r="A18" s="197" t="s">
        <v>69</v>
      </c>
      <c r="B18" s="197">
        <v>2</v>
      </c>
      <c r="C18" s="197" t="s">
        <v>72</v>
      </c>
      <c r="D18" s="17" t="str">
        <f t="shared" si="3"/>
        <v>Board 2 Point No. 15</v>
      </c>
      <c r="E18" s="21">
        <f t="shared" si="0"/>
        <v>15</v>
      </c>
      <c r="F18" s="53" t="s">
        <v>664</v>
      </c>
      <c r="G18" s="87" t="str">
        <f>Nodes!$D$15&amp;" Port " &amp;1&amp;" &amp; "&amp;2</f>
        <v>MOTDRV2 Port 1 &amp; 2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s="197" t="s">
        <v>69</v>
      </c>
      <c r="B19" s="197">
        <v>2</v>
      </c>
      <c r="C19" s="197" t="s">
        <v>73</v>
      </c>
      <c r="D19" s="17" t="str">
        <f t="shared" si="3"/>
        <v>Board 2 Point No. 16</v>
      </c>
      <c r="E19" s="21">
        <f t="shared" si="0"/>
        <v>16</v>
      </c>
      <c r="F19" s="53" t="s">
        <v>664</v>
      </c>
      <c r="G19" s="87" t="str">
        <f>Nodes!$D$15&amp;" Port " &amp;3&amp;" &amp; "&amp;4</f>
        <v>MOTDRV2 Port 3 &amp; 4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s="197" t="s">
        <v>69</v>
      </c>
      <c r="B20" s="197">
        <v>2</v>
      </c>
      <c r="C20" s="197" t="s">
        <v>74</v>
      </c>
      <c r="D20" s="17" t="str">
        <f t="shared" si="3"/>
        <v>Board 2 Point No. 17</v>
      </c>
      <c r="E20" s="21">
        <f t="shared" si="0"/>
        <v>17</v>
      </c>
      <c r="F20" s="53" t="s">
        <v>664</v>
      </c>
      <c r="G20" s="87" t="str">
        <f>Nodes!$D$15&amp;" Port " &amp;5&amp;" &amp; "&amp;6</f>
        <v>MOTDRV2 Port 5 &amp; 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s="197" t="s">
        <v>69</v>
      </c>
      <c r="B21" s="197">
        <v>2</v>
      </c>
      <c r="C21" s="197" t="s">
        <v>75</v>
      </c>
      <c r="D21" s="17" t="str">
        <f t="shared" si="3"/>
        <v>Board 2 Point No. 18</v>
      </c>
      <c r="E21" s="21">
        <f t="shared" si="0"/>
        <v>18</v>
      </c>
      <c r="F21" s="53" t="s">
        <v>664</v>
      </c>
      <c r="G21" s="87" t="str">
        <f>Nodes!$D$15&amp;" Port " &amp;7&amp;" &amp; "&amp;8</f>
        <v>MOTDRV2 Port 7 &amp; 8</v>
      </c>
      <c r="H21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>
      <c r="A22" s="197" t="s">
        <v>69</v>
      </c>
      <c r="B22" s="197">
        <v>2</v>
      </c>
      <c r="C22" s="197" t="s">
        <v>76</v>
      </c>
      <c r="D22" s="17" t="str">
        <f t="shared" si="3"/>
        <v>Board 2 Point No. 19</v>
      </c>
      <c r="E22" s="21">
        <f t="shared" si="0"/>
        <v>19</v>
      </c>
      <c r="F22" s="53" t="s">
        <v>664</v>
      </c>
      <c r="G22" s="87" t="str">
        <f>Nodes!$D$16&amp;" Port " &amp;1&amp;" &amp; "&amp;2</f>
        <v>MOTDRV2A Port 1 &amp; 2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s="197" t="s">
        <v>69</v>
      </c>
      <c r="B23" s="197">
        <v>2</v>
      </c>
      <c r="C23" s="197" t="s">
        <v>77</v>
      </c>
      <c r="D23" s="17" t="str">
        <f t="shared" si="3"/>
        <v>Board 2 Point No. 20</v>
      </c>
      <c r="E23" s="21">
        <f t="shared" si="0"/>
        <v>20</v>
      </c>
      <c r="F23" s="53" t="s">
        <v>664</v>
      </c>
      <c r="G23" s="87" t="str">
        <f>Nodes!$D$16&amp;" Port " &amp;3&amp;" &amp; "&amp;4</f>
        <v>MOTDRV2A Port 3 &amp; 4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s="197" t="s">
        <v>69</v>
      </c>
      <c r="B24" s="197">
        <v>3</v>
      </c>
      <c r="C24" s="197" t="s">
        <v>78</v>
      </c>
      <c r="D24" s="17" t="str">
        <f t="shared" si="3"/>
        <v>Board 3 Point No. 21</v>
      </c>
      <c r="E24" s="21">
        <f t="shared" si="0"/>
        <v>21</v>
      </c>
      <c r="F24" s="53" t="s">
        <v>664</v>
      </c>
      <c r="G24" s="87" t="str">
        <f>Nodes!$D$18&amp;" Port " &amp;1&amp;" &amp; "&amp;2</f>
        <v>MOTDRV3 Port 1 &amp; 2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</row>
    <row r="25" spans="1:21">
      <c r="A25" s="197" t="s">
        <v>69</v>
      </c>
      <c r="B25" s="197">
        <v>3</v>
      </c>
      <c r="C25" s="197" t="s">
        <v>79</v>
      </c>
      <c r="D25" s="17" t="str">
        <f t="shared" si="3"/>
        <v>Board 3 Point No. 22</v>
      </c>
      <c r="E25" s="21">
        <f t="shared" si="0"/>
        <v>22</v>
      </c>
      <c r="F25" s="53" t="s">
        <v>664</v>
      </c>
      <c r="G25" s="87" t="str">
        <f>Nodes!$D$18&amp;" Port " &amp;3&amp;" &amp; "&amp;4</f>
        <v>MOTDRV3 Port 3 &amp; 4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1:21">
      <c r="A26" s="197" t="s">
        <v>69</v>
      </c>
      <c r="B26" s="197">
        <v>4</v>
      </c>
      <c r="C26" s="197" t="s">
        <v>80</v>
      </c>
      <c r="D26" s="17" t="str">
        <f t="shared" si="3"/>
        <v>Board 4 Point No. 23</v>
      </c>
      <c r="E26" s="21">
        <f t="shared" si="0"/>
        <v>23</v>
      </c>
      <c r="F26" s="53" t="s">
        <v>664</v>
      </c>
      <c r="G26" s="87" t="str">
        <f>Nodes!$D$20&amp;" Port " &amp;1&amp;" &amp; "&amp;2</f>
        <v>MOTDRV4 Port 1 &amp; 2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</row>
    <row r="27" spans="1:21">
      <c r="A27" s="197" t="s">
        <v>69</v>
      </c>
      <c r="B27" s="197">
        <v>4</v>
      </c>
      <c r="C27" s="197" t="s">
        <v>81</v>
      </c>
      <c r="D27" s="17" t="str">
        <f t="shared" si="3"/>
        <v>Board 4 Point No. 24</v>
      </c>
      <c r="E27" s="21">
        <f t="shared" si="0"/>
        <v>24</v>
      </c>
      <c r="F27" s="53" t="s">
        <v>664</v>
      </c>
      <c r="G27" s="87" t="str">
        <f>Nodes!$D$20&amp;" Port " &amp;3&amp;" &amp; "&amp;4</f>
        <v>MOTDRV4 Port 3 &amp; 4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</row>
    <row r="28" spans="1:21">
      <c r="A28" s="197" t="s">
        <v>69</v>
      </c>
      <c r="B28" s="197">
        <v>4</v>
      </c>
      <c r="C28" s="197" t="s">
        <v>82</v>
      </c>
      <c r="D28" s="17" t="str">
        <f t="shared" si="3"/>
        <v>Board 4 Point No. 25</v>
      </c>
      <c r="E28" s="21">
        <f t="shared" si="0"/>
        <v>25</v>
      </c>
      <c r="F28" s="53" t="s">
        <v>664</v>
      </c>
      <c r="G28" s="87" t="str">
        <f>Nodes!$D$20&amp;" Port " &amp;5&amp;" &amp; "&amp;6</f>
        <v>MOTDRV4 Port 5 &amp; 6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</row>
    <row r="29" spans="1:21">
      <c r="A29" s="197" t="s">
        <v>69</v>
      </c>
      <c r="B29" s="197">
        <v>4</v>
      </c>
      <c r="C29" s="197" t="s">
        <v>83</v>
      </c>
      <c r="D29" s="17" t="str">
        <f>"Board "&amp;B29&amp;" "&amp;A29&amp;" "&amp;C29</f>
        <v>Board 4 Point No. 26</v>
      </c>
      <c r="E29" s="21">
        <f t="shared" si="0"/>
        <v>26</v>
      </c>
      <c r="F29" s="53" t="s">
        <v>664</v>
      </c>
      <c r="G29" s="87" t="str">
        <f>Nodes!$D$20&amp;" Port " &amp;7&amp;" &amp; "&amp;8</f>
        <v>MOTDRV4 Port 7 &amp; 8</v>
      </c>
      <c r="H29"/>
      <c r="I29"/>
      <c r="J29"/>
      <c r="K29"/>
      <c r="L29"/>
      <c r="M29"/>
      <c r="N29"/>
      <c r="O29"/>
      <c r="P29"/>
      <c r="Q29"/>
      <c r="R29"/>
      <c r="S29"/>
      <c r="T29"/>
      <c r="U29"/>
    </row>
    <row r="30" spans="1:21">
      <c r="A30" s="197" t="s">
        <v>69</v>
      </c>
      <c r="B30" s="197">
        <v>4</v>
      </c>
      <c r="C30" s="197" t="s">
        <v>84</v>
      </c>
      <c r="D30" s="17" t="str">
        <f>"Board "&amp;B30&amp;" "&amp;A30&amp;" "&amp;C30</f>
        <v>Board 4 Point No. 27</v>
      </c>
      <c r="E30" s="21">
        <f t="shared" si="0"/>
        <v>27</v>
      </c>
      <c r="F30" s="53" t="s">
        <v>664</v>
      </c>
      <c r="G30" s="87" t="str">
        <f>Nodes!$D$21&amp;" Port " &amp;1&amp;" &amp; "&amp;2</f>
        <v>MOTDRV4A Port 1 &amp; 2</v>
      </c>
      <c r="H30"/>
      <c r="I30"/>
      <c r="J30"/>
      <c r="K30"/>
      <c r="L30"/>
      <c r="M30"/>
      <c r="N30"/>
      <c r="O30"/>
      <c r="P30"/>
      <c r="Q30"/>
      <c r="R30"/>
      <c r="S30"/>
      <c r="T30"/>
      <c r="U30"/>
    </row>
    <row r="31" spans="1:21" hidden="1">
      <c r="A31" s="197" t="s">
        <v>123</v>
      </c>
      <c r="B31" s="197">
        <v>2</v>
      </c>
      <c r="C31" s="197" t="s">
        <v>85</v>
      </c>
      <c r="D31" s="91" t="str">
        <f t="shared" si="3"/>
        <v>Board 2 Point 'Mech' No. 28</v>
      </c>
      <c r="E31" s="49">
        <f t="shared" si="0"/>
        <v>28</v>
      </c>
      <c r="F31" s="53" t="s">
        <v>664</v>
      </c>
      <c r="G31" s="409" t="s">
        <v>136</v>
      </c>
      <c r="H31"/>
      <c r="I31"/>
      <c r="J31"/>
      <c r="K31"/>
      <c r="L31"/>
      <c r="M31"/>
      <c r="N31"/>
      <c r="O31"/>
      <c r="P31"/>
      <c r="Q31"/>
      <c r="R31"/>
      <c r="S31"/>
      <c r="T31"/>
      <c r="U31"/>
    </row>
    <row r="32" spans="1:21" hidden="1">
      <c r="A32" s="197" t="s">
        <v>123</v>
      </c>
      <c r="B32" s="197">
        <v>2</v>
      </c>
      <c r="C32" s="197" t="s">
        <v>86</v>
      </c>
      <c r="D32" s="91" t="str">
        <f>"Board "&amp;B32&amp;" "&amp;A32&amp;" "&amp;C32</f>
        <v>Board 2 Point 'Mech' No. 29</v>
      </c>
      <c r="E32" s="49">
        <f t="shared" si="0"/>
        <v>29</v>
      </c>
      <c r="F32" s="53" t="s">
        <v>664</v>
      </c>
      <c r="G32" s="409" t="s">
        <v>136</v>
      </c>
      <c r="H32"/>
      <c r="I32"/>
      <c r="J32"/>
      <c r="K32"/>
      <c r="L32"/>
      <c r="M32"/>
      <c r="N32"/>
      <c r="O32"/>
      <c r="P32"/>
      <c r="Q32"/>
      <c r="R32"/>
      <c r="S32"/>
      <c r="T32"/>
      <c r="U32"/>
    </row>
    <row r="33" spans="1:29" hidden="1">
      <c r="A33" s="197" t="s">
        <v>123</v>
      </c>
      <c r="B33" s="197">
        <v>2</v>
      </c>
      <c r="C33" s="197" t="s">
        <v>87</v>
      </c>
      <c r="D33" s="91" t="str">
        <f t="shared" ref="D33:D60" si="4">"Board "&amp;B33&amp;" "&amp;A33&amp;" "&amp;C33</f>
        <v>Board 2 Point 'Mech' No. 30</v>
      </c>
      <c r="E33" s="49">
        <f t="shared" si="0"/>
        <v>30</v>
      </c>
      <c r="F33" s="53" t="s">
        <v>664</v>
      </c>
      <c r="G33" s="409" t="s">
        <v>136</v>
      </c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Z33" s="9"/>
      <c r="AA33" s="9"/>
      <c r="AB33" s="9"/>
      <c r="AC33" s="9"/>
    </row>
    <row r="34" spans="1:29" hidden="1">
      <c r="A34" s="197" t="s">
        <v>123</v>
      </c>
      <c r="B34" s="197">
        <v>2</v>
      </c>
      <c r="C34" s="197" t="s">
        <v>88</v>
      </c>
      <c r="D34" s="91" t="str">
        <f t="shared" si="4"/>
        <v>Board 2 Point 'Mech' No. 31</v>
      </c>
      <c r="E34" s="49">
        <f t="shared" si="0"/>
        <v>31</v>
      </c>
      <c r="F34" s="53" t="s">
        <v>664</v>
      </c>
      <c r="G34" s="409" t="s">
        <v>136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Z34" s="9"/>
      <c r="AA34" s="9"/>
      <c r="AB34" s="9"/>
      <c r="AC34" s="9"/>
    </row>
    <row r="35" spans="1:29" hidden="1">
      <c r="A35" s="197" t="s">
        <v>123</v>
      </c>
      <c r="B35" s="197">
        <v>2</v>
      </c>
      <c r="C35" s="197" t="s">
        <v>89</v>
      </c>
      <c r="D35" s="91" t="str">
        <f t="shared" si="4"/>
        <v>Board 2 Point 'Mech' No. 32</v>
      </c>
      <c r="E35" s="49">
        <f t="shared" si="0"/>
        <v>32</v>
      </c>
      <c r="F35" s="53" t="s">
        <v>664</v>
      </c>
      <c r="G35" s="409" t="s">
        <v>136</v>
      </c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Z35" s="9"/>
      <c r="AA35" s="9"/>
      <c r="AB35" s="9"/>
      <c r="AC35" s="9"/>
    </row>
    <row r="36" spans="1:29" hidden="1">
      <c r="A36" s="197" t="s">
        <v>123</v>
      </c>
      <c r="B36" s="197">
        <v>2</v>
      </c>
      <c r="C36" s="197" t="s">
        <v>90</v>
      </c>
      <c r="D36" s="91" t="str">
        <f t="shared" si="4"/>
        <v>Board 2 Point 'Mech' No. 33</v>
      </c>
      <c r="E36" s="49">
        <f t="shared" si="0"/>
        <v>33</v>
      </c>
      <c r="F36" s="53" t="s">
        <v>664</v>
      </c>
      <c r="G36" s="409" t="s">
        <v>136</v>
      </c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Z36" s="9"/>
      <c r="AA36" s="9"/>
      <c r="AB36" s="9"/>
      <c r="AC36" s="9"/>
    </row>
    <row r="37" spans="1:29" hidden="1">
      <c r="A37" s="197" t="s">
        <v>123</v>
      </c>
      <c r="B37" s="197">
        <v>2</v>
      </c>
      <c r="C37" s="197" t="s">
        <v>91</v>
      </c>
      <c r="D37" s="91" t="str">
        <f t="shared" si="4"/>
        <v>Board 2 Point 'Mech' No. 34</v>
      </c>
      <c r="E37" s="49">
        <f t="shared" si="0"/>
        <v>34</v>
      </c>
      <c r="F37" s="53" t="s">
        <v>664</v>
      </c>
      <c r="G37" s="409" t="s">
        <v>136</v>
      </c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Z37" s="9"/>
      <c r="AA37" s="9"/>
      <c r="AB37" s="9"/>
      <c r="AC37" s="9"/>
    </row>
    <row r="38" spans="1:29" hidden="1">
      <c r="A38" s="197" t="s">
        <v>123</v>
      </c>
      <c r="B38" s="197">
        <v>2</v>
      </c>
      <c r="C38" s="197" t="s">
        <v>92</v>
      </c>
      <c r="D38" s="91" t="str">
        <f t="shared" si="4"/>
        <v>Board 2 Point 'Mech' No. 35</v>
      </c>
      <c r="E38" s="49">
        <f t="shared" si="0"/>
        <v>35</v>
      </c>
      <c r="F38" s="53" t="s">
        <v>664</v>
      </c>
      <c r="G38" s="409" t="s">
        <v>136</v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Z38" s="9"/>
      <c r="AA38" s="9"/>
      <c r="AB38" s="9"/>
      <c r="AC38" s="9"/>
    </row>
    <row r="39" spans="1:29" hidden="1">
      <c r="A39" s="197" t="s">
        <v>123</v>
      </c>
      <c r="B39" s="197">
        <v>2</v>
      </c>
      <c r="C39" s="197" t="s">
        <v>93</v>
      </c>
      <c r="D39" s="91" t="str">
        <f t="shared" si="4"/>
        <v>Board 2 Point 'Mech' No. 36</v>
      </c>
      <c r="E39" s="49">
        <f t="shared" si="0"/>
        <v>36</v>
      </c>
      <c r="F39" s="53" t="s">
        <v>664</v>
      </c>
      <c r="G39" s="409" t="s">
        <v>136</v>
      </c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Z39" s="9"/>
      <c r="AA39" s="9"/>
      <c r="AB39" s="9"/>
      <c r="AC39" s="9"/>
    </row>
    <row r="40" spans="1:29" hidden="1">
      <c r="A40" s="197" t="s">
        <v>123</v>
      </c>
      <c r="B40" s="197">
        <v>2</v>
      </c>
      <c r="C40" s="197" t="s">
        <v>94</v>
      </c>
      <c r="D40" s="91" t="str">
        <f t="shared" si="4"/>
        <v>Board 2 Point 'Mech' No. 37</v>
      </c>
      <c r="E40" s="49">
        <f t="shared" si="0"/>
        <v>37</v>
      </c>
      <c r="F40" s="53" t="s">
        <v>664</v>
      </c>
      <c r="G40" s="409" t="s">
        <v>136</v>
      </c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Z40" s="9"/>
      <c r="AA40" s="9"/>
      <c r="AB40" s="9"/>
      <c r="AC40" s="9"/>
    </row>
    <row r="41" spans="1:29" hidden="1">
      <c r="A41" s="197" t="s">
        <v>123</v>
      </c>
      <c r="B41" s="197">
        <v>3</v>
      </c>
      <c r="C41" s="197" t="s">
        <v>95</v>
      </c>
      <c r="D41" s="91" t="str">
        <f t="shared" si="4"/>
        <v>Board 3 Point 'Mech' No. 38</v>
      </c>
      <c r="E41" s="49">
        <f t="shared" si="0"/>
        <v>38</v>
      </c>
      <c r="F41" s="53" t="s">
        <v>664</v>
      </c>
      <c r="G41" s="409" t="s">
        <v>136</v>
      </c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Z41" s="9"/>
      <c r="AA41" s="9"/>
      <c r="AB41" s="9"/>
      <c r="AC41" s="9"/>
    </row>
    <row r="42" spans="1:29" hidden="1">
      <c r="A42" s="197" t="s">
        <v>123</v>
      </c>
      <c r="B42" s="197">
        <v>3</v>
      </c>
      <c r="C42" s="197" t="s">
        <v>96</v>
      </c>
      <c r="D42" s="91" t="str">
        <f t="shared" si="4"/>
        <v>Board 3 Point 'Mech' No. 39</v>
      </c>
      <c r="E42" s="49">
        <f t="shared" si="0"/>
        <v>39</v>
      </c>
      <c r="F42" s="53" t="s">
        <v>664</v>
      </c>
      <c r="G42" s="409" t="s">
        <v>136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Z42" s="9"/>
      <c r="AA42" s="9"/>
      <c r="AB42" s="9"/>
      <c r="AC42" s="9"/>
    </row>
    <row r="43" spans="1:29" hidden="1">
      <c r="A43" s="197" t="s">
        <v>123</v>
      </c>
      <c r="B43" s="197">
        <v>3</v>
      </c>
      <c r="C43" s="197" t="s">
        <v>97</v>
      </c>
      <c r="D43" s="91" t="str">
        <f t="shared" si="4"/>
        <v>Board 3 Point 'Mech' No. 40</v>
      </c>
      <c r="E43" s="49">
        <f t="shared" si="0"/>
        <v>40</v>
      </c>
      <c r="F43" s="53" t="s">
        <v>664</v>
      </c>
      <c r="G43" s="409" t="s">
        <v>136</v>
      </c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Z43" s="9"/>
      <c r="AA43" s="9"/>
      <c r="AB43" s="9"/>
      <c r="AC43" s="9"/>
    </row>
    <row r="44" spans="1:29" hidden="1">
      <c r="A44" s="197" t="s">
        <v>123</v>
      </c>
      <c r="B44" s="197">
        <v>3</v>
      </c>
      <c r="C44" s="197" t="s">
        <v>98</v>
      </c>
      <c r="D44" s="91" t="str">
        <f t="shared" si="4"/>
        <v>Board 3 Point 'Mech' No. 41</v>
      </c>
      <c r="E44" s="49">
        <f t="shared" si="0"/>
        <v>41</v>
      </c>
      <c r="F44" s="53" t="s">
        <v>664</v>
      </c>
      <c r="G44" s="409" t="s">
        <v>136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Z44" s="9"/>
      <c r="AA44" s="9"/>
      <c r="AB44" s="9"/>
      <c r="AC44" s="9"/>
    </row>
    <row r="45" spans="1:29" hidden="1">
      <c r="A45" s="197" t="s">
        <v>123</v>
      </c>
      <c r="B45" s="197">
        <v>3</v>
      </c>
      <c r="C45" s="197" t="s">
        <v>99</v>
      </c>
      <c r="D45" s="91" t="str">
        <f t="shared" si="4"/>
        <v>Board 3 Point 'Mech' No. 42</v>
      </c>
      <c r="E45" s="49">
        <f t="shared" si="0"/>
        <v>42</v>
      </c>
      <c r="F45" s="53" t="s">
        <v>664</v>
      </c>
      <c r="G45" s="409" t="s">
        <v>136</v>
      </c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Z45" s="9"/>
      <c r="AA45" s="9"/>
      <c r="AB45" s="9"/>
      <c r="AC45" s="9"/>
    </row>
    <row r="46" spans="1:29" hidden="1">
      <c r="A46" s="197" t="s">
        <v>123</v>
      </c>
      <c r="B46" s="197">
        <v>3</v>
      </c>
      <c r="C46" s="197" t="s">
        <v>100</v>
      </c>
      <c r="D46" s="91" t="str">
        <f t="shared" si="4"/>
        <v>Board 3 Point 'Mech' No. 43</v>
      </c>
      <c r="E46" s="49">
        <f t="shared" si="0"/>
        <v>43</v>
      </c>
      <c r="F46" s="53" t="s">
        <v>664</v>
      </c>
      <c r="G46" s="409" t="s">
        <v>136</v>
      </c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Z46" s="9"/>
      <c r="AA46" s="9"/>
      <c r="AB46" s="9"/>
      <c r="AC46" s="9"/>
    </row>
    <row r="47" spans="1:29" hidden="1">
      <c r="A47" s="197" t="s">
        <v>123</v>
      </c>
      <c r="B47" s="197">
        <v>3</v>
      </c>
      <c r="C47" s="197" t="s">
        <v>101</v>
      </c>
      <c r="D47" s="91" t="str">
        <f t="shared" si="4"/>
        <v>Board 3 Point 'Mech' No. 44</v>
      </c>
      <c r="E47" s="49">
        <f t="shared" si="0"/>
        <v>44</v>
      </c>
      <c r="F47" s="53" t="s">
        <v>664</v>
      </c>
      <c r="G47" s="409" t="s">
        <v>136</v>
      </c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Z47" s="9"/>
      <c r="AA47" s="9"/>
      <c r="AB47" s="9"/>
      <c r="AC47" s="9"/>
    </row>
    <row r="48" spans="1:29" hidden="1">
      <c r="A48" s="197" t="s">
        <v>123</v>
      </c>
      <c r="B48" s="197">
        <v>3</v>
      </c>
      <c r="C48" s="197" t="s">
        <v>102</v>
      </c>
      <c r="D48" s="91" t="str">
        <f t="shared" si="4"/>
        <v>Board 3 Point 'Mech' No. 45</v>
      </c>
      <c r="E48" s="49">
        <f t="shared" si="0"/>
        <v>45</v>
      </c>
      <c r="F48" s="53" t="s">
        <v>664</v>
      </c>
      <c r="G48" s="409" t="s">
        <v>136</v>
      </c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Z48" s="9"/>
      <c r="AA48" s="9"/>
      <c r="AB48" s="9"/>
      <c r="AC48" s="9"/>
    </row>
    <row r="49" spans="1:29" hidden="1">
      <c r="A49" s="197" t="s">
        <v>123</v>
      </c>
      <c r="B49" s="197">
        <v>3</v>
      </c>
      <c r="C49" s="197" t="s">
        <v>103</v>
      </c>
      <c r="D49" s="91" t="str">
        <f t="shared" si="4"/>
        <v>Board 3 Point 'Mech' No. 46</v>
      </c>
      <c r="E49" s="49">
        <f t="shared" si="0"/>
        <v>46</v>
      </c>
      <c r="F49" s="53" t="s">
        <v>664</v>
      </c>
      <c r="G49" s="409" t="s">
        <v>136</v>
      </c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Z49" s="9"/>
      <c r="AA49" s="9"/>
      <c r="AB49" s="9"/>
      <c r="AC49" s="9"/>
    </row>
    <row r="50" spans="1:29" hidden="1">
      <c r="A50" s="197" t="s">
        <v>123</v>
      </c>
      <c r="B50" s="197">
        <v>4</v>
      </c>
      <c r="C50" s="197" t="s">
        <v>104</v>
      </c>
      <c r="D50" s="91" t="str">
        <f t="shared" si="4"/>
        <v>Board 4 Point 'Mech' No. 47</v>
      </c>
      <c r="E50" s="49">
        <f t="shared" si="0"/>
        <v>47</v>
      </c>
      <c r="F50" s="53" t="s">
        <v>664</v>
      </c>
      <c r="G50" s="409" t="s">
        <v>136</v>
      </c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Z50" s="9"/>
      <c r="AA50" s="9"/>
      <c r="AB50" s="9"/>
      <c r="AC50" s="9"/>
    </row>
    <row r="51" spans="1:29" hidden="1">
      <c r="A51" s="197" t="s">
        <v>123</v>
      </c>
      <c r="B51" s="197">
        <v>4</v>
      </c>
      <c r="C51" s="197" t="s">
        <v>105</v>
      </c>
      <c r="D51" s="91" t="str">
        <f t="shared" si="4"/>
        <v>Board 4 Point 'Mech' No. 48</v>
      </c>
      <c r="E51" s="49">
        <f t="shared" si="0"/>
        <v>48</v>
      </c>
      <c r="F51" s="53" t="s">
        <v>664</v>
      </c>
      <c r="G51" s="409" t="s">
        <v>136</v>
      </c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Z51" s="9"/>
      <c r="AA51" s="9"/>
      <c r="AB51" s="9"/>
      <c r="AC51" s="9"/>
    </row>
    <row r="52" spans="1:29" hidden="1">
      <c r="A52" s="197" t="s">
        <v>123</v>
      </c>
      <c r="B52" s="197">
        <v>4</v>
      </c>
      <c r="C52" s="197" t="s">
        <v>106</v>
      </c>
      <c r="D52" s="91" t="str">
        <f t="shared" si="4"/>
        <v>Board 4 Point 'Mech' No. 49</v>
      </c>
      <c r="E52" s="49">
        <f t="shared" si="0"/>
        <v>49</v>
      </c>
      <c r="F52" s="53" t="s">
        <v>664</v>
      </c>
      <c r="G52" s="409" t="s">
        <v>136</v>
      </c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Z52" s="9"/>
      <c r="AA52" s="9"/>
      <c r="AB52" s="9"/>
      <c r="AC52" s="9"/>
    </row>
    <row r="53" spans="1:29" hidden="1">
      <c r="A53" s="197" t="s">
        <v>123</v>
      </c>
      <c r="B53" s="197">
        <v>4</v>
      </c>
      <c r="C53" s="197" t="s">
        <v>107</v>
      </c>
      <c r="D53" s="91" t="str">
        <f t="shared" si="4"/>
        <v>Board 4 Point 'Mech' No. 50</v>
      </c>
      <c r="E53" s="49">
        <f t="shared" si="0"/>
        <v>50</v>
      </c>
      <c r="F53" s="53" t="s">
        <v>664</v>
      </c>
      <c r="G53" s="409" t="s">
        <v>136</v>
      </c>
      <c r="H53" s="47"/>
      <c r="I53" s="8"/>
      <c r="J53" s="8"/>
      <c r="K53" s="8"/>
      <c r="L53"/>
      <c r="M53"/>
      <c r="N53"/>
      <c r="O53"/>
      <c r="P53"/>
      <c r="Q53"/>
      <c r="R53"/>
      <c r="S53"/>
      <c r="T53"/>
      <c r="U53"/>
      <c r="Z53" s="9"/>
      <c r="AA53" s="9"/>
      <c r="AB53" s="9"/>
      <c r="AC53" s="9"/>
    </row>
    <row r="54" spans="1:29" hidden="1">
      <c r="A54" s="197" t="s">
        <v>123</v>
      </c>
      <c r="B54" s="197">
        <v>4</v>
      </c>
      <c r="C54" s="197" t="s">
        <v>108</v>
      </c>
      <c r="D54" s="91" t="str">
        <f t="shared" si="4"/>
        <v>Board 4 Point 'Mech' No. 51</v>
      </c>
      <c r="E54" s="49">
        <f t="shared" si="0"/>
        <v>51</v>
      </c>
      <c r="F54" s="53" t="s">
        <v>664</v>
      </c>
      <c r="G54" s="409" t="s">
        <v>136</v>
      </c>
      <c r="H54" s="48"/>
      <c r="I54" s="38"/>
      <c r="J54" s="14"/>
      <c r="K54" s="14"/>
      <c r="L54"/>
      <c r="M54"/>
      <c r="N54"/>
      <c r="O54"/>
      <c r="P54"/>
      <c r="Q54"/>
      <c r="R54"/>
      <c r="S54"/>
      <c r="T54"/>
      <c r="U54"/>
      <c r="Z54" s="9"/>
      <c r="AA54" s="9"/>
      <c r="AB54" s="9"/>
      <c r="AC54" s="9"/>
    </row>
    <row r="55" spans="1:29" hidden="1">
      <c r="A55" s="197" t="s">
        <v>123</v>
      </c>
      <c r="B55" s="197">
        <v>4</v>
      </c>
      <c r="C55" s="197" t="s">
        <v>109</v>
      </c>
      <c r="D55" s="91" t="str">
        <f t="shared" si="4"/>
        <v>Board 4 Point 'Mech' No. 52</v>
      </c>
      <c r="E55" s="49">
        <f t="shared" si="0"/>
        <v>52</v>
      </c>
      <c r="F55" s="53" t="s">
        <v>664</v>
      </c>
      <c r="G55" s="409" t="s">
        <v>136</v>
      </c>
      <c r="H55" s="48"/>
      <c r="I55" s="37"/>
      <c r="J55" s="14"/>
      <c r="K55" s="10"/>
      <c r="L55"/>
      <c r="M55"/>
      <c r="N55"/>
      <c r="O55"/>
      <c r="P55"/>
      <c r="Q55"/>
      <c r="R55"/>
      <c r="S55"/>
      <c r="T55"/>
      <c r="U55"/>
      <c r="Z55" s="9"/>
      <c r="AA55" s="9"/>
      <c r="AB55" s="9"/>
      <c r="AC55" s="9"/>
    </row>
    <row r="56" spans="1:29" hidden="1">
      <c r="A56" s="197" t="s">
        <v>123</v>
      </c>
      <c r="B56" s="197">
        <v>4</v>
      </c>
      <c r="C56" s="197" t="s">
        <v>110</v>
      </c>
      <c r="D56" s="91" t="str">
        <f t="shared" si="4"/>
        <v>Board 4 Point 'Mech' No. 53</v>
      </c>
      <c r="E56" s="49">
        <f t="shared" si="0"/>
        <v>53</v>
      </c>
      <c r="F56" s="53" t="s">
        <v>664</v>
      </c>
      <c r="G56" s="409" t="s">
        <v>136</v>
      </c>
      <c r="H56" s="48"/>
      <c r="I56" s="37"/>
      <c r="J56" s="14"/>
      <c r="K56" s="10"/>
      <c r="L56"/>
      <c r="M56"/>
      <c r="N56"/>
      <c r="O56"/>
      <c r="P56"/>
      <c r="Q56"/>
      <c r="R56"/>
      <c r="S56"/>
      <c r="T56"/>
      <c r="U56"/>
      <c r="Z56" s="9"/>
      <c r="AA56" s="9"/>
      <c r="AB56" s="9"/>
      <c r="AC56" s="9"/>
    </row>
    <row r="57" spans="1:29" hidden="1">
      <c r="A57" s="197" t="s">
        <v>123</v>
      </c>
      <c r="B57" s="197">
        <v>4</v>
      </c>
      <c r="C57" s="197" t="s">
        <v>111</v>
      </c>
      <c r="D57" s="91" t="str">
        <f t="shared" si="4"/>
        <v>Board 4 Point 'Mech' No. 54</v>
      </c>
      <c r="E57" s="49">
        <f t="shared" si="0"/>
        <v>54</v>
      </c>
      <c r="F57" s="53" t="s">
        <v>664</v>
      </c>
      <c r="G57" s="409" t="s">
        <v>136</v>
      </c>
      <c r="H57" s="48"/>
      <c r="I57" s="38"/>
      <c r="J57" s="37"/>
      <c r="K57" s="38"/>
      <c r="L57"/>
      <c r="M57"/>
      <c r="N57"/>
      <c r="O57"/>
      <c r="P57"/>
      <c r="Q57"/>
      <c r="R57"/>
      <c r="S57"/>
      <c r="T57"/>
      <c r="U57"/>
      <c r="Z57" s="9"/>
      <c r="AA57" s="9"/>
      <c r="AB57" s="9"/>
      <c r="AC57" s="9"/>
    </row>
    <row r="58" spans="1:29" hidden="1">
      <c r="A58" s="197" t="s">
        <v>123</v>
      </c>
      <c r="B58" s="197">
        <v>4</v>
      </c>
      <c r="C58" s="197" t="s">
        <v>112</v>
      </c>
      <c r="D58" s="91" t="str">
        <f t="shared" si="4"/>
        <v>Board 4 Point 'Mech' No. 55</v>
      </c>
      <c r="E58" s="49">
        <f t="shared" si="0"/>
        <v>55</v>
      </c>
      <c r="F58" s="53" t="s">
        <v>664</v>
      </c>
      <c r="G58" s="409" t="s">
        <v>136</v>
      </c>
      <c r="H58" s="48"/>
      <c r="I58" s="37"/>
      <c r="J58" s="37"/>
      <c r="K58" s="37"/>
      <c r="L58"/>
      <c r="M58"/>
      <c r="N58"/>
      <c r="O58"/>
      <c r="P58"/>
      <c r="Q58"/>
      <c r="R58"/>
      <c r="S58"/>
      <c r="T58"/>
      <c r="U58"/>
      <c r="Z58" s="9"/>
      <c r="AA58" s="9"/>
      <c r="AB58" s="9"/>
      <c r="AC58" s="9"/>
    </row>
    <row r="59" spans="1:29" hidden="1">
      <c r="A59" s="197" t="s">
        <v>123</v>
      </c>
      <c r="B59" s="197">
        <v>4</v>
      </c>
      <c r="C59" s="197" t="s">
        <v>113</v>
      </c>
      <c r="D59" s="91" t="str">
        <f t="shared" si="4"/>
        <v>Board 4 Point 'Mech' No. 56</v>
      </c>
      <c r="E59" s="49">
        <f t="shared" si="0"/>
        <v>56</v>
      </c>
      <c r="F59" s="53" t="s">
        <v>664</v>
      </c>
      <c r="G59" s="409" t="s">
        <v>136</v>
      </c>
      <c r="H59" s="48"/>
      <c r="I59" s="37"/>
      <c r="J59" s="37"/>
      <c r="K59" s="37"/>
      <c r="L59"/>
      <c r="M59"/>
      <c r="N59"/>
      <c r="O59"/>
      <c r="P59"/>
      <c r="Q59"/>
      <c r="R59"/>
      <c r="S59"/>
      <c r="T59"/>
      <c r="U59"/>
      <c r="Z59" s="9"/>
      <c r="AA59" s="9"/>
      <c r="AB59" s="9"/>
      <c r="AC59" s="9"/>
    </row>
    <row r="60" spans="1:29">
      <c r="A60" s="197" t="s">
        <v>69</v>
      </c>
      <c r="B60" s="197">
        <v>5</v>
      </c>
      <c r="C60" s="197" t="s">
        <v>114</v>
      </c>
      <c r="D60" s="17" t="str">
        <f t="shared" si="4"/>
        <v>Board 5 Point No. 57</v>
      </c>
      <c r="E60" s="21">
        <f t="shared" si="0"/>
        <v>57</v>
      </c>
      <c r="F60" s="53" t="s">
        <v>664</v>
      </c>
      <c r="G60" s="87" t="str">
        <f>Nodes!$D$23&amp;" Port " &amp;1&amp;" &amp; "&amp;2</f>
        <v>MOTDRV5 Port 1 &amp; 2</v>
      </c>
      <c r="H60" s="39"/>
      <c r="I60" s="39"/>
      <c r="J60" s="20"/>
      <c r="K60" s="19"/>
      <c r="L60" s="19"/>
      <c r="M60" s="20"/>
      <c r="N60" s="19"/>
      <c r="O60" s="19"/>
      <c r="P60" s="19"/>
      <c r="Q60" s="19"/>
      <c r="R60" s="19"/>
      <c r="S60" s="19"/>
      <c r="T60" s="19"/>
      <c r="U60" s="19"/>
      <c r="Z60" s="9"/>
      <c r="AA60" s="9"/>
      <c r="AB60" s="9"/>
      <c r="AC60" s="9"/>
    </row>
    <row r="61" spans="1:29">
      <c r="A61" s="197"/>
      <c r="B61" s="197"/>
      <c r="C61" s="197"/>
      <c r="D61" s="18"/>
      <c r="E61" s="20"/>
      <c r="F61" s="96"/>
      <c r="G61" s="410"/>
      <c r="H61" s="39"/>
      <c r="I61" s="39"/>
      <c r="J61" s="20"/>
      <c r="K61" s="19"/>
      <c r="L61" s="19"/>
      <c r="M61" s="20"/>
      <c r="N61" s="19"/>
      <c r="O61" s="19"/>
      <c r="P61" s="19"/>
      <c r="Q61" s="19"/>
      <c r="R61" s="19"/>
      <c r="S61" s="19"/>
      <c r="T61" s="19"/>
      <c r="U61" s="19"/>
      <c r="Z61" s="9"/>
      <c r="AA61" s="9"/>
      <c r="AB61" s="9"/>
      <c r="AC61" s="9"/>
    </row>
    <row r="62" spans="1:29" ht="26.4">
      <c r="A62" s="197"/>
      <c r="B62" s="197"/>
      <c r="C62" s="197"/>
      <c r="D62" s="88" t="s">
        <v>163</v>
      </c>
      <c r="E62" s="89" t="s">
        <v>7</v>
      </c>
      <c r="F62" s="95" t="s">
        <v>9</v>
      </c>
      <c r="G62" s="411" t="s">
        <v>133</v>
      </c>
      <c r="H62" s="47" t="s">
        <v>421</v>
      </c>
      <c r="I62" s="8" t="s">
        <v>118</v>
      </c>
      <c r="J62" s="8" t="s">
        <v>119</v>
      </c>
      <c r="K62" s="8" t="s">
        <v>120</v>
      </c>
      <c r="L62" s="56"/>
      <c r="M62" s="24"/>
      <c r="N62" s="24"/>
      <c r="O62" s="24"/>
      <c r="P62" s="24"/>
      <c r="Q62" s="24"/>
      <c r="R62" s="24"/>
      <c r="S62" s="24"/>
      <c r="T62" s="24"/>
      <c r="U62" s="24"/>
      <c r="V62" s="24"/>
      <c r="Z62" s="9"/>
      <c r="AA62" s="9"/>
      <c r="AB62" s="9"/>
      <c r="AC62" s="9"/>
    </row>
    <row r="63" spans="1:29">
      <c r="A63" s="197" t="s">
        <v>10</v>
      </c>
      <c r="B63" s="197" t="s">
        <v>11</v>
      </c>
      <c r="C63" s="197" t="s">
        <v>115</v>
      </c>
      <c r="D63" s="17" t="str">
        <f t="shared" ref="D63:D68" si="5">A63&amp;" "&amp;B63&amp;" "&amp;C63</f>
        <v>Left Fiddle Route Outer</v>
      </c>
      <c r="E63" s="21">
        <v>61</v>
      </c>
      <c r="F63" s="17" t="str">
        <f ca="1">CELL("contents",D144)</f>
        <v>8 - Left Fiddle Route Outer</v>
      </c>
      <c r="G63" s="412" t="str">
        <f ca="1">"Event "&amp;CELL("contents",E144)</f>
        <v>Event 201</v>
      </c>
      <c r="H63" s="48" t="s">
        <v>17</v>
      </c>
      <c r="I63" s="38" t="s">
        <v>17</v>
      </c>
      <c r="J63" s="14"/>
      <c r="K63" s="14"/>
      <c r="M63"/>
      <c r="N63"/>
      <c r="O63"/>
      <c r="P63"/>
      <c r="Q63"/>
      <c r="R63"/>
      <c r="S63"/>
      <c r="T63"/>
      <c r="U63"/>
    </row>
    <row r="64" spans="1:29">
      <c r="A64" s="197" t="str">
        <f>A63</f>
        <v>Left Fiddle</v>
      </c>
      <c r="B64" s="197" t="str">
        <f>B63</f>
        <v>Route</v>
      </c>
      <c r="C64" s="197" t="s">
        <v>116</v>
      </c>
      <c r="D64" s="17" t="str">
        <f t="shared" si="5"/>
        <v>Left Fiddle Route Centre</v>
      </c>
      <c r="E64" s="21">
        <f t="shared" ref="E64:E68" si="6">E63+1</f>
        <v>62</v>
      </c>
      <c r="F64" s="17" t="str">
        <f ca="1">CELL("contents",D145)</f>
        <v>8 - Left Fiddle Route Centre</v>
      </c>
      <c r="G64" s="412" t="str">
        <f ca="1">"Event "&amp;CELL("contents",E145)</f>
        <v>Event 202</v>
      </c>
      <c r="H64" s="48" t="s">
        <v>17</v>
      </c>
      <c r="I64" s="37" t="s">
        <v>16</v>
      </c>
      <c r="J64" s="14"/>
      <c r="K64" s="10"/>
      <c r="M64"/>
      <c r="N64"/>
      <c r="O64"/>
      <c r="P64"/>
      <c r="Q64"/>
      <c r="R64"/>
      <c r="S64"/>
      <c r="T64"/>
      <c r="U64"/>
    </row>
    <row r="65" spans="1:22">
      <c r="A65" s="197" t="str">
        <f>A64</f>
        <v>Left Fiddle</v>
      </c>
      <c r="B65" s="197" t="str">
        <f>B64</f>
        <v>Route</v>
      </c>
      <c r="C65" s="197" t="s">
        <v>117</v>
      </c>
      <c r="D65" s="17" t="str">
        <f t="shared" si="5"/>
        <v>Left Fiddle Route Inner</v>
      </c>
      <c r="E65" s="21">
        <f t="shared" si="6"/>
        <v>63</v>
      </c>
      <c r="F65" s="17" t="str">
        <f ca="1">CELL("contents",D146)</f>
        <v>8 - Left Fiddle Route Inner</v>
      </c>
      <c r="G65" s="412" t="str">
        <f ca="1">"Event "&amp;CELL("contents",E146)</f>
        <v>Event 203</v>
      </c>
      <c r="H65" s="48" t="s">
        <v>16</v>
      </c>
      <c r="I65" s="37" t="s">
        <v>16</v>
      </c>
      <c r="J65" s="14"/>
      <c r="K65" s="10"/>
      <c r="M65"/>
      <c r="N65"/>
      <c r="O65"/>
      <c r="P65"/>
      <c r="Q65"/>
      <c r="R65"/>
      <c r="S65"/>
      <c r="T65"/>
      <c r="U65"/>
    </row>
    <row r="66" spans="1:22">
      <c r="A66" s="197" t="s">
        <v>13</v>
      </c>
      <c r="B66" s="197" t="s">
        <v>11</v>
      </c>
      <c r="C66" s="197" t="s">
        <v>115</v>
      </c>
      <c r="D66" s="17" t="str">
        <f t="shared" si="5"/>
        <v>Right Fiddle Route Outer</v>
      </c>
      <c r="E66" s="21">
        <f t="shared" si="6"/>
        <v>64</v>
      </c>
      <c r="F66" s="17" t="str">
        <f ca="1">CELL("contents",D168)</f>
        <v>11 - Right Fiddle Route Outer</v>
      </c>
      <c r="G66" s="412" t="str">
        <f ca="1">"Event "&amp;CELL("contents",E168)</f>
        <v>Event 231</v>
      </c>
      <c r="H66" s="48"/>
      <c r="I66" s="38"/>
      <c r="J66" s="37" t="s">
        <v>17</v>
      </c>
      <c r="K66" s="38" t="s">
        <v>17</v>
      </c>
      <c r="M66"/>
      <c r="N66"/>
      <c r="O66"/>
      <c r="P66"/>
      <c r="Q66"/>
      <c r="R66"/>
      <c r="S66"/>
      <c r="T66"/>
      <c r="U66"/>
    </row>
    <row r="67" spans="1:22">
      <c r="A67" s="197" t="str">
        <f>A66</f>
        <v>Right Fiddle</v>
      </c>
      <c r="B67" s="197" t="str">
        <f>B66</f>
        <v>Route</v>
      </c>
      <c r="C67" s="197" t="s">
        <v>116</v>
      </c>
      <c r="D67" s="17" t="str">
        <f t="shared" si="5"/>
        <v>Right Fiddle Route Centre</v>
      </c>
      <c r="E67" s="21">
        <f t="shared" si="6"/>
        <v>65</v>
      </c>
      <c r="F67" s="17" t="str">
        <f ca="1">CELL("contents",D169)</f>
        <v>11 - Right Fiddle Route Centre</v>
      </c>
      <c r="G67" s="412" t="str">
        <f ca="1">"Event "&amp;CELL("contents",E169)</f>
        <v>Event 232</v>
      </c>
      <c r="H67" s="48"/>
      <c r="I67" s="37"/>
      <c r="J67" s="37" t="s">
        <v>17</v>
      </c>
      <c r="K67" s="37" t="s">
        <v>16</v>
      </c>
      <c r="M67"/>
      <c r="N67"/>
      <c r="O67"/>
      <c r="P67"/>
      <c r="Q67"/>
      <c r="R67"/>
      <c r="S67"/>
      <c r="T67"/>
      <c r="U67"/>
    </row>
    <row r="68" spans="1:22">
      <c r="A68" s="197" t="str">
        <f>A67</f>
        <v>Right Fiddle</v>
      </c>
      <c r="B68" s="197" t="str">
        <f>B67</f>
        <v>Route</v>
      </c>
      <c r="C68" s="197" t="s">
        <v>117</v>
      </c>
      <c r="D68" s="17" t="str">
        <f t="shared" si="5"/>
        <v>Right Fiddle Route Inner</v>
      </c>
      <c r="E68" s="21">
        <f t="shared" si="6"/>
        <v>66</v>
      </c>
      <c r="F68" s="17" t="str">
        <f ca="1">CELL("contents",D170)</f>
        <v>11 - Right Fiddle Route Inner</v>
      </c>
      <c r="G68" s="412" t="str">
        <f ca="1">"Event "&amp;CELL("contents",E170)</f>
        <v>Event 233</v>
      </c>
      <c r="H68" s="48"/>
      <c r="I68" s="37"/>
      <c r="J68" s="37" t="s">
        <v>16</v>
      </c>
      <c r="K68" s="37" t="s">
        <v>16</v>
      </c>
      <c r="M68"/>
      <c r="N68"/>
      <c r="O68"/>
      <c r="P68"/>
      <c r="Q68"/>
      <c r="R68"/>
      <c r="S68"/>
      <c r="T68"/>
      <c r="U68"/>
    </row>
    <row r="69" spans="1:22">
      <c r="A69" s="197"/>
      <c r="B69" s="197"/>
      <c r="C69" s="197"/>
      <c r="D69" s="17"/>
      <c r="E69" s="21"/>
      <c r="F69" s="52"/>
      <c r="G69" s="18"/>
      <c r="M69"/>
      <c r="N69"/>
      <c r="O69"/>
      <c r="P69"/>
      <c r="Q69"/>
      <c r="R69"/>
      <c r="S69"/>
      <c r="T69"/>
      <c r="U69"/>
    </row>
    <row r="70" spans="1:22" s="24" customFormat="1" ht="13.95" customHeight="1">
      <c r="A70" s="199" t="s">
        <v>121</v>
      </c>
      <c r="B70" s="199" t="s">
        <v>147</v>
      </c>
      <c r="C70" s="199" t="s">
        <v>148</v>
      </c>
      <c r="D70" s="54" t="s">
        <v>163</v>
      </c>
      <c r="E70" s="55" t="s">
        <v>7</v>
      </c>
      <c r="F70" s="56" t="s">
        <v>581</v>
      </c>
      <c r="G70" s="56" t="s">
        <v>14</v>
      </c>
      <c r="H70" s="1"/>
      <c r="I70" s="1"/>
      <c r="J70" s="5"/>
      <c r="K70" s="1"/>
      <c r="L70" s="1"/>
      <c r="M70"/>
      <c r="N70"/>
      <c r="O70"/>
      <c r="P70"/>
      <c r="Q70"/>
      <c r="R70"/>
      <c r="S70"/>
      <c r="T70"/>
      <c r="U70"/>
      <c r="V70"/>
    </row>
    <row r="71" spans="1:22">
      <c r="A71" s="197">
        <v>1</v>
      </c>
      <c r="B71" s="197">
        <v>13</v>
      </c>
      <c r="C71" s="197" t="s">
        <v>125</v>
      </c>
      <c r="D71" s="17" t="str">
        <f>"Board "&amp;A71&amp;" - "&amp;C71&amp;" "&amp;B71</f>
        <v>Board 1 - Point sense 13</v>
      </c>
      <c r="E71" s="21">
        <f>101</f>
        <v>101</v>
      </c>
      <c r="F71" s="96" t="str">
        <f>Nodes!$D$14</f>
        <v>POSNIND1</v>
      </c>
      <c r="M71"/>
      <c r="N71"/>
      <c r="O71"/>
      <c r="P71"/>
      <c r="Q71"/>
      <c r="R71"/>
      <c r="S71"/>
      <c r="T71"/>
      <c r="U71"/>
    </row>
    <row r="72" spans="1:22">
      <c r="A72" s="197">
        <f t="shared" ref="A72:A87" si="7">A71</f>
        <v>1</v>
      </c>
      <c r="B72" s="197">
        <f>B71+1</f>
        <v>14</v>
      </c>
      <c r="C72" s="200" t="str">
        <f>$C$71</f>
        <v>Point sense</v>
      </c>
      <c r="D72" s="17" t="str">
        <f t="shared" ref="D72:D97" si="8">"Board "&amp;A72&amp;" - "&amp;C72&amp;" "&amp;B72</f>
        <v>Board 1 - Point sense 14</v>
      </c>
      <c r="E72" s="21">
        <f t="shared" ref="E72:E77" si="9">E71+1</f>
        <v>102</v>
      </c>
      <c r="F72" s="96" t="str">
        <f>"Node "&amp;Nodes!$E$14</f>
        <v>Node 412</v>
      </c>
      <c r="M72"/>
      <c r="N72"/>
      <c r="O72"/>
      <c r="P72"/>
      <c r="Q72"/>
      <c r="R72"/>
      <c r="S72"/>
      <c r="T72"/>
      <c r="U72"/>
    </row>
    <row r="73" spans="1:22">
      <c r="A73" s="197">
        <f t="shared" si="7"/>
        <v>1</v>
      </c>
      <c r="B73" s="201" t="s">
        <v>189</v>
      </c>
      <c r="C73" s="201" t="s">
        <v>548</v>
      </c>
      <c r="D73" s="18" t="str">
        <f>"Board "&amp;A73&amp;" - "&amp;C73&amp;" "&amp;B73</f>
        <v>Board 1 - Brew NG TT Set</v>
      </c>
      <c r="E73" s="21">
        <f t="shared" si="9"/>
        <v>103</v>
      </c>
      <c r="F73" s="96"/>
      <c r="M73"/>
      <c r="N73"/>
      <c r="O73"/>
      <c r="P73"/>
      <c r="Q73"/>
      <c r="R73"/>
      <c r="S73"/>
      <c r="T73"/>
      <c r="U73"/>
    </row>
    <row r="74" spans="1:22">
      <c r="A74" s="197">
        <f t="shared" si="7"/>
        <v>1</v>
      </c>
      <c r="B74" s="201" t="s">
        <v>190</v>
      </c>
      <c r="C74" s="201" t="s">
        <v>548</v>
      </c>
      <c r="D74" s="18" t="str">
        <f t="shared" si="8"/>
        <v>Board 1 - Brew SG TT Set</v>
      </c>
      <c r="E74" s="21">
        <f t="shared" si="9"/>
        <v>104</v>
      </c>
      <c r="F74" s="96"/>
      <c r="M74"/>
      <c r="N74"/>
      <c r="O74"/>
      <c r="P74"/>
      <c r="Q74"/>
      <c r="R74"/>
      <c r="S74"/>
      <c r="T74"/>
      <c r="U74"/>
    </row>
    <row r="75" spans="1:22" hidden="1">
      <c r="A75" s="197">
        <f t="shared" si="7"/>
        <v>1</v>
      </c>
      <c r="B75" s="197" t="s">
        <v>194</v>
      </c>
      <c r="C75" s="197" t="s">
        <v>127</v>
      </c>
      <c r="D75" s="91" t="str">
        <f>"Board "&amp;A75&amp;" - "&amp;C75&amp;" "&amp;B75</f>
        <v>Board 1 - Spare Sense IP.  SP</v>
      </c>
      <c r="E75" s="21">
        <f t="shared" si="9"/>
        <v>105</v>
      </c>
      <c r="F75" s="93"/>
      <c r="M75"/>
      <c r="N75"/>
      <c r="O75"/>
      <c r="P75"/>
      <c r="Q75"/>
      <c r="R75"/>
      <c r="S75"/>
      <c r="T75"/>
      <c r="U75"/>
    </row>
    <row r="76" spans="1:22" hidden="1">
      <c r="A76" s="197">
        <f t="shared" si="7"/>
        <v>1</v>
      </c>
      <c r="B76" s="197" t="s">
        <v>194</v>
      </c>
      <c r="C76" s="197" t="s">
        <v>127</v>
      </c>
      <c r="D76" s="91" t="str">
        <f t="shared" si="8"/>
        <v>Board 1 - Spare Sense IP.  SP</v>
      </c>
      <c r="E76" s="21">
        <f t="shared" si="9"/>
        <v>106</v>
      </c>
      <c r="F76" s="93"/>
      <c r="H76" s="17"/>
      <c r="I76" s="17"/>
      <c r="J76" s="17"/>
      <c r="K76" s="17"/>
      <c r="L76" s="17"/>
      <c r="M76"/>
      <c r="N76"/>
      <c r="O76"/>
      <c r="P76"/>
      <c r="Q76"/>
      <c r="R76"/>
      <c r="S76"/>
      <c r="T76"/>
      <c r="U76"/>
      <c r="V76" s="17"/>
    </row>
    <row r="77" spans="1:22" hidden="1">
      <c r="A77" s="197">
        <f t="shared" si="7"/>
        <v>1</v>
      </c>
      <c r="B77" s="197" t="s">
        <v>194</v>
      </c>
      <c r="C77" s="197" t="s">
        <v>127</v>
      </c>
      <c r="D77" s="91" t="str">
        <f t="shared" si="8"/>
        <v>Board 1 - Spare Sense IP.  SP</v>
      </c>
      <c r="E77" s="21">
        <f t="shared" si="9"/>
        <v>107</v>
      </c>
      <c r="F77" s="93"/>
      <c r="M77"/>
      <c r="N77"/>
      <c r="O77"/>
      <c r="P77"/>
      <c r="Q77"/>
      <c r="R77"/>
      <c r="S77"/>
      <c r="T77"/>
      <c r="U77"/>
    </row>
    <row r="78" spans="1:22" hidden="1">
      <c r="A78" s="197">
        <f>A77</f>
        <v>1</v>
      </c>
      <c r="B78" s="197" t="s">
        <v>194</v>
      </c>
      <c r="C78" s="197" t="s">
        <v>127</v>
      </c>
      <c r="D78" s="91" t="str">
        <f>"Board "&amp;A78&amp;" - "&amp;C78&amp;" "&amp;B78</f>
        <v>Board 1 - Spare Sense IP.  SP</v>
      </c>
      <c r="E78" s="21">
        <f>E77+1</f>
        <v>108</v>
      </c>
      <c r="F78" s="93"/>
      <c r="M78"/>
      <c r="N78"/>
      <c r="O78"/>
      <c r="P78"/>
      <c r="Q78"/>
      <c r="R78"/>
      <c r="S78"/>
      <c r="T78"/>
      <c r="U78"/>
    </row>
    <row r="79" spans="1:22">
      <c r="A79" s="197">
        <f>A78</f>
        <v>1</v>
      </c>
      <c r="B79" s="197" t="s">
        <v>629</v>
      </c>
      <c r="C79" s="197" t="s">
        <v>415</v>
      </c>
      <c r="D79" s="18" t="str">
        <f>"Board "&amp;A79&amp;" - "&amp;C79&amp;" "&amp;B79</f>
        <v>Board 1 - SoD Secondary trigger</v>
      </c>
      <c r="E79" s="1">
        <v>285</v>
      </c>
    </row>
    <row r="80" spans="1:22" s="17" customFormat="1">
      <c r="A80" s="200">
        <v>2</v>
      </c>
      <c r="B80" s="200">
        <v>15</v>
      </c>
      <c r="C80" s="200" t="str">
        <f t="shared" ref="C80:C85" si="10">$C$71</f>
        <v>Point sense</v>
      </c>
      <c r="D80" s="99" t="str">
        <f t="shared" si="8"/>
        <v>Board 2 - Point sense 15</v>
      </c>
      <c r="E80" s="100">
        <f>E71+10</f>
        <v>111</v>
      </c>
      <c r="F80" s="101" t="str">
        <f>Nodes!$D$17</f>
        <v>POSNIND2</v>
      </c>
      <c r="G80" s="99"/>
      <c r="H80" s="324"/>
      <c r="I80" s="100"/>
      <c r="J80" s="103"/>
      <c r="K80" s="21"/>
      <c r="L80" s="1"/>
      <c r="M80"/>
      <c r="N80"/>
      <c r="O80"/>
      <c r="P80"/>
      <c r="Q80"/>
      <c r="R80"/>
      <c r="S80"/>
      <c r="T80"/>
      <c r="U80"/>
      <c r="V80"/>
    </row>
    <row r="81" spans="1:22">
      <c r="A81" s="197">
        <f t="shared" si="7"/>
        <v>2</v>
      </c>
      <c r="B81" s="197">
        <f>B80+1</f>
        <v>16</v>
      </c>
      <c r="C81" s="200" t="str">
        <f t="shared" si="10"/>
        <v>Point sense</v>
      </c>
      <c r="D81" s="17" t="str">
        <f t="shared" si="8"/>
        <v>Board 2 - Point sense 16</v>
      </c>
      <c r="E81" s="21">
        <f t="shared" ref="E81:E95" si="11">E80+1</f>
        <v>112</v>
      </c>
      <c r="F81" s="96" t="str">
        <f>"Node "&amp;Nodes!$E$17</f>
        <v>Node 423</v>
      </c>
      <c r="M81"/>
      <c r="N81"/>
      <c r="O81"/>
      <c r="P81"/>
      <c r="Q81"/>
      <c r="R81"/>
      <c r="S81"/>
      <c r="T81"/>
      <c r="U81"/>
    </row>
    <row r="82" spans="1:22">
      <c r="A82" s="197">
        <f t="shared" si="7"/>
        <v>2</v>
      </c>
      <c r="B82" s="197">
        <f t="shared" ref="B82:B95" si="12">B81+1</f>
        <v>17</v>
      </c>
      <c r="C82" s="200" t="str">
        <f t="shared" si="10"/>
        <v>Point sense</v>
      </c>
      <c r="D82" s="17" t="str">
        <f t="shared" si="8"/>
        <v>Board 2 - Point sense 17</v>
      </c>
      <c r="E82" s="21">
        <f t="shared" si="11"/>
        <v>113</v>
      </c>
      <c r="F82" s="96"/>
      <c r="M82"/>
      <c r="N82"/>
      <c r="O82"/>
      <c r="P82"/>
      <c r="Q82"/>
      <c r="R82"/>
      <c r="S82"/>
      <c r="T82"/>
      <c r="U82"/>
    </row>
    <row r="83" spans="1:22">
      <c r="A83" s="197">
        <f t="shared" si="7"/>
        <v>2</v>
      </c>
      <c r="B83" s="197">
        <f t="shared" si="12"/>
        <v>18</v>
      </c>
      <c r="C83" s="200" t="str">
        <f t="shared" si="10"/>
        <v>Point sense</v>
      </c>
      <c r="D83" s="17" t="str">
        <f t="shared" si="8"/>
        <v>Board 2 - Point sense 18</v>
      </c>
      <c r="E83" s="21">
        <f t="shared" si="11"/>
        <v>114</v>
      </c>
      <c r="F83" s="96"/>
      <c r="M83"/>
      <c r="N83"/>
      <c r="O83"/>
      <c r="P83"/>
      <c r="Q83"/>
      <c r="R83"/>
      <c r="S83"/>
      <c r="T83"/>
      <c r="U83"/>
    </row>
    <row r="84" spans="1:22">
      <c r="A84" s="197">
        <f t="shared" si="7"/>
        <v>2</v>
      </c>
      <c r="B84" s="197">
        <f t="shared" si="12"/>
        <v>19</v>
      </c>
      <c r="C84" s="200" t="str">
        <f t="shared" si="10"/>
        <v>Point sense</v>
      </c>
      <c r="D84" s="17" t="str">
        <f t="shared" si="8"/>
        <v>Board 2 - Point sense 19</v>
      </c>
      <c r="E84" s="21">
        <f t="shared" si="11"/>
        <v>115</v>
      </c>
      <c r="F84" s="96"/>
      <c r="M84"/>
      <c r="N84"/>
      <c r="O84"/>
      <c r="P84"/>
      <c r="Q84"/>
      <c r="R84"/>
      <c r="S84"/>
      <c r="T84"/>
      <c r="U84"/>
    </row>
    <row r="85" spans="1:22">
      <c r="A85" s="197">
        <f t="shared" si="7"/>
        <v>2</v>
      </c>
      <c r="B85" s="197">
        <f t="shared" si="12"/>
        <v>20</v>
      </c>
      <c r="C85" s="200" t="str">
        <f t="shared" si="10"/>
        <v>Point sense</v>
      </c>
      <c r="D85" s="17" t="str">
        <f t="shared" si="8"/>
        <v>Board 2 - Point sense 20</v>
      </c>
      <c r="E85" s="21">
        <f t="shared" si="11"/>
        <v>116</v>
      </c>
      <c r="F85" s="96"/>
      <c r="H85" s="17"/>
      <c r="I85" s="17"/>
      <c r="J85" s="17"/>
      <c r="K85"/>
      <c r="L85"/>
      <c r="M85"/>
      <c r="N85"/>
      <c r="O85"/>
      <c r="P85"/>
      <c r="Q85"/>
      <c r="R85"/>
      <c r="S85"/>
      <c r="T85"/>
      <c r="U85"/>
      <c r="V85" s="17"/>
    </row>
    <row r="86" spans="1:22" hidden="1">
      <c r="A86" s="197">
        <f t="shared" si="7"/>
        <v>2</v>
      </c>
      <c r="B86" s="197">
        <v>28</v>
      </c>
      <c r="C86" s="200" t="s">
        <v>126</v>
      </c>
      <c r="D86" s="91" t="str">
        <f t="shared" si="8"/>
        <v>Board 2 - Mech point sense 28</v>
      </c>
      <c r="E86" s="49">
        <f t="shared" si="11"/>
        <v>117</v>
      </c>
      <c r="F86" s="93"/>
      <c r="J86"/>
      <c r="K86"/>
      <c r="L86"/>
      <c r="M86"/>
      <c r="N86"/>
      <c r="O86"/>
      <c r="P86"/>
      <c r="Q86"/>
      <c r="R86"/>
      <c r="S86"/>
      <c r="T86"/>
      <c r="U86"/>
    </row>
    <row r="87" spans="1:22" hidden="1">
      <c r="A87" s="197">
        <f t="shared" si="7"/>
        <v>2</v>
      </c>
      <c r="B87" s="197">
        <f t="shared" si="12"/>
        <v>29</v>
      </c>
      <c r="C87" s="200" t="str">
        <f>$C$86</f>
        <v>Mech point sense</v>
      </c>
      <c r="D87" s="91" t="str">
        <f t="shared" si="8"/>
        <v>Board 2 - Mech point sense 29</v>
      </c>
      <c r="E87" s="49">
        <f t="shared" si="11"/>
        <v>118</v>
      </c>
      <c r="F87" s="93"/>
      <c r="H87" s="13"/>
      <c r="I87" s="13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s="17" customFormat="1" hidden="1">
      <c r="A88" s="197">
        <f t="shared" ref="A88:A97" si="13">A87</f>
        <v>2</v>
      </c>
      <c r="B88" s="197">
        <f t="shared" si="12"/>
        <v>30</v>
      </c>
      <c r="C88" s="200" t="str">
        <f t="shared" ref="C88:C95" si="14">$C$86</f>
        <v>Mech point sense</v>
      </c>
      <c r="D88" s="91" t="str">
        <f t="shared" si="8"/>
        <v>Board 2 - Mech point sense 30</v>
      </c>
      <c r="E88" s="49">
        <f>E80+10</f>
        <v>121</v>
      </c>
      <c r="F88" s="93"/>
      <c r="H88" s="1"/>
      <c r="I88" s="1"/>
      <c r="J88"/>
      <c r="K88"/>
      <c r="L88"/>
      <c r="M88"/>
      <c r="N88"/>
      <c r="O88"/>
      <c r="P88"/>
      <c r="Q88"/>
      <c r="R88"/>
      <c r="S88"/>
      <c r="T88"/>
      <c r="U88"/>
      <c r="V88"/>
    </row>
    <row r="89" spans="1:22" hidden="1">
      <c r="A89" s="197">
        <f t="shared" si="13"/>
        <v>2</v>
      </c>
      <c r="B89" s="197">
        <f t="shared" si="12"/>
        <v>31</v>
      </c>
      <c r="C89" s="200" t="str">
        <f t="shared" si="14"/>
        <v>Mech point sense</v>
      </c>
      <c r="D89" s="91" t="str">
        <f t="shared" si="8"/>
        <v>Board 2 - Mech point sense 31</v>
      </c>
      <c r="E89" s="49">
        <f t="shared" si="11"/>
        <v>122</v>
      </c>
      <c r="F89" s="93"/>
      <c r="J89"/>
      <c r="K89"/>
      <c r="L89"/>
      <c r="M89"/>
      <c r="N89"/>
      <c r="O89"/>
      <c r="P89"/>
      <c r="Q89"/>
      <c r="R89"/>
      <c r="S89"/>
      <c r="T89"/>
      <c r="U89"/>
    </row>
    <row r="90" spans="1:22" hidden="1">
      <c r="A90" s="197">
        <f t="shared" si="13"/>
        <v>2</v>
      </c>
      <c r="B90" s="197">
        <f t="shared" si="12"/>
        <v>32</v>
      </c>
      <c r="C90" s="200" t="str">
        <f t="shared" si="14"/>
        <v>Mech point sense</v>
      </c>
      <c r="D90" s="91" t="str">
        <f t="shared" si="8"/>
        <v>Board 2 - Mech point sense 32</v>
      </c>
      <c r="E90" s="49">
        <f t="shared" si="11"/>
        <v>123</v>
      </c>
      <c r="F90" s="93"/>
      <c r="J90"/>
      <c r="K90"/>
      <c r="L90"/>
      <c r="M90"/>
      <c r="N90"/>
      <c r="O90"/>
      <c r="P90"/>
      <c r="Q90"/>
      <c r="R90"/>
      <c r="S90"/>
      <c r="T90"/>
      <c r="U90"/>
    </row>
    <row r="91" spans="1:22" hidden="1">
      <c r="A91" s="197">
        <f t="shared" si="13"/>
        <v>2</v>
      </c>
      <c r="B91" s="197">
        <f t="shared" si="12"/>
        <v>33</v>
      </c>
      <c r="C91" s="200" t="str">
        <f t="shared" si="14"/>
        <v>Mech point sense</v>
      </c>
      <c r="D91" s="91" t="str">
        <f t="shared" si="8"/>
        <v>Board 2 - Mech point sense 33</v>
      </c>
      <c r="E91" s="49">
        <f t="shared" si="11"/>
        <v>124</v>
      </c>
      <c r="F91" s="93"/>
      <c r="H91" s="17"/>
      <c r="I91" s="17"/>
      <c r="J91"/>
      <c r="K91"/>
      <c r="L91"/>
      <c r="M91"/>
      <c r="N91"/>
      <c r="O91"/>
      <c r="P91"/>
      <c r="Q91"/>
      <c r="R91"/>
      <c r="S91"/>
      <c r="T91"/>
      <c r="U91"/>
      <c r="V91" s="17"/>
    </row>
    <row r="92" spans="1:22" hidden="1">
      <c r="A92" s="197">
        <f t="shared" si="13"/>
        <v>2</v>
      </c>
      <c r="B92" s="197">
        <f t="shared" si="12"/>
        <v>34</v>
      </c>
      <c r="C92" s="200" t="str">
        <f t="shared" si="14"/>
        <v>Mech point sense</v>
      </c>
      <c r="D92" s="91" t="str">
        <f t="shared" si="8"/>
        <v>Board 2 - Mech point sense 34</v>
      </c>
      <c r="E92" s="49">
        <f t="shared" si="11"/>
        <v>125</v>
      </c>
      <c r="F92" s="93"/>
      <c r="J92"/>
      <c r="K92"/>
      <c r="L92"/>
      <c r="M92"/>
      <c r="N92"/>
      <c r="O92"/>
      <c r="P92"/>
      <c r="Q92"/>
      <c r="R92"/>
      <c r="S92"/>
      <c r="T92"/>
      <c r="U92"/>
    </row>
    <row r="93" spans="1:22" hidden="1">
      <c r="A93" s="197">
        <f t="shared" si="13"/>
        <v>2</v>
      </c>
      <c r="B93" s="197">
        <f t="shared" si="12"/>
        <v>35</v>
      </c>
      <c r="C93" s="200" t="str">
        <f t="shared" si="14"/>
        <v>Mech point sense</v>
      </c>
      <c r="D93" s="91" t="str">
        <f t="shared" si="8"/>
        <v>Board 2 - Mech point sense 35</v>
      </c>
      <c r="E93" s="49">
        <f t="shared" si="11"/>
        <v>126</v>
      </c>
      <c r="F93" s="93"/>
      <c r="H93" s="17"/>
      <c r="I93" s="17"/>
      <c r="J93" s="17"/>
      <c r="K93"/>
      <c r="L93"/>
      <c r="M93"/>
      <c r="N93"/>
      <c r="O93"/>
      <c r="P93"/>
      <c r="Q93"/>
      <c r="R93"/>
      <c r="S93"/>
      <c r="T93"/>
      <c r="U93"/>
      <c r="V93" s="17"/>
    </row>
    <row r="94" spans="1:22" hidden="1">
      <c r="A94" s="197">
        <f t="shared" si="13"/>
        <v>2</v>
      </c>
      <c r="B94" s="197">
        <f t="shared" si="12"/>
        <v>36</v>
      </c>
      <c r="C94" s="200" t="str">
        <f t="shared" si="14"/>
        <v>Mech point sense</v>
      </c>
      <c r="D94" s="91" t="str">
        <f t="shared" si="8"/>
        <v>Board 2 - Mech point sense 36</v>
      </c>
      <c r="E94" s="49">
        <f t="shared" si="11"/>
        <v>127</v>
      </c>
      <c r="F94" s="93"/>
      <c r="J94"/>
      <c r="K94"/>
      <c r="L94"/>
      <c r="M94"/>
      <c r="N94"/>
      <c r="O94"/>
      <c r="P94"/>
      <c r="Q94"/>
      <c r="R94"/>
      <c r="S94"/>
      <c r="T94"/>
      <c r="U94"/>
    </row>
    <row r="95" spans="1:22" hidden="1">
      <c r="A95" s="197">
        <f t="shared" si="13"/>
        <v>2</v>
      </c>
      <c r="B95" s="197">
        <f t="shared" si="12"/>
        <v>37</v>
      </c>
      <c r="C95" s="200" t="str">
        <f t="shared" si="14"/>
        <v>Mech point sense</v>
      </c>
      <c r="D95" s="91" t="str">
        <f t="shared" si="8"/>
        <v>Board 2 - Mech point sense 37</v>
      </c>
      <c r="E95" s="49">
        <f t="shared" si="11"/>
        <v>128</v>
      </c>
      <c r="F95" s="93"/>
      <c r="J95"/>
      <c r="K95"/>
      <c r="L95"/>
      <c r="M95"/>
      <c r="N95"/>
      <c r="O95"/>
      <c r="P95"/>
      <c r="Q95"/>
      <c r="R95"/>
      <c r="S95"/>
      <c r="T95"/>
      <c r="U95"/>
    </row>
    <row r="96" spans="1:22" s="17" customFormat="1">
      <c r="A96" s="200">
        <v>3</v>
      </c>
      <c r="B96" s="200">
        <v>21</v>
      </c>
      <c r="C96" s="200" t="str">
        <f>$C$71</f>
        <v>Point sense</v>
      </c>
      <c r="D96" s="334" t="str">
        <f t="shared" si="8"/>
        <v>Board 3 - Point sense 21</v>
      </c>
      <c r="E96" s="335">
        <f>E88+10</f>
        <v>131</v>
      </c>
      <c r="F96" s="456" t="str">
        <f>Nodes!$D$19</f>
        <v>POSNIND3</v>
      </c>
      <c r="G96" s="334"/>
      <c r="H96" s="457"/>
      <c r="I96" s="335"/>
      <c r="J96" s="337"/>
    </row>
    <row r="97" spans="1:22">
      <c r="A97" s="197">
        <f t="shared" si="13"/>
        <v>3</v>
      </c>
      <c r="B97" s="197">
        <f>B96+1</f>
        <v>22</v>
      </c>
      <c r="C97" s="200" t="str">
        <f>$C$71</f>
        <v>Point sense</v>
      </c>
      <c r="D97" s="17" t="str">
        <f t="shared" si="8"/>
        <v>Board 3 - Point sense 22</v>
      </c>
      <c r="E97" s="21">
        <f t="shared" ref="E97:E103" si="15">E96+1</f>
        <v>132</v>
      </c>
      <c r="F97" s="96" t="str">
        <f>"Node "&amp;Nodes!$E$19</f>
        <v>Node 432</v>
      </c>
      <c r="J97"/>
      <c r="K97"/>
      <c r="L97"/>
      <c r="M97"/>
      <c r="N97"/>
      <c r="O97"/>
      <c r="P97"/>
      <c r="Q97"/>
      <c r="R97"/>
      <c r="S97"/>
      <c r="T97"/>
      <c r="U97"/>
    </row>
    <row r="98" spans="1:22" s="9" customFormat="1" hidden="1">
      <c r="A98" s="198">
        <f>A97</f>
        <v>3</v>
      </c>
      <c r="B98" s="198"/>
      <c r="C98" s="202" t="s">
        <v>426</v>
      </c>
      <c r="D98" s="91" t="str">
        <f t="shared" ref="D98:D107" si="16">"Board "&amp;A98&amp;" - "&amp;C98&amp;" "&amp;B98</f>
        <v xml:space="preserve">Board 3 - Route 2 Bank A OP </v>
      </c>
      <c r="E98" s="92">
        <f t="shared" si="15"/>
        <v>133</v>
      </c>
      <c r="F98" s="77" t="s">
        <v>192</v>
      </c>
      <c r="G98" s="51"/>
      <c r="H98" s="1"/>
      <c r="I98" s="1"/>
      <c r="J98"/>
      <c r="K98"/>
      <c r="L98"/>
      <c r="M98"/>
      <c r="N98"/>
      <c r="O98"/>
      <c r="P98"/>
      <c r="Q98"/>
      <c r="R98"/>
      <c r="S98"/>
      <c r="T98"/>
      <c r="U98"/>
      <c r="V98"/>
    </row>
    <row r="99" spans="1:22" hidden="1">
      <c r="A99" s="198">
        <f>A98</f>
        <v>3</v>
      </c>
      <c r="B99" s="198"/>
      <c r="C99" s="202" t="s">
        <v>153</v>
      </c>
      <c r="D99" s="91" t="str">
        <f t="shared" si="16"/>
        <v xml:space="preserve">Board 3 - Route 3 Bank A OP </v>
      </c>
      <c r="E99" s="92">
        <f t="shared" si="15"/>
        <v>134</v>
      </c>
      <c r="F99" s="77" t="s">
        <v>193</v>
      </c>
      <c r="J99"/>
      <c r="K99"/>
      <c r="L99"/>
      <c r="M99"/>
      <c r="N99"/>
      <c r="O99"/>
      <c r="P99"/>
      <c r="Q99"/>
      <c r="R99"/>
      <c r="S99"/>
      <c r="T99"/>
      <c r="U99"/>
    </row>
    <row r="100" spans="1:22" hidden="1">
      <c r="A100" s="198">
        <f>A99</f>
        <v>3</v>
      </c>
      <c r="B100" s="198"/>
      <c r="C100" s="202" t="s">
        <v>187</v>
      </c>
      <c r="D100" s="91" t="str">
        <f t="shared" si="16"/>
        <v xml:space="preserve">Board 3 - Route 4 Bank A OP </v>
      </c>
      <c r="E100" s="92">
        <f t="shared" si="15"/>
        <v>135</v>
      </c>
      <c r="F100" s="77" t="s">
        <v>222</v>
      </c>
      <c r="J100"/>
      <c r="K100"/>
      <c r="L100"/>
      <c r="M100"/>
      <c r="N100"/>
      <c r="O100"/>
      <c r="P100"/>
      <c r="Q100"/>
      <c r="R100"/>
      <c r="S100"/>
      <c r="T100"/>
      <c r="U100"/>
    </row>
    <row r="101" spans="1:22" hidden="1">
      <c r="A101" s="198">
        <f>A100</f>
        <v>3</v>
      </c>
      <c r="B101" s="197"/>
      <c r="C101" s="202" t="s">
        <v>221</v>
      </c>
      <c r="D101" s="91" t="str">
        <f t="shared" si="16"/>
        <v xml:space="preserve">Board 3 - Route 5 Bank A OP </v>
      </c>
      <c r="E101" s="92">
        <f t="shared" si="15"/>
        <v>136</v>
      </c>
      <c r="F101" s="77"/>
      <c r="H101" s="17"/>
      <c r="I101" s="17"/>
      <c r="J101"/>
      <c r="K101"/>
      <c r="L101"/>
      <c r="M101"/>
      <c r="N101"/>
      <c r="O101"/>
      <c r="P101"/>
      <c r="Q101"/>
      <c r="R101"/>
      <c r="S101"/>
      <c r="T101"/>
      <c r="U101"/>
      <c r="V101" s="17"/>
    </row>
    <row r="102" spans="1:22" s="17" customFormat="1" hidden="1">
      <c r="A102" s="200">
        <v>3</v>
      </c>
      <c r="B102" s="197">
        <f>B101+1</f>
        <v>1</v>
      </c>
      <c r="C102" s="200" t="str">
        <f>$C$86</f>
        <v>Mech point sense</v>
      </c>
      <c r="D102" s="91" t="str">
        <f t="shared" si="16"/>
        <v>Board 3 - Mech point sense 1</v>
      </c>
      <c r="E102" s="92">
        <f t="shared" si="15"/>
        <v>137</v>
      </c>
      <c r="F102" s="77"/>
      <c r="H102" s="1"/>
      <c r="I102" s="1"/>
      <c r="J102"/>
      <c r="K102"/>
      <c r="L102"/>
      <c r="M102"/>
      <c r="N102"/>
      <c r="O102"/>
      <c r="P102"/>
      <c r="Q102"/>
      <c r="R102"/>
      <c r="S102"/>
      <c r="T102"/>
      <c r="U102"/>
      <c r="V102"/>
    </row>
    <row r="103" spans="1:22" hidden="1">
      <c r="A103" s="197">
        <f t="shared" ref="A103:A111" si="17">A102</f>
        <v>3</v>
      </c>
      <c r="B103" s="197">
        <f>B102+1</f>
        <v>2</v>
      </c>
      <c r="C103" s="200" t="str">
        <f>$C$86</f>
        <v>Mech point sense</v>
      </c>
      <c r="D103" s="91" t="str">
        <f t="shared" si="16"/>
        <v>Board 3 - Mech point sense 2</v>
      </c>
      <c r="E103" s="92">
        <f t="shared" si="15"/>
        <v>138</v>
      </c>
      <c r="F103" s="77"/>
      <c r="J103"/>
      <c r="K103"/>
      <c r="L103"/>
      <c r="M103"/>
      <c r="N103"/>
      <c r="O103"/>
      <c r="P103"/>
      <c r="Q103"/>
      <c r="R103"/>
      <c r="S103"/>
      <c r="T103"/>
      <c r="U103"/>
    </row>
    <row r="104" spans="1:22" s="17" customFormat="1">
      <c r="A104" s="200">
        <v>4</v>
      </c>
      <c r="B104" s="200">
        <v>23</v>
      </c>
      <c r="C104" s="200" t="str">
        <f>$C$71</f>
        <v>Point sense</v>
      </c>
      <c r="D104" s="99" t="str">
        <f t="shared" si="16"/>
        <v>Board 4 - Point sense 23</v>
      </c>
      <c r="E104" s="100">
        <f>E96+20</f>
        <v>151</v>
      </c>
      <c r="F104" s="101" t="str">
        <f>Nodes!$D$22</f>
        <v>POSNIND4</v>
      </c>
      <c r="G104" s="99"/>
      <c r="H104" s="324"/>
      <c r="I104" s="100"/>
      <c r="J104" s="103"/>
      <c r="K104"/>
      <c r="L104"/>
      <c r="M104"/>
      <c r="N104"/>
      <c r="O104"/>
      <c r="P104"/>
      <c r="Q104"/>
      <c r="R104"/>
      <c r="S104"/>
      <c r="T104"/>
      <c r="U104"/>
      <c r="V104"/>
    </row>
    <row r="105" spans="1:22">
      <c r="A105" s="197">
        <f t="shared" si="17"/>
        <v>4</v>
      </c>
      <c r="B105" s="197">
        <f>B104+1</f>
        <v>24</v>
      </c>
      <c r="C105" s="200" t="str">
        <f>$C$71</f>
        <v>Point sense</v>
      </c>
      <c r="D105" s="17" t="str">
        <f>"Board "&amp;A105&amp;" - "&amp;C105&amp;" "&amp;B105 &amp;" A &amp; B"</f>
        <v>Board 4 - Point sense 24 A &amp; B</v>
      </c>
      <c r="E105" s="21">
        <f t="shared" ref="E105:E111" si="18">E104+1</f>
        <v>152</v>
      </c>
      <c r="F105" s="96" t="str">
        <f>"Node "&amp;Nodes!$E$22</f>
        <v>Node 443</v>
      </c>
      <c r="G105" s="15" t="s">
        <v>186</v>
      </c>
      <c r="J105"/>
      <c r="K105"/>
      <c r="L105"/>
      <c r="M105"/>
      <c r="N105"/>
      <c r="O105"/>
      <c r="P105"/>
      <c r="Q105"/>
      <c r="R105"/>
      <c r="S105"/>
      <c r="T105"/>
      <c r="U105"/>
    </row>
    <row r="106" spans="1:22">
      <c r="A106" s="197">
        <f t="shared" si="17"/>
        <v>4</v>
      </c>
      <c r="B106" s="197">
        <f>B105+1</f>
        <v>25</v>
      </c>
      <c r="C106" s="200" t="str">
        <f>$C$71</f>
        <v>Point sense</v>
      </c>
      <c r="D106" s="17" t="str">
        <f t="shared" si="16"/>
        <v>Board 4 - Point sense 25</v>
      </c>
      <c r="E106" s="21">
        <f t="shared" si="18"/>
        <v>153</v>
      </c>
      <c r="F106" s="94"/>
      <c r="J106"/>
      <c r="K106"/>
      <c r="L106"/>
      <c r="M106"/>
      <c r="N106"/>
      <c r="O106"/>
      <c r="P106"/>
      <c r="Q106"/>
      <c r="R106"/>
      <c r="S106"/>
      <c r="T106"/>
      <c r="U106"/>
    </row>
    <row r="107" spans="1:22">
      <c r="A107" s="197">
        <f t="shared" si="17"/>
        <v>4</v>
      </c>
      <c r="B107" s="197">
        <v>26</v>
      </c>
      <c r="C107" s="200" t="str">
        <f>$C$71</f>
        <v>Point sense</v>
      </c>
      <c r="D107" s="17" t="str">
        <f t="shared" si="16"/>
        <v>Board 4 - Point sense 26</v>
      </c>
      <c r="E107" s="21">
        <f t="shared" si="18"/>
        <v>154</v>
      </c>
      <c r="F107" s="94"/>
      <c r="J107"/>
      <c r="K107"/>
      <c r="L107"/>
      <c r="M107"/>
      <c r="N107"/>
      <c r="O107"/>
      <c r="P107"/>
      <c r="Q107"/>
      <c r="R107"/>
      <c r="S107"/>
      <c r="T107"/>
      <c r="U107"/>
    </row>
    <row r="108" spans="1:22">
      <c r="A108" s="197">
        <f t="shared" si="17"/>
        <v>4</v>
      </c>
      <c r="B108" s="197">
        <v>27</v>
      </c>
      <c r="C108" s="200" t="str">
        <f>$C$71</f>
        <v>Point sense</v>
      </c>
      <c r="D108" s="17" t="str">
        <f t="shared" ref="D108:D115" si="19">"Board "&amp;A108&amp;" - "&amp;C108&amp;" "&amp;B108</f>
        <v>Board 4 - Point sense 27</v>
      </c>
      <c r="E108" s="21">
        <f t="shared" si="18"/>
        <v>155</v>
      </c>
      <c r="F108" s="96"/>
      <c r="J108"/>
      <c r="K108"/>
      <c r="L108"/>
      <c r="M108"/>
      <c r="N108"/>
      <c r="O108"/>
      <c r="P108"/>
      <c r="Q108"/>
      <c r="R108"/>
      <c r="S108"/>
      <c r="T108"/>
      <c r="U108"/>
    </row>
    <row r="109" spans="1:22" hidden="1">
      <c r="A109" s="197">
        <f t="shared" si="17"/>
        <v>4</v>
      </c>
      <c r="B109" s="197">
        <v>47</v>
      </c>
      <c r="C109" s="200" t="s">
        <v>126</v>
      </c>
      <c r="D109" s="91" t="str">
        <f t="shared" si="19"/>
        <v>Board 4 - Mech point sense 47</v>
      </c>
      <c r="E109" s="49">
        <f t="shared" si="18"/>
        <v>156</v>
      </c>
      <c r="F109" s="93"/>
      <c r="H109" s="17"/>
      <c r="I109" s="17"/>
      <c r="J109" s="17"/>
      <c r="K109"/>
      <c r="L109"/>
      <c r="M109"/>
      <c r="N109"/>
      <c r="O109"/>
      <c r="P109"/>
      <c r="Q109"/>
      <c r="R109"/>
      <c r="S109"/>
      <c r="T109"/>
      <c r="U109"/>
      <c r="V109" s="17"/>
    </row>
    <row r="110" spans="1:22" hidden="1">
      <c r="A110" s="197">
        <f t="shared" si="17"/>
        <v>4</v>
      </c>
      <c r="B110" s="197">
        <f t="shared" ref="B110:B117" si="20">B109+1</f>
        <v>48</v>
      </c>
      <c r="C110" s="200" t="s">
        <v>126</v>
      </c>
      <c r="D110" s="91" t="str">
        <f t="shared" si="19"/>
        <v>Board 4 - Mech point sense 48</v>
      </c>
      <c r="E110" s="49">
        <f t="shared" si="18"/>
        <v>157</v>
      </c>
      <c r="F110" s="93"/>
      <c r="J110"/>
      <c r="K110"/>
      <c r="L110"/>
      <c r="M110"/>
      <c r="N110"/>
      <c r="O110"/>
      <c r="P110"/>
      <c r="Q110"/>
      <c r="R110"/>
      <c r="S110"/>
      <c r="T110"/>
      <c r="U110"/>
    </row>
    <row r="111" spans="1:22" hidden="1">
      <c r="A111" s="197">
        <f t="shared" si="17"/>
        <v>4</v>
      </c>
      <c r="B111" s="197">
        <f t="shared" si="20"/>
        <v>49</v>
      </c>
      <c r="C111" s="200" t="s">
        <v>126</v>
      </c>
      <c r="D111" s="91" t="str">
        <f t="shared" si="19"/>
        <v>Board 4 - Mech point sense 49</v>
      </c>
      <c r="E111" s="49">
        <f t="shared" si="18"/>
        <v>158</v>
      </c>
      <c r="F111" s="93"/>
      <c r="J111"/>
      <c r="K111"/>
      <c r="L111"/>
      <c r="M111"/>
      <c r="N111"/>
      <c r="O111"/>
      <c r="P111"/>
      <c r="Q111"/>
      <c r="R111"/>
      <c r="S111"/>
      <c r="T111"/>
      <c r="U111"/>
    </row>
    <row r="112" spans="1:22" s="17" customFormat="1" hidden="1">
      <c r="A112" s="197">
        <f t="shared" ref="A112:A127" si="21">A111</f>
        <v>4</v>
      </c>
      <c r="B112" s="197">
        <f t="shared" si="20"/>
        <v>50</v>
      </c>
      <c r="C112" s="200" t="s">
        <v>126</v>
      </c>
      <c r="D112" s="91" t="str">
        <f t="shared" si="19"/>
        <v>Board 4 - Mech point sense 50</v>
      </c>
      <c r="E112" s="49">
        <f>E104+10</f>
        <v>161</v>
      </c>
      <c r="F112" s="93"/>
      <c r="H112" s="1"/>
      <c r="I112" s="1"/>
      <c r="J112"/>
      <c r="K112"/>
      <c r="L112"/>
      <c r="M112"/>
      <c r="N112"/>
      <c r="O112"/>
      <c r="P112"/>
      <c r="Q112"/>
      <c r="R112"/>
      <c r="S112"/>
      <c r="T112"/>
      <c r="U112"/>
      <c r="V112"/>
    </row>
    <row r="113" spans="1:22" hidden="1">
      <c r="A113" s="197">
        <f t="shared" si="21"/>
        <v>4</v>
      </c>
      <c r="B113" s="197">
        <f t="shared" si="20"/>
        <v>51</v>
      </c>
      <c r="C113" s="200" t="s">
        <v>126</v>
      </c>
      <c r="D113" s="91" t="str">
        <f t="shared" si="19"/>
        <v>Board 4 - Mech point sense 51</v>
      </c>
      <c r="E113" s="49">
        <f t="shared" ref="E113:E119" si="22">E112+1</f>
        <v>162</v>
      </c>
      <c r="F113" s="93"/>
      <c r="J113"/>
      <c r="K113"/>
      <c r="L113"/>
      <c r="M113"/>
      <c r="N113"/>
      <c r="O113"/>
      <c r="P113"/>
      <c r="Q113"/>
      <c r="R113"/>
      <c r="S113"/>
      <c r="T113"/>
      <c r="U113"/>
    </row>
    <row r="114" spans="1:22" hidden="1">
      <c r="A114" s="197">
        <f t="shared" si="21"/>
        <v>4</v>
      </c>
      <c r="B114" s="197">
        <f t="shared" si="20"/>
        <v>52</v>
      </c>
      <c r="C114" s="200" t="s">
        <v>126</v>
      </c>
      <c r="D114" s="91" t="str">
        <f t="shared" si="19"/>
        <v>Board 4 - Mech point sense 52</v>
      </c>
      <c r="E114" s="49">
        <f t="shared" si="22"/>
        <v>163</v>
      </c>
      <c r="F114" s="93"/>
      <c r="J114"/>
      <c r="K114"/>
      <c r="L114"/>
      <c r="M114"/>
      <c r="N114"/>
      <c r="O114"/>
      <c r="P114"/>
      <c r="Q114"/>
      <c r="R114"/>
      <c r="S114"/>
      <c r="T114"/>
      <c r="U114"/>
    </row>
    <row r="115" spans="1:22" hidden="1">
      <c r="A115" s="197">
        <f t="shared" si="21"/>
        <v>4</v>
      </c>
      <c r="B115" s="197">
        <f t="shared" si="20"/>
        <v>53</v>
      </c>
      <c r="C115" s="200" t="s">
        <v>126</v>
      </c>
      <c r="D115" s="91" t="str">
        <f t="shared" si="19"/>
        <v>Board 4 - Mech point sense 53</v>
      </c>
      <c r="E115" s="49">
        <f t="shared" si="22"/>
        <v>164</v>
      </c>
      <c r="F115" s="93"/>
      <c r="J115"/>
      <c r="K115"/>
      <c r="L115"/>
      <c r="M115"/>
      <c r="N115"/>
      <c r="O115"/>
      <c r="P115"/>
      <c r="Q115"/>
      <c r="R115"/>
      <c r="S115"/>
      <c r="T115"/>
      <c r="U115"/>
    </row>
    <row r="116" spans="1:22" hidden="1">
      <c r="A116" s="197">
        <f t="shared" si="21"/>
        <v>4</v>
      </c>
      <c r="B116" s="197">
        <f t="shared" si="20"/>
        <v>54</v>
      </c>
      <c r="C116" s="200" t="s">
        <v>126</v>
      </c>
      <c r="D116" s="91" t="str">
        <f>"Board "&amp;A116&amp;" - "&amp;C116&amp;" "&amp;B117</f>
        <v>Board 4 - Mech point sense 55</v>
      </c>
      <c r="E116" s="49">
        <f t="shared" si="22"/>
        <v>165</v>
      </c>
      <c r="F116" s="93"/>
      <c r="J116"/>
      <c r="K116" s="19"/>
      <c r="L116" s="19"/>
      <c r="M116" s="19"/>
      <c r="N116" s="19"/>
      <c r="O116" s="19"/>
      <c r="P116" s="19"/>
      <c r="Q116" s="20"/>
      <c r="R116" s="19"/>
      <c r="S116"/>
    </row>
    <row r="117" spans="1:22" hidden="1">
      <c r="A117" s="197">
        <f t="shared" si="21"/>
        <v>4</v>
      </c>
      <c r="B117" s="197">
        <f t="shared" si="20"/>
        <v>55</v>
      </c>
      <c r="C117" s="200" t="s">
        <v>126</v>
      </c>
      <c r="D117" s="91" t="str">
        <f t="shared" ref="D117:D127" si="23">"Board "&amp;A117&amp;" - "&amp;C117&amp;" "&amp;B117</f>
        <v>Board 4 - Mech point sense 55</v>
      </c>
      <c r="E117" s="49">
        <f t="shared" si="22"/>
        <v>166</v>
      </c>
      <c r="F117" s="93"/>
      <c r="H117" s="18"/>
      <c r="I117" s="18"/>
      <c r="J117" s="19"/>
      <c r="K117" s="19"/>
      <c r="L117" s="19"/>
      <c r="M117" s="19"/>
      <c r="N117" s="19"/>
      <c r="O117" s="20"/>
      <c r="P117"/>
      <c r="Q117"/>
      <c r="R117"/>
      <c r="S117"/>
      <c r="T117"/>
      <c r="U117"/>
    </row>
    <row r="118" spans="1:22" hidden="1">
      <c r="A118" s="197">
        <f t="shared" si="21"/>
        <v>4</v>
      </c>
      <c r="B118" s="197">
        <v>56</v>
      </c>
      <c r="C118" s="200" t="s">
        <v>126</v>
      </c>
      <c r="D118" s="91" t="str">
        <f t="shared" si="23"/>
        <v>Board 4 - Mech point sense 56</v>
      </c>
      <c r="E118" s="49">
        <f t="shared" si="22"/>
        <v>167</v>
      </c>
      <c r="F118" s="93"/>
      <c r="H118" s="5"/>
      <c r="I118" s="5"/>
      <c r="J118" s="1"/>
      <c r="S118"/>
      <c r="T118"/>
      <c r="U118"/>
    </row>
    <row r="119" spans="1:22" hidden="1">
      <c r="A119" s="197">
        <f t="shared" si="21"/>
        <v>4</v>
      </c>
      <c r="B119" s="197" t="s">
        <v>194</v>
      </c>
      <c r="C119" s="197" t="s">
        <v>127</v>
      </c>
      <c r="D119" s="91" t="str">
        <f t="shared" si="23"/>
        <v>Board 4 - Spare Sense IP.  SP</v>
      </c>
      <c r="E119" s="49">
        <f t="shared" si="22"/>
        <v>168</v>
      </c>
      <c r="F119" s="93"/>
      <c r="H119" s="5"/>
      <c r="I119" s="5"/>
      <c r="J119" s="1"/>
      <c r="S119"/>
      <c r="T119"/>
      <c r="U119"/>
    </row>
    <row r="120" spans="1:22" s="17" customFormat="1">
      <c r="A120" s="200">
        <v>5</v>
      </c>
      <c r="B120" s="197">
        <v>57</v>
      </c>
      <c r="C120" s="200" t="str">
        <f>$C$71</f>
        <v>Point sense</v>
      </c>
      <c r="D120" s="99" t="str">
        <f t="shared" si="23"/>
        <v>Board 5 - Point sense 57</v>
      </c>
      <c r="E120" s="100">
        <f>E112+10</f>
        <v>171</v>
      </c>
      <c r="F120" s="101" t="str">
        <f>Nodes!$D$24</f>
        <v>POSNIND5</v>
      </c>
      <c r="G120" s="99"/>
      <c r="H120" s="324"/>
      <c r="I120" s="100"/>
      <c r="J120" s="103"/>
      <c r="K120" s="1"/>
      <c r="L120" s="1"/>
      <c r="M120" s="1"/>
      <c r="N120" s="1"/>
      <c r="O120" s="1"/>
      <c r="P120" s="1"/>
      <c r="Q120" s="1"/>
      <c r="R120" s="1"/>
      <c r="S120"/>
      <c r="T120"/>
      <c r="U120"/>
      <c r="V120"/>
    </row>
    <row r="121" spans="1:22">
      <c r="A121" s="200">
        <v>5</v>
      </c>
      <c r="B121" s="197" t="s">
        <v>194</v>
      </c>
      <c r="C121" s="197" t="s">
        <v>127</v>
      </c>
      <c r="D121" s="104" t="str">
        <f t="shared" si="23"/>
        <v>Board 5 - Spare Sense IP.  SP</v>
      </c>
      <c r="E121" s="105">
        <f t="shared" ref="E121:E127" si="24">E120+1</f>
        <v>172</v>
      </c>
      <c r="F121" s="106" t="str">
        <f>"Node "&amp;Nodes!$E$24</f>
        <v>Node 452</v>
      </c>
      <c r="H121" s="5"/>
      <c r="I121" s="5"/>
      <c r="J121" s="1"/>
      <c r="S121"/>
      <c r="T121"/>
      <c r="U121"/>
    </row>
    <row r="122" spans="1:22">
      <c r="A122" s="200">
        <v>5</v>
      </c>
      <c r="B122" s="201" t="s">
        <v>189</v>
      </c>
      <c r="C122" s="201" t="s">
        <v>549</v>
      </c>
      <c r="D122" s="18" t="str">
        <f t="shared" si="23"/>
        <v>Board 5 - Loco NG TT Set</v>
      </c>
      <c r="E122" s="20">
        <f t="shared" si="24"/>
        <v>173</v>
      </c>
      <c r="F122" s="96"/>
      <c r="H122" s="5"/>
      <c r="I122" s="5"/>
      <c r="J122" s="1"/>
      <c r="S122"/>
      <c r="T122"/>
      <c r="U122"/>
    </row>
    <row r="123" spans="1:22">
      <c r="A123" s="200">
        <v>5</v>
      </c>
      <c r="B123" s="201" t="s">
        <v>190</v>
      </c>
      <c r="C123" s="201" t="s">
        <v>549</v>
      </c>
      <c r="D123" s="18" t="str">
        <f t="shared" si="23"/>
        <v>Board 5 - Loco SG TT Set</v>
      </c>
      <c r="E123" s="20">
        <f t="shared" si="24"/>
        <v>174</v>
      </c>
      <c r="F123" s="96"/>
      <c r="H123" s="5"/>
      <c r="I123" s="5"/>
      <c r="J123" s="1"/>
      <c r="S123"/>
      <c r="T123"/>
      <c r="U123"/>
    </row>
    <row r="124" spans="1:22" hidden="1">
      <c r="A124" s="197">
        <f t="shared" si="21"/>
        <v>5</v>
      </c>
      <c r="B124" s="197" t="s">
        <v>194</v>
      </c>
      <c r="C124" s="197" t="s">
        <v>127</v>
      </c>
      <c r="D124" s="91" t="str">
        <f t="shared" si="23"/>
        <v>Board 5 - Spare Sense IP.  SP</v>
      </c>
      <c r="E124" s="92">
        <f t="shared" si="24"/>
        <v>175</v>
      </c>
      <c r="F124" s="93"/>
    </row>
    <row r="125" spans="1:22" hidden="1">
      <c r="A125" s="197">
        <f t="shared" si="21"/>
        <v>5</v>
      </c>
      <c r="B125" s="197" t="s">
        <v>194</v>
      </c>
      <c r="C125" s="197" t="s">
        <v>127</v>
      </c>
      <c r="D125" s="91" t="str">
        <f t="shared" si="23"/>
        <v>Board 5 - Spare Sense IP.  SP</v>
      </c>
      <c r="E125" s="92">
        <f t="shared" si="24"/>
        <v>176</v>
      </c>
      <c r="F125" s="93"/>
    </row>
    <row r="126" spans="1:22" hidden="1">
      <c r="A126" s="197">
        <f t="shared" si="21"/>
        <v>5</v>
      </c>
      <c r="B126" s="197" t="s">
        <v>194</v>
      </c>
      <c r="C126" s="197" t="s">
        <v>127</v>
      </c>
      <c r="D126" s="91" t="str">
        <f t="shared" si="23"/>
        <v>Board 5 - Spare Sense IP.  SP</v>
      </c>
      <c r="E126" s="92">
        <f t="shared" si="24"/>
        <v>177</v>
      </c>
      <c r="F126" s="93"/>
    </row>
    <row r="127" spans="1:22" hidden="1">
      <c r="A127" s="197">
        <f t="shared" si="21"/>
        <v>5</v>
      </c>
      <c r="B127" s="197" t="s">
        <v>194</v>
      </c>
      <c r="C127" s="197" t="s">
        <v>127</v>
      </c>
      <c r="D127" s="91" t="str">
        <f t="shared" si="23"/>
        <v>Board 5 - Spare Sense IP.  SP</v>
      </c>
      <c r="E127" s="92">
        <f t="shared" si="24"/>
        <v>178</v>
      </c>
      <c r="F127" s="93"/>
    </row>
    <row r="128" spans="1:22" hidden="1">
      <c r="A128" s="200">
        <v>6</v>
      </c>
      <c r="B128" s="197" t="s">
        <v>194</v>
      </c>
      <c r="C128" s="197" t="s">
        <v>127</v>
      </c>
      <c r="D128" s="91" t="str">
        <f t="shared" ref="D128:D135" si="25">"Board "&amp;A128&amp;" - "&amp;C128&amp;" "&amp;B128</f>
        <v>Board 6 - Spare Sense IP.  SP</v>
      </c>
      <c r="E128" s="49">
        <f>E120+10</f>
        <v>181</v>
      </c>
      <c r="F128" s="93" t="str">
        <f>Nodes!$D$25</f>
        <v>CONDMOD6</v>
      </c>
      <c r="G128" s="18"/>
    </row>
    <row r="129" spans="1:10" hidden="1">
      <c r="A129" s="200">
        <f>A128</f>
        <v>6</v>
      </c>
      <c r="B129" s="197" t="s">
        <v>194</v>
      </c>
      <c r="C129" s="197" t="s">
        <v>127</v>
      </c>
      <c r="D129" s="91" t="str">
        <f t="shared" si="25"/>
        <v>Board 6 - Spare Sense IP.  SP</v>
      </c>
      <c r="E129" s="49">
        <f t="shared" ref="E129:E151" si="26">E128+1</f>
        <v>182</v>
      </c>
      <c r="F129" s="93" t="str">
        <f>"Node "&amp;Nodes!$E$25</f>
        <v>Node 461</v>
      </c>
      <c r="G129" s="5"/>
    </row>
    <row r="130" spans="1:10" hidden="1">
      <c r="A130" s="200">
        <f t="shared" ref="A130:A135" si="27">A129</f>
        <v>6</v>
      </c>
      <c r="B130" s="197" t="s">
        <v>194</v>
      </c>
      <c r="C130" s="197" t="s">
        <v>127</v>
      </c>
      <c r="D130" s="91" t="str">
        <f t="shared" si="25"/>
        <v>Board 6 - Spare Sense IP.  SP</v>
      </c>
      <c r="E130" s="49">
        <f t="shared" si="26"/>
        <v>183</v>
      </c>
      <c r="F130" s="93"/>
      <c r="G130" s="5"/>
    </row>
    <row r="131" spans="1:10" hidden="1">
      <c r="A131" s="200">
        <f t="shared" si="27"/>
        <v>6</v>
      </c>
      <c r="B131" s="197" t="s">
        <v>194</v>
      </c>
      <c r="C131" s="197" t="s">
        <v>127</v>
      </c>
      <c r="D131" s="91" t="str">
        <f t="shared" si="25"/>
        <v>Board 6 - Spare Sense IP.  SP</v>
      </c>
      <c r="E131" s="49">
        <f t="shared" si="26"/>
        <v>184</v>
      </c>
      <c r="F131" s="93"/>
      <c r="G131" s="5"/>
    </row>
    <row r="132" spans="1:10" hidden="1">
      <c r="A132" s="200">
        <f t="shared" si="27"/>
        <v>6</v>
      </c>
      <c r="B132" s="197" t="s">
        <v>194</v>
      </c>
      <c r="C132" s="197" t="s">
        <v>127</v>
      </c>
      <c r="D132" s="91" t="str">
        <f t="shared" si="25"/>
        <v>Board 6 - Spare Sense IP.  SP</v>
      </c>
      <c r="E132" s="49">
        <f t="shared" si="26"/>
        <v>185</v>
      </c>
      <c r="F132" s="93"/>
      <c r="G132" s="5"/>
    </row>
    <row r="133" spans="1:10" hidden="1">
      <c r="A133" s="200">
        <f t="shared" si="27"/>
        <v>6</v>
      </c>
      <c r="B133" s="197" t="s">
        <v>194</v>
      </c>
      <c r="C133" s="197" t="s">
        <v>127</v>
      </c>
      <c r="D133" s="91" t="str">
        <f t="shared" si="25"/>
        <v>Board 6 - Spare Sense IP.  SP</v>
      </c>
      <c r="E133" s="49">
        <f t="shared" si="26"/>
        <v>186</v>
      </c>
      <c r="F133" s="93"/>
      <c r="G133" s="5"/>
      <c r="H133" s="21"/>
      <c r="I133" s="21"/>
      <c r="J133" s="151"/>
    </row>
    <row r="134" spans="1:10" hidden="1">
      <c r="A134" s="200">
        <f t="shared" si="27"/>
        <v>6</v>
      </c>
      <c r="B134" s="197" t="s">
        <v>194</v>
      </c>
      <c r="C134" s="197" t="s">
        <v>127</v>
      </c>
      <c r="D134" s="91" t="str">
        <f t="shared" si="25"/>
        <v>Board 6 - Spare Sense IP.  SP</v>
      </c>
      <c r="E134" s="49">
        <f t="shared" si="26"/>
        <v>187</v>
      </c>
      <c r="F134" s="93"/>
      <c r="G134" s="5"/>
    </row>
    <row r="135" spans="1:10" hidden="1">
      <c r="A135" s="200">
        <f t="shared" si="27"/>
        <v>6</v>
      </c>
      <c r="B135" s="197" t="s">
        <v>194</v>
      </c>
      <c r="C135" s="197" t="s">
        <v>127</v>
      </c>
      <c r="D135" s="91" t="str">
        <f t="shared" si="25"/>
        <v>Board 6 - Spare Sense IP.  SP</v>
      </c>
      <c r="E135" s="49">
        <f t="shared" si="26"/>
        <v>188</v>
      </c>
      <c r="F135" s="93"/>
    </row>
    <row r="136" spans="1:10" hidden="1">
      <c r="A136" s="200">
        <v>7</v>
      </c>
      <c r="B136" s="197" t="s">
        <v>194</v>
      </c>
      <c r="C136" s="197" t="s">
        <v>127</v>
      </c>
      <c r="D136" s="91" t="str">
        <f t="shared" ref="D136:D143" si="28">"Board "&amp;A136&amp;" - "&amp;C136&amp;" "&amp;B136</f>
        <v>Board 7 - Spare Sense IP.  SP</v>
      </c>
      <c r="E136" s="49">
        <f>E128+10</f>
        <v>191</v>
      </c>
      <c r="F136" s="93"/>
    </row>
    <row r="137" spans="1:10" hidden="1">
      <c r="A137" s="200">
        <f t="shared" ref="A137:A151" si="29">A136</f>
        <v>7</v>
      </c>
      <c r="B137" s="197" t="s">
        <v>194</v>
      </c>
      <c r="C137" s="197" t="s">
        <v>127</v>
      </c>
      <c r="D137" s="91" t="str">
        <f t="shared" si="28"/>
        <v>Board 7 - Spare Sense IP.  SP</v>
      </c>
      <c r="E137" s="49">
        <f t="shared" si="26"/>
        <v>192</v>
      </c>
      <c r="F137" s="93"/>
    </row>
    <row r="138" spans="1:10" hidden="1">
      <c r="A138" s="200">
        <f t="shared" si="29"/>
        <v>7</v>
      </c>
      <c r="B138" s="197" t="s">
        <v>194</v>
      </c>
      <c r="C138" s="197" t="s">
        <v>127</v>
      </c>
      <c r="D138" s="91" t="str">
        <f t="shared" si="28"/>
        <v>Board 7 - Spare Sense IP.  SP</v>
      </c>
      <c r="E138" s="49">
        <f t="shared" si="26"/>
        <v>193</v>
      </c>
      <c r="F138" s="93"/>
    </row>
    <row r="139" spans="1:10" hidden="1">
      <c r="A139" s="200">
        <f t="shared" si="29"/>
        <v>7</v>
      </c>
      <c r="B139" s="197" t="s">
        <v>194</v>
      </c>
      <c r="C139" s="197" t="s">
        <v>127</v>
      </c>
      <c r="D139" s="91" t="str">
        <f t="shared" si="28"/>
        <v>Board 7 - Spare Sense IP.  SP</v>
      </c>
      <c r="E139" s="49">
        <f t="shared" si="26"/>
        <v>194</v>
      </c>
      <c r="F139" s="93"/>
    </row>
    <row r="140" spans="1:10" hidden="1">
      <c r="A140" s="200">
        <f t="shared" si="29"/>
        <v>7</v>
      </c>
      <c r="B140" s="197" t="s">
        <v>194</v>
      </c>
      <c r="C140" s="197" t="s">
        <v>127</v>
      </c>
      <c r="D140" s="91" t="str">
        <f t="shared" si="28"/>
        <v>Board 7 - Spare Sense IP.  SP</v>
      </c>
      <c r="E140" s="49">
        <f t="shared" si="26"/>
        <v>195</v>
      </c>
      <c r="F140" s="93"/>
    </row>
    <row r="141" spans="1:10" hidden="1">
      <c r="A141" s="200">
        <f t="shared" si="29"/>
        <v>7</v>
      </c>
      <c r="B141" s="197" t="s">
        <v>194</v>
      </c>
      <c r="C141" s="197" t="s">
        <v>127</v>
      </c>
      <c r="D141" s="91" t="str">
        <f t="shared" si="28"/>
        <v>Board 7 - Spare Sense IP.  SP</v>
      </c>
      <c r="E141" s="49">
        <f t="shared" si="26"/>
        <v>196</v>
      </c>
      <c r="F141" s="93"/>
    </row>
    <row r="142" spans="1:10" hidden="1">
      <c r="A142" s="200">
        <f t="shared" si="29"/>
        <v>7</v>
      </c>
      <c r="B142" s="197" t="s">
        <v>194</v>
      </c>
      <c r="C142" s="197" t="s">
        <v>127</v>
      </c>
      <c r="D142" s="91" t="str">
        <f t="shared" si="28"/>
        <v>Board 7 - Spare Sense IP.  SP</v>
      </c>
      <c r="E142" s="49">
        <f t="shared" si="26"/>
        <v>197</v>
      </c>
      <c r="F142" s="93"/>
    </row>
    <row r="143" spans="1:10" hidden="1">
      <c r="A143" s="200">
        <f t="shared" si="29"/>
        <v>7</v>
      </c>
      <c r="B143" s="197" t="s">
        <v>194</v>
      </c>
      <c r="C143" s="197" t="s">
        <v>127</v>
      </c>
      <c r="D143" s="91" t="str">
        <f t="shared" si="28"/>
        <v>Board 7 - Spare Sense IP.  SP</v>
      </c>
      <c r="E143" s="49">
        <f t="shared" si="26"/>
        <v>198</v>
      </c>
      <c r="F143" s="93"/>
    </row>
    <row r="144" spans="1:10">
      <c r="A144" s="200">
        <v>8</v>
      </c>
      <c r="B144" s="200" t="s">
        <v>115</v>
      </c>
      <c r="C144" s="200" t="s">
        <v>128</v>
      </c>
      <c r="D144" s="99" t="str">
        <f>A144&amp;" - "&amp;C144&amp;" "&amp;B144</f>
        <v>8 - Left Fiddle Route Outer</v>
      </c>
      <c r="E144" s="100">
        <f>E136+10</f>
        <v>201</v>
      </c>
      <c r="F144" s="101" t="str">
        <f>Nodes!$D$28</f>
        <v>POSNIND8</v>
      </c>
      <c r="G144" s="102"/>
      <c r="H144" s="324"/>
      <c r="I144" s="100"/>
      <c r="J144" s="103"/>
    </row>
    <row r="145" spans="1:10">
      <c r="A145" s="200">
        <f t="shared" si="29"/>
        <v>8</v>
      </c>
      <c r="B145" s="200" t="s">
        <v>116</v>
      </c>
      <c r="C145" s="200" t="s">
        <v>128</v>
      </c>
      <c r="D145" s="17" t="str">
        <f>A145&amp;" - "&amp;C145&amp;" "&amp;B145</f>
        <v>8 - Left Fiddle Route Centre</v>
      </c>
      <c r="E145" s="21">
        <f t="shared" si="26"/>
        <v>202</v>
      </c>
      <c r="F145" s="96" t="str">
        <f>"Node "&amp;Nodes!$E$28</f>
        <v>Node 482</v>
      </c>
    </row>
    <row r="146" spans="1:10">
      <c r="A146" s="200">
        <f t="shared" si="29"/>
        <v>8</v>
      </c>
      <c r="B146" s="200" t="s">
        <v>117</v>
      </c>
      <c r="C146" s="200" t="s">
        <v>128</v>
      </c>
      <c r="D146" s="17" t="str">
        <f>A146&amp;" - "&amp;C146&amp;" "&amp;B146</f>
        <v>8 - Left Fiddle Route Inner</v>
      </c>
      <c r="E146" s="21">
        <f t="shared" si="26"/>
        <v>203</v>
      </c>
      <c r="F146" s="96"/>
    </row>
    <row r="147" spans="1:10" hidden="1">
      <c r="A147" s="200">
        <f t="shared" si="29"/>
        <v>8</v>
      </c>
      <c r="B147" s="197" t="s">
        <v>194</v>
      </c>
      <c r="C147" s="197" t="s">
        <v>127</v>
      </c>
      <c r="D147" s="91" t="str">
        <f>"Board "&amp;A147&amp;" - "&amp;C147&amp;" "&amp;B147</f>
        <v>Board 8 - Spare Sense IP.  SP</v>
      </c>
      <c r="E147" s="49">
        <f t="shared" si="26"/>
        <v>204</v>
      </c>
      <c r="F147" s="93"/>
    </row>
    <row r="148" spans="1:10" hidden="1">
      <c r="A148" s="200">
        <f t="shared" si="29"/>
        <v>8</v>
      </c>
      <c r="B148" s="197" t="s">
        <v>194</v>
      </c>
      <c r="C148" s="197" t="s">
        <v>127</v>
      </c>
      <c r="D148" s="91" t="str">
        <f>"Board "&amp;A148&amp;" - "&amp;C148&amp;" "&amp;B148</f>
        <v>Board 8 - Spare Sense IP.  SP</v>
      </c>
      <c r="E148" s="49">
        <f t="shared" si="26"/>
        <v>205</v>
      </c>
      <c r="F148" s="93"/>
    </row>
    <row r="149" spans="1:10" hidden="1">
      <c r="A149" s="200">
        <f t="shared" si="29"/>
        <v>8</v>
      </c>
      <c r="B149" s="197" t="s">
        <v>194</v>
      </c>
      <c r="C149" s="197" t="s">
        <v>127</v>
      </c>
      <c r="D149" s="91" t="str">
        <f>"Board "&amp;A149&amp;" - "&amp;C149&amp;" "&amp;B149</f>
        <v>Board 8 - Spare Sense IP.  SP</v>
      </c>
      <c r="E149" s="49">
        <f t="shared" si="26"/>
        <v>206</v>
      </c>
      <c r="F149" s="93"/>
    </row>
    <row r="150" spans="1:10" hidden="1">
      <c r="A150" s="200">
        <f t="shared" si="29"/>
        <v>8</v>
      </c>
      <c r="B150" s="197" t="s">
        <v>194</v>
      </c>
      <c r="C150" s="197" t="s">
        <v>127</v>
      </c>
      <c r="D150" s="91" t="str">
        <f>"Board "&amp;A150&amp;" - "&amp;C150&amp;" "&amp;B150</f>
        <v>Board 8 - Spare Sense IP.  SP</v>
      </c>
      <c r="E150" s="49">
        <f t="shared" si="26"/>
        <v>207</v>
      </c>
      <c r="F150" s="93"/>
    </row>
    <row r="151" spans="1:10" hidden="1">
      <c r="A151" s="200">
        <f t="shared" si="29"/>
        <v>8</v>
      </c>
      <c r="B151" s="197" t="s">
        <v>194</v>
      </c>
      <c r="C151" s="197" t="s">
        <v>127</v>
      </c>
      <c r="D151" s="91" t="str">
        <f>"Board "&amp;A151&amp;" - "&amp;C151&amp;" "&amp;B151</f>
        <v>Board 8 - Spare Sense IP.  SP</v>
      </c>
      <c r="E151" s="49">
        <f t="shared" si="26"/>
        <v>208</v>
      </c>
      <c r="F151" s="93"/>
    </row>
    <row r="152" spans="1:10" hidden="1">
      <c r="A152" s="200">
        <v>9</v>
      </c>
      <c r="B152" s="197" t="s">
        <v>194</v>
      </c>
      <c r="C152" s="197" t="s">
        <v>127</v>
      </c>
      <c r="D152" s="91" t="str">
        <f t="shared" ref="D152:D167" si="30">"Board "&amp;A152&amp;" - "&amp;C152&amp;" "&amp;B152</f>
        <v>Board 9 - Spare Sense IP.  SP</v>
      </c>
      <c r="E152" s="49">
        <f>E144+10</f>
        <v>211</v>
      </c>
      <c r="F152" s="93"/>
    </row>
    <row r="153" spans="1:10" hidden="1">
      <c r="A153" s="200">
        <f t="shared" ref="A153:A159" si="31">A152</f>
        <v>9</v>
      </c>
      <c r="B153" s="197" t="s">
        <v>194</v>
      </c>
      <c r="C153" s="197" t="s">
        <v>127</v>
      </c>
      <c r="D153" s="91" t="str">
        <f t="shared" si="30"/>
        <v>Board 9 - Spare Sense IP.  SP</v>
      </c>
      <c r="E153" s="49">
        <f t="shared" ref="E153:E159" si="32">E152+1</f>
        <v>212</v>
      </c>
      <c r="F153" s="93"/>
    </row>
    <row r="154" spans="1:10" hidden="1">
      <c r="A154" s="200">
        <f t="shared" si="31"/>
        <v>9</v>
      </c>
      <c r="B154" s="197" t="s">
        <v>194</v>
      </c>
      <c r="C154" s="197" t="s">
        <v>127</v>
      </c>
      <c r="D154" s="91" t="str">
        <f t="shared" si="30"/>
        <v>Board 9 - Spare Sense IP.  SP</v>
      </c>
      <c r="E154" s="49">
        <f t="shared" si="32"/>
        <v>213</v>
      </c>
      <c r="F154" s="93"/>
    </row>
    <row r="155" spans="1:10" hidden="1">
      <c r="A155" s="200">
        <f t="shared" si="31"/>
        <v>9</v>
      </c>
      <c r="B155" s="197" t="s">
        <v>194</v>
      </c>
      <c r="C155" s="197" t="s">
        <v>127</v>
      </c>
      <c r="D155" s="91" t="str">
        <f t="shared" si="30"/>
        <v>Board 9 - Spare Sense IP.  SP</v>
      </c>
      <c r="E155" s="49">
        <f t="shared" si="32"/>
        <v>214</v>
      </c>
      <c r="F155" s="93"/>
    </row>
    <row r="156" spans="1:10" hidden="1">
      <c r="A156" s="200">
        <f t="shared" si="31"/>
        <v>9</v>
      </c>
      <c r="B156" s="197" t="s">
        <v>194</v>
      </c>
      <c r="C156" s="197" t="s">
        <v>127</v>
      </c>
      <c r="D156" s="91" t="str">
        <f t="shared" si="30"/>
        <v>Board 9 - Spare Sense IP.  SP</v>
      </c>
      <c r="E156" s="49">
        <f t="shared" si="32"/>
        <v>215</v>
      </c>
      <c r="F156" s="93"/>
    </row>
    <row r="157" spans="1:10" hidden="1">
      <c r="A157" s="200">
        <f t="shared" si="31"/>
        <v>9</v>
      </c>
      <c r="B157" s="197" t="s">
        <v>194</v>
      </c>
      <c r="C157" s="197" t="s">
        <v>127</v>
      </c>
      <c r="D157" s="91" t="str">
        <f t="shared" si="30"/>
        <v>Board 9 - Spare Sense IP.  SP</v>
      </c>
      <c r="E157" s="49">
        <f t="shared" si="32"/>
        <v>216</v>
      </c>
      <c r="F157" s="93"/>
      <c r="H157" s="21"/>
      <c r="I157" s="21"/>
      <c r="J157" s="151"/>
    </row>
    <row r="158" spans="1:10" hidden="1">
      <c r="A158" s="200">
        <f t="shared" si="31"/>
        <v>9</v>
      </c>
      <c r="B158" s="197" t="s">
        <v>194</v>
      </c>
      <c r="C158" s="197" t="s">
        <v>127</v>
      </c>
      <c r="D158" s="91" t="str">
        <f t="shared" si="30"/>
        <v>Board 9 - Spare Sense IP.  SP</v>
      </c>
      <c r="E158" s="49">
        <f t="shared" si="32"/>
        <v>217</v>
      </c>
      <c r="F158" s="93"/>
    </row>
    <row r="159" spans="1:10" hidden="1">
      <c r="A159" s="200">
        <f t="shared" si="31"/>
        <v>9</v>
      </c>
      <c r="B159" s="197" t="s">
        <v>194</v>
      </c>
      <c r="C159" s="197" t="s">
        <v>127</v>
      </c>
      <c r="D159" s="91" t="str">
        <f t="shared" si="30"/>
        <v>Board 9 - Spare Sense IP.  SP</v>
      </c>
      <c r="E159" s="49">
        <f t="shared" si="32"/>
        <v>218</v>
      </c>
      <c r="F159" s="93"/>
    </row>
    <row r="160" spans="1:10" hidden="1">
      <c r="A160" s="200">
        <v>10</v>
      </c>
      <c r="B160" s="197" t="s">
        <v>194</v>
      </c>
      <c r="C160" s="197" t="s">
        <v>127</v>
      </c>
      <c r="D160" s="91" t="str">
        <f t="shared" si="30"/>
        <v>Board 10 - Spare Sense IP.  SP</v>
      </c>
      <c r="E160" s="49">
        <f>E152+10</f>
        <v>221</v>
      </c>
      <c r="F160" s="93"/>
    </row>
    <row r="161" spans="1:10" hidden="1">
      <c r="A161" s="200">
        <f t="shared" ref="A161:A167" si="33">A160</f>
        <v>10</v>
      </c>
      <c r="B161" s="197" t="s">
        <v>194</v>
      </c>
      <c r="C161" s="197" t="s">
        <v>127</v>
      </c>
      <c r="D161" s="91" t="str">
        <f t="shared" si="30"/>
        <v>Board 10 - Spare Sense IP.  SP</v>
      </c>
      <c r="E161" s="49">
        <f t="shared" ref="E161:E167" si="34">E160+1</f>
        <v>222</v>
      </c>
      <c r="F161" s="93"/>
    </row>
    <row r="162" spans="1:10" hidden="1">
      <c r="A162" s="200">
        <f t="shared" si="33"/>
        <v>10</v>
      </c>
      <c r="B162" s="197" t="s">
        <v>194</v>
      </c>
      <c r="C162" s="197" t="s">
        <v>127</v>
      </c>
      <c r="D162" s="91" t="str">
        <f t="shared" si="30"/>
        <v>Board 10 - Spare Sense IP.  SP</v>
      </c>
      <c r="E162" s="49">
        <f t="shared" si="34"/>
        <v>223</v>
      </c>
      <c r="F162" s="93"/>
    </row>
    <row r="163" spans="1:10" hidden="1">
      <c r="A163" s="200">
        <f t="shared" si="33"/>
        <v>10</v>
      </c>
      <c r="B163" s="197" t="s">
        <v>194</v>
      </c>
      <c r="C163" s="197" t="s">
        <v>127</v>
      </c>
      <c r="D163" s="91" t="str">
        <f t="shared" si="30"/>
        <v>Board 10 - Spare Sense IP.  SP</v>
      </c>
      <c r="E163" s="49">
        <f t="shared" si="34"/>
        <v>224</v>
      </c>
      <c r="F163" s="93"/>
    </row>
    <row r="164" spans="1:10" hidden="1">
      <c r="A164" s="200">
        <f t="shared" si="33"/>
        <v>10</v>
      </c>
      <c r="B164" s="197" t="s">
        <v>194</v>
      </c>
      <c r="C164" s="197" t="s">
        <v>127</v>
      </c>
      <c r="D164" s="91" t="str">
        <f t="shared" si="30"/>
        <v>Board 10 - Spare Sense IP.  SP</v>
      </c>
      <c r="E164" s="49">
        <f t="shared" si="34"/>
        <v>225</v>
      </c>
      <c r="F164" s="93"/>
    </row>
    <row r="165" spans="1:10" hidden="1">
      <c r="A165" s="200">
        <f t="shared" si="33"/>
        <v>10</v>
      </c>
      <c r="B165" s="197" t="s">
        <v>194</v>
      </c>
      <c r="C165" s="197" t="s">
        <v>127</v>
      </c>
      <c r="D165" s="91" t="str">
        <f t="shared" si="30"/>
        <v>Board 10 - Spare Sense IP.  SP</v>
      </c>
      <c r="E165" s="49">
        <f t="shared" si="34"/>
        <v>226</v>
      </c>
      <c r="F165" s="93"/>
    </row>
    <row r="166" spans="1:10" hidden="1">
      <c r="A166" s="200">
        <f t="shared" si="33"/>
        <v>10</v>
      </c>
      <c r="B166" s="197" t="s">
        <v>194</v>
      </c>
      <c r="C166" s="197" t="s">
        <v>127</v>
      </c>
      <c r="D166" s="91" t="str">
        <f t="shared" si="30"/>
        <v>Board 10 - Spare Sense IP.  SP</v>
      </c>
      <c r="E166" s="49">
        <f t="shared" si="34"/>
        <v>227</v>
      </c>
      <c r="F166" s="93"/>
    </row>
    <row r="167" spans="1:10" hidden="1">
      <c r="A167" s="200">
        <f t="shared" si="33"/>
        <v>10</v>
      </c>
      <c r="B167" s="197" t="s">
        <v>194</v>
      </c>
      <c r="C167" s="197" t="s">
        <v>127</v>
      </c>
      <c r="D167" s="91" t="str">
        <f t="shared" si="30"/>
        <v>Board 10 - Spare Sense IP.  SP</v>
      </c>
      <c r="E167" s="49">
        <f t="shared" si="34"/>
        <v>228</v>
      </c>
      <c r="F167" s="93"/>
    </row>
    <row r="168" spans="1:10">
      <c r="A168" s="200">
        <v>11</v>
      </c>
      <c r="B168" s="200" t="s">
        <v>115</v>
      </c>
      <c r="C168" s="200" t="s">
        <v>129</v>
      </c>
      <c r="D168" s="99" t="str">
        <f>A168&amp;" - "&amp;C168&amp;" "&amp;B168</f>
        <v>11 - Right Fiddle Route Outer</v>
      </c>
      <c r="E168" s="100">
        <f>E160+10</f>
        <v>231</v>
      </c>
      <c r="F168" s="101" t="str">
        <f>Nodes!$D$30</f>
        <v>POSNIND11</v>
      </c>
      <c r="G168" s="102"/>
      <c r="H168" s="324"/>
      <c r="I168" s="100"/>
      <c r="J168" s="103"/>
    </row>
    <row r="169" spans="1:10">
      <c r="A169" s="200">
        <f t="shared" ref="A169:A175" si="35">A168</f>
        <v>11</v>
      </c>
      <c r="B169" s="200" t="s">
        <v>116</v>
      </c>
      <c r="C169" s="200" t="s">
        <v>129</v>
      </c>
      <c r="D169" s="17" t="str">
        <f>A169&amp;" - "&amp;C169&amp;" "&amp;B169</f>
        <v>11 - Right Fiddle Route Centre</v>
      </c>
      <c r="E169" s="21">
        <f t="shared" ref="E169:E175" si="36">E168+1</f>
        <v>232</v>
      </c>
      <c r="F169" s="96" t="str">
        <f>"Node "&amp;Nodes!$E$30</f>
        <v>Node 512</v>
      </c>
    </row>
    <row r="170" spans="1:10">
      <c r="A170" s="200">
        <f t="shared" si="35"/>
        <v>11</v>
      </c>
      <c r="B170" s="200" t="s">
        <v>117</v>
      </c>
      <c r="C170" s="200" t="s">
        <v>129</v>
      </c>
      <c r="D170" s="17" t="str">
        <f>A170&amp;" - "&amp;C170&amp;" "&amp;B170</f>
        <v>11 - Right Fiddle Route Inner</v>
      </c>
      <c r="E170" s="21">
        <f t="shared" si="36"/>
        <v>233</v>
      </c>
      <c r="F170" s="96"/>
    </row>
    <row r="171" spans="1:10" hidden="1">
      <c r="A171" s="200">
        <f t="shared" si="35"/>
        <v>11</v>
      </c>
      <c r="B171" s="197" t="s">
        <v>194</v>
      </c>
      <c r="C171" s="197" t="s">
        <v>127</v>
      </c>
      <c r="D171" s="91" t="str">
        <f>"Board "&amp;A171&amp;" - "&amp;C171&amp;" "&amp;B171</f>
        <v>Board 11 - Spare Sense IP.  SP</v>
      </c>
      <c r="E171" s="49">
        <f t="shared" si="36"/>
        <v>234</v>
      </c>
      <c r="F171" s="93"/>
    </row>
    <row r="172" spans="1:10" hidden="1">
      <c r="A172" s="200">
        <f t="shared" si="35"/>
        <v>11</v>
      </c>
      <c r="B172" s="197" t="s">
        <v>194</v>
      </c>
      <c r="C172" s="197" t="s">
        <v>127</v>
      </c>
      <c r="D172" s="91" t="str">
        <f>"Board "&amp;A172&amp;" - "&amp;C172&amp;" "&amp;B172</f>
        <v>Board 11 - Spare Sense IP.  SP</v>
      </c>
      <c r="E172" s="49">
        <f t="shared" si="36"/>
        <v>235</v>
      </c>
      <c r="F172" s="93"/>
    </row>
    <row r="173" spans="1:10" hidden="1">
      <c r="A173" s="200">
        <f t="shared" si="35"/>
        <v>11</v>
      </c>
      <c r="B173" s="197" t="s">
        <v>194</v>
      </c>
      <c r="C173" s="197" t="s">
        <v>127</v>
      </c>
      <c r="D173" s="91" t="str">
        <f>"Board "&amp;A173&amp;" - "&amp;C173&amp;" "&amp;B173</f>
        <v>Board 11 - Spare Sense IP.  SP</v>
      </c>
      <c r="E173" s="49">
        <f t="shared" si="36"/>
        <v>236</v>
      </c>
      <c r="F173" s="93"/>
    </row>
    <row r="174" spans="1:10" hidden="1">
      <c r="A174" s="200">
        <f t="shared" si="35"/>
        <v>11</v>
      </c>
      <c r="B174" s="197" t="s">
        <v>194</v>
      </c>
      <c r="C174" s="197" t="s">
        <v>127</v>
      </c>
      <c r="D174" s="91" t="str">
        <f>"Board "&amp;A174&amp;" - "&amp;C174&amp;" "&amp;B174</f>
        <v>Board 11 - Spare Sense IP.  SP</v>
      </c>
      <c r="E174" s="49">
        <f t="shared" si="36"/>
        <v>237</v>
      </c>
      <c r="F174" s="93"/>
    </row>
    <row r="175" spans="1:10" hidden="1">
      <c r="A175" s="200">
        <f t="shared" si="35"/>
        <v>11</v>
      </c>
      <c r="B175" s="197" t="s">
        <v>194</v>
      </c>
      <c r="C175" s="197" t="s">
        <v>127</v>
      </c>
      <c r="D175" s="91" t="str">
        <f>"Board "&amp;A175&amp;" - "&amp;C175&amp;" "&amp;B175</f>
        <v>Board 11 - Spare Sense IP.  SP</v>
      </c>
      <c r="E175" s="49">
        <f t="shared" si="36"/>
        <v>238</v>
      </c>
      <c r="F175" s="93"/>
    </row>
    <row r="176" spans="1:10" hidden="1">
      <c r="A176" s="200">
        <v>12</v>
      </c>
      <c r="B176" s="197" t="s">
        <v>194</v>
      </c>
      <c r="C176" s="197" t="s">
        <v>127</v>
      </c>
      <c r="D176" s="91" t="str">
        <f t="shared" ref="D176:D191" si="37">"Board "&amp;A176&amp;" - "&amp;C176&amp;" "&amp;B176</f>
        <v>Board 12 - Spare Sense IP.  SP</v>
      </c>
      <c r="E176" s="49">
        <f>E168+10</f>
        <v>241</v>
      </c>
      <c r="F176" s="93" t="str">
        <f>Nodes!$D$31</f>
        <v>POSNIND12</v>
      </c>
    </row>
    <row r="177" spans="1:10" hidden="1">
      <c r="A177" s="200">
        <f t="shared" ref="A177:A183" si="38">A176</f>
        <v>12</v>
      </c>
      <c r="B177" s="197" t="s">
        <v>194</v>
      </c>
      <c r="C177" s="197" t="s">
        <v>127</v>
      </c>
      <c r="D177" s="91" t="str">
        <f t="shared" si="37"/>
        <v>Board 12 - Spare Sense IP.  SP</v>
      </c>
      <c r="E177" s="49">
        <f t="shared" ref="E177:E183" si="39">E176+1</f>
        <v>242</v>
      </c>
      <c r="F177" s="93" t="str">
        <f>"Node "&amp;Nodes!$E$31</f>
        <v>Node 521</v>
      </c>
    </row>
    <row r="178" spans="1:10" hidden="1">
      <c r="A178" s="200">
        <f t="shared" si="38"/>
        <v>12</v>
      </c>
      <c r="B178" s="197" t="s">
        <v>194</v>
      </c>
      <c r="C178" s="197" t="s">
        <v>127</v>
      </c>
      <c r="D178" s="91" t="str">
        <f t="shared" si="37"/>
        <v>Board 12 - Spare Sense IP.  SP</v>
      </c>
      <c r="E178" s="49">
        <f t="shared" si="39"/>
        <v>243</v>
      </c>
      <c r="F178" s="93"/>
    </row>
    <row r="179" spans="1:10" hidden="1">
      <c r="A179" s="200">
        <f t="shared" si="38"/>
        <v>12</v>
      </c>
      <c r="B179" s="197" t="s">
        <v>194</v>
      </c>
      <c r="C179" s="197" t="s">
        <v>127</v>
      </c>
      <c r="D179" s="91" t="str">
        <f t="shared" si="37"/>
        <v>Board 12 - Spare Sense IP.  SP</v>
      </c>
      <c r="E179" s="49">
        <f t="shared" si="39"/>
        <v>244</v>
      </c>
      <c r="F179" s="93"/>
    </row>
    <row r="180" spans="1:10" hidden="1">
      <c r="A180" s="200">
        <f t="shared" si="38"/>
        <v>12</v>
      </c>
      <c r="B180" s="197" t="s">
        <v>194</v>
      </c>
      <c r="C180" s="197" t="s">
        <v>127</v>
      </c>
      <c r="D180" s="91" t="str">
        <f t="shared" si="37"/>
        <v>Board 12 - Spare Sense IP.  SP</v>
      </c>
      <c r="E180" s="49">
        <f t="shared" si="39"/>
        <v>245</v>
      </c>
      <c r="F180" s="93"/>
    </row>
    <row r="181" spans="1:10" hidden="1">
      <c r="A181" s="200">
        <f t="shared" si="38"/>
        <v>12</v>
      </c>
      <c r="B181" s="197" t="s">
        <v>194</v>
      </c>
      <c r="C181" s="197" t="s">
        <v>127</v>
      </c>
      <c r="D181" s="91" t="str">
        <f t="shared" si="37"/>
        <v>Board 12 - Spare Sense IP.  SP</v>
      </c>
      <c r="E181" s="49">
        <f t="shared" si="39"/>
        <v>246</v>
      </c>
      <c r="F181" s="93"/>
    </row>
    <row r="182" spans="1:10" hidden="1">
      <c r="A182" s="200">
        <f t="shared" si="38"/>
        <v>12</v>
      </c>
      <c r="B182" s="197" t="s">
        <v>194</v>
      </c>
      <c r="C182" s="197" t="s">
        <v>127</v>
      </c>
      <c r="D182" s="91" t="str">
        <f t="shared" si="37"/>
        <v>Board 12 - Spare Sense IP.  SP</v>
      </c>
      <c r="E182" s="49">
        <f t="shared" si="39"/>
        <v>247</v>
      </c>
      <c r="F182" s="93"/>
    </row>
    <row r="183" spans="1:10" hidden="1">
      <c r="A183" s="200">
        <f t="shared" si="38"/>
        <v>12</v>
      </c>
      <c r="B183" s="197" t="s">
        <v>194</v>
      </c>
      <c r="C183" s="197" t="s">
        <v>127</v>
      </c>
      <c r="D183" s="91" t="str">
        <f t="shared" si="37"/>
        <v>Board 12 - Spare Sense IP.  SP</v>
      </c>
      <c r="E183" s="49">
        <f t="shared" si="39"/>
        <v>248</v>
      </c>
      <c r="F183" s="93"/>
    </row>
    <row r="184" spans="1:10" hidden="1">
      <c r="A184" s="200">
        <v>13</v>
      </c>
      <c r="B184" s="197" t="s">
        <v>194</v>
      </c>
      <c r="C184" s="197" t="s">
        <v>127</v>
      </c>
      <c r="D184" s="91" t="str">
        <f t="shared" si="37"/>
        <v>Board 13 - Spare Sense IP.  SP</v>
      </c>
      <c r="E184" s="49">
        <f>E176+10</f>
        <v>251</v>
      </c>
      <c r="F184" s="93" t="str">
        <f>Nodes!$D$32</f>
        <v>POSNIND13</v>
      </c>
    </row>
    <row r="185" spans="1:10" hidden="1">
      <c r="A185" s="200">
        <f t="shared" ref="A185:A191" si="40">A184</f>
        <v>13</v>
      </c>
      <c r="B185" s="197" t="s">
        <v>194</v>
      </c>
      <c r="C185" s="197" t="s">
        <v>127</v>
      </c>
      <c r="D185" s="91" t="str">
        <f t="shared" si="37"/>
        <v>Board 13 - Spare Sense IP.  SP</v>
      </c>
      <c r="E185" s="49">
        <f t="shared" ref="E185:E191" si="41">E184+1</f>
        <v>252</v>
      </c>
      <c r="F185" s="93" t="str">
        <f>"Node "&amp;Nodes!$E$32</f>
        <v>Node 531</v>
      </c>
    </row>
    <row r="186" spans="1:10" hidden="1">
      <c r="A186" s="200">
        <f t="shared" si="40"/>
        <v>13</v>
      </c>
      <c r="B186" s="197" t="s">
        <v>194</v>
      </c>
      <c r="C186" s="197" t="s">
        <v>127</v>
      </c>
      <c r="D186" s="91" t="str">
        <f t="shared" si="37"/>
        <v>Board 13 - Spare Sense IP.  SP</v>
      </c>
      <c r="E186" s="49">
        <f t="shared" si="41"/>
        <v>253</v>
      </c>
      <c r="F186" s="93"/>
    </row>
    <row r="187" spans="1:10" hidden="1">
      <c r="A187" s="200">
        <f t="shared" si="40"/>
        <v>13</v>
      </c>
      <c r="B187" s="197" t="s">
        <v>194</v>
      </c>
      <c r="C187" s="197" t="s">
        <v>127</v>
      </c>
      <c r="D187" s="91" t="str">
        <f t="shared" si="37"/>
        <v>Board 13 - Spare Sense IP.  SP</v>
      </c>
      <c r="E187" s="49">
        <f t="shared" si="41"/>
        <v>254</v>
      </c>
      <c r="F187" s="93"/>
      <c r="J187" s="123"/>
    </row>
    <row r="188" spans="1:10" hidden="1">
      <c r="A188" s="200">
        <f t="shared" si="40"/>
        <v>13</v>
      </c>
      <c r="B188" s="197" t="s">
        <v>194</v>
      </c>
      <c r="C188" s="197" t="s">
        <v>127</v>
      </c>
      <c r="D188" s="91" t="str">
        <f t="shared" si="37"/>
        <v>Board 13 - Spare Sense IP.  SP</v>
      </c>
      <c r="E188" s="49">
        <f t="shared" si="41"/>
        <v>255</v>
      </c>
      <c r="F188" s="93"/>
      <c r="J188" s="123"/>
    </row>
    <row r="189" spans="1:10" hidden="1">
      <c r="A189" s="200">
        <f t="shared" si="40"/>
        <v>13</v>
      </c>
      <c r="B189" s="197" t="s">
        <v>194</v>
      </c>
      <c r="C189" s="197" t="s">
        <v>127</v>
      </c>
      <c r="D189" s="91" t="str">
        <f t="shared" si="37"/>
        <v>Board 13 - Spare Sense IP.  SP</v>
      </c>
      <c r="E189" s="49">
        <f t="shared" si="41"/>
        <v>256</v>
      </c>
      <c r="F189" s="93"/>
    </row>
    <row r="190" spans="1:10" hidden="1">
      <c r="A190" s="200">
        <f t="shared" si="40"/>
        <v>13</v>
      </c>
      <c r="B190" s="197" t="s">
        <v>194</v>
      </c>
      <c r="C190" s="197" t="s">
        <v>127</v>
      </c>
      <c r="D190" s="91" t="str">
        <f t="shared" si="37"/>
        <v>Board 13 - Spare Sense IP.  SP</v>
      </c>
      <c r="E190" s="49">
        <f t="shared" si="41"/>
        <v>257</v>
      </c>
      <c r="F190" s="93"/>
    </row>
    <row r="191" spans="1:10" hidden="1">
      <c r="A191" s="200">
        <f t="shared" si="40"/>
        <v>13</v>
      </c>
      <c r="B191" s="197" t="s">
        <v>194</v>
      </c>
      <c r="C191" s="197" t="s">
        <v>127</v>
      </c>
      <c r="D191" s="91" t="str">
        <f t="shared" si="37"/>
        <v>Board 13 - Spare Sense IP.  SP</v>
      </c>
      <c r="E191" s="49">
        <f t="shared" si="41"/>
        <v>258</v>
      </c>
      <c r="F191" s="93"/>
    </row>
    <row r="192" spans="1:10">
      <c r="A192" s="203" t="s">
        <v>144</v>
      </c>
      <c r="B192" s="201">
        <v>1</v>
      </c>
      <c r="C192" s="201" t="s">
        <v>143</v>
      </c>
      <c r="D192" s="99" t="str">
        <f>"Board "&amp;A192&amp;" - "&amp;C192&amp;" "&amp;B192</f>
        <v>Board ANY - Dummy 1</v>
      </c>
      <c r="E192" s="100">
        <f>E184+20</f>
        <v>271</v>
      </c>
      <c r="F192" s="336"/>
      <c r="G192" s="99" t="s">
        <v>154</v>
      </c>
      <c r="H192" s="102"/>
      <c r="I192" s="100"/>
      <c r="J192" s="103"/>
    </row>
    <row r="193" spans="1:10" ht="13.95" customHeight="1">
      <c r="A193" s="203" t="s">
        <v>144</v>
      </c>
      <c r="B193" s="201">
        <v>2</v>
      </c>
      <c r="C193" s="201" t="s">
        <v>143</v>
      </c>
      <c r="D193" s="17" t="str">
        <f t="shared" ref="D193:D202" si="42">"Board "&amp;A193&amp;" - "&amp;C193&amp;" "&amp;B193</f>
        <v>Board ANY - Dummy 2</v>
      </c>
      <c r="E193" s="21">
        <f>E192+1</f>
        <v>272</v>
      </c>
      <c r="G193" s="17" t="s">
        <v>155</v>
      </c>
      <c r="H193" s="4"/>
    </row>
    <row r="194" spans="1:10">
      <c r="A194" s="203" t="s">
        <v>144</v>
      </c>
      <c r="B194" s="201">
        <v>3</v>
      </c>
      <c r="C194" s="201" t="s">
        <v>143</v>
      </c>
      <c r="D194" s="17" t="str">
        <f t="shared" si="42"/>
        <v>Board ANY - Dummy 3</v>
      </c>
      <c r="E194" s="21">
        <f t="shared" ref="E194:E199" si="43">E193+1</f>
        <v>273</v>
      </c>
      <c r="G194" s="17" t="s">
        <v>156</v>
      </c>
      <c r="H194" s="4"/>
    </row>
    <row r="195" spans="1:10">
      <c r="A195" s="203" t="s">
        <v>144</v>
      </c>
      <c r="B195" s="201">
        <v>4</v>
      </c>
      <c r="C195" s="201" t="s">
        <v>143</v>
      </c>
      <c r="D195" s="17" t="str">
        <f t="shared" si="42"/>
        <v>Board ANY - Dummy 4</v>
      </c>
      <c r="E195" s="21">
        <f t="shared" si="43"/>
        <v>274</v>
      </c>
      <c r="G195" s="17" t="s">
        <v>157</v>
      </c>
      <c r="H195" s="4"/>
    </row>
    <row r="196" spans="1:10">
      <c r="A196" s="203" t="s">
        <v>144</v>
      </c>
      <c r="B196" s="201">
        <v>5</v>
      </c>
      <c r="C196" s="201" t="s">
        <v>143</v>
      </c>
      <c r="D196" s="17" t="str">
        <f t="shared" si="42"/>
        <v>Board ANY - Dummy 5</v>
      </c>
      <c r="E196" s="21">
        <f t="shared" si="43"/>
        <v>275</v>
      </c>
      <c r="G196" s="17" t="s">
        <v>158</v>
      </c>
      <c r="H196" s="4"/>
    </row>
    <row r="197" spans="1:10">
      <c r="A197" s="203" t="s">
        <v>144</v>
      </c>
      <c r="B197" s="201">
        <v>6</v>
      </c>
      <c r="C197" s="201" t="s">
        <v>143</v>
      </c>
      <c r="D197" s="17" t="str">
        <f t="shared" si="42"/>
        <v>Board ANY - Dummy 6</v>
      </c>
      <c r="E197" s="21">
        <f t="shared" si="43"/>
        <v>276</v>
      </c>
      <c r="G197" s="17" t="s">
        <v>159</v>
      </c>
      <c r="H197" s="4"/>
    </row>
    <row r="198" spans="1:10">
      <c r="A198" s="203" t="s">
        <v>144</v>
      </c>
      <c r="B198" s="201">
        <v>7</v>
      </c>
      <c r="C198" s="201" t="s">
        <v>143</v>
      </c>
      <c r="D198" s="17" t="str">
        <f t="shared" si="42"/>
        <v>Board ANY - Dummy 7</v>
      </c>
      <c r="E198" s="21">
        <f t="shared" si="43"/>
        <v>277</v>
      </c>
      <c r="G198" s="17" t="s">
        <v>160</v>
      </c>
      <c r="H198" s="4"/>
    </row>
    <row r="199" spans="1:10">
      <c r="A199" s="203" t="s">
        <v>144</v>
      </c>
      <c r="B199" s="201">
        <v>8</v>
      </c>
      <c r="C199" s="201" t="s">
        <v>143</v>
      </c>
      <c r="D199" s="17" t="str">
        <f t="shared" si="42"/>
        <v>Board ANY - Dummy 8</v>
      </c>
      <c r="E199" s="21">
        <f t="shared" si="43"/>
        <v>278</v>
      </c>
      <c r="G199" s="17" t="s">
        <v>161</v>
      </c>
      <c r="H199" s="4"/>
    </row>
    <row r="200" spans="1:10">
      <c r="A200" s="203">
        <v>1</v>
      </c>
      <c r="B200" s="201" t="s">
        <v>427</v>
      </c>
      <c r="C200" s="201" t="s">
        <v>431</v>
      </c>
      <c r="D200" s="334" t="str">
        <f t="shared" si="42"/>
        <v>Board 1 - Brew NGTT SET</v>
      </c>
      <c r="E200" s="335">
        <f>E192+10</f>
        <v>281</v>
      </c>
      <c r="F200" s="338" t="s">
        <v>432</v>
      </c>
      <c r="G200" s="336"/>
      <c r="H200" s="335"/>
      <c r="I200" s="335"/>
      <c r="J200" s="337"/>
    </row>
    <row r="201" spans="1:10">
      <c r="A201" s="203">
        <v>1</v>
      </c>
      <c r="B201" s="201" t="s">
        <v>427</v>
      </c>
      <c r="C201" s="201" t="s">
        <v>428</v>
      </c>
      <c r="D201" s="17" t="str">
        <f t="shared" si="42"/>
        <v>Board 1 - Brew SGTT SET</v>
      </c>
      <c r="E201" s="21">
        <f>E200+1</f>
        <v>282</v>
      </c>
      <c r="F201" s="18" t="s">
        <v>433</v>
      </c>
    </row>
    <row r="202" spans="1:10">
      <c r="A202" s="203">
        <v>5</v>
      </c>
      <c r="B202" s="201" t="s">
        <v>427</v>
      </c>
      <c r="C202" s="201" t="s">
        <v>430</v>
      </c>
      <c r="D202" s="17" t="str">
        <f t="shared" si="42"/>
        <v>Board 5 - Loco NGTT SET</v>
      </c>
      <c r="E202" s="21">
        <f t="shared" ref="E202:E207" si="44">E201+1</f>
        <v>283</v>
      </c>
      <c r="F202" s="18" t="s">
        <v>546</v>
      </c>
    </row>
    <row r="203" spans="1:10">
      <c r="A203" s="203">
        <v>5</v>
      </c>
      <c r="B203" s="201" t="s">
        <v>427</v>
      </c>
      <c r="C203" s="201" t="s">
        <v>429</v>
      </c>
      <c r="D203" s="17" t="str">
        <f>"Board "&amp;A203&amp;" - "&amp;C203&amp;" "&amp;B203</f>
        <v>Board 5 - Loco SGTT SET</v>
      </c>
      <c r="E203" s="21">
        <f t="shared" si="44"/>
        <v>284</v>
      </c>
      <c r="F203" s="18" t="s">
        <v>547</v>
      </c>
    </row>
    <row r="204" spans="1:10" hidden="1">
      <c r="A204" s="203" t="s">
        <v>144</v>
      </c>
      <c r="B204" s="201"/>
      <c r="C204" s="201"/>
      <c r="D204" s="91" t="str">
        <f>"Board "&amp;A204&amp;" - "&amp;C204&amp;" "&amp;B204</f>
        <v xml:space="preserve">Board ANY -  </v>
      </c>
      <c r="E204" s="92">
        <f t="shared" si="44"/>
        <v>285</v>
      </c>
      <c r="F204" s="91"/>
    </row>
    <row r="205" spans="1:10" hidden="1">
      <c r="A205" s="203" t="s">
        <v>144</v>
      </c>
      <c r="B205" s="201"/>
      <c r="C205" s="201"/>
      <c r="D205" s="91" t="str">
        <f t="shared" ref="D205:D207" si="45">"Board "&amp;A205&amp;" - "&amp;C205&amp;" "&amp;B205</f>
        <v xml:space="preserve">Board ANY -  </v>
      </c>
      <c r="E205" s="92">
        <f t="shared" si="44"/>
        <v>286</v>
      </c>
      <c r="F205" s="91"/>
    </row>
    <row r="206" spans="1:10" hidden="1">
      <c r="A206" s="203" t="s">
        <v>144</v>
      </c>
      <c r="B206" s="201"/>
      <c r="C206" s="201"/>
      <c r="D206" s="91" t="str">
        <f t="shared" si="45"/>
        <v xml:space="preserve">Board ANY -  </v>
      </c>
      <c r="E206" s="92">
        <f t="shared" si="44"/>
        <v>287</v>
      </c>
      <c r="F206" s="91"/>
    </row>
    <row r="207" spans="1:10" hidden="1">
      <c r="A207" s="203" t="s">
        <v>144</v>
      </c>
      <c r="B207" s="201"/>
      <c r="C207" s="201"/>
      <c r="D207" s="91" t="str">
        <f t="shared" si="45"/>
        <v xml:space="preserve">Board ANY -  </v>
      </c>
      <c r="E207" s="92">
        <f t="shared" si="44"/>
        <v>288</v>
      </c>
      <c r="F207" s="91"/>
    </row>
    <row r="208" spans="1:10">
      <c r="A208" s="197" t="s">
        <v>642</v>
      </c>
      <c r="B208" s="197" t="s">
        <v>538</v>
      </c>
      <c r="C208" s="200" t="s">
        <v>9</v>
      </c>
      <c r="D208" s="99" t="str">
        <f>"Board "&amp;A208&amp;" - "&amp;B208&amp;" "&amp;C208</f>
        <v>Board 6-S1 - R1 OP Route Set</v>
      </c>
      <c r="E208" s="100">
        <f>E192+30</f>
        <v>301</v>
      </c>
      <c r="F208" s="101" t="str">
        <f>Nodes!$D$25</f>
        <v>CONDMOD6</v>
      </c>
      <c r="G208" s="122" t="s">
        <v>552</v>
      </c>
      <c r="H208" s="324"/>
      <c r="I208" s="100"/>
      <c r="J208" s="103"/>
    </row>
    <row r="209" spans="1:10">
      <c r="A209" s="197" t="s">
        <v>643</v>
      </c>
      <c r="B209" s="197" t="s">
        <v>545</v>
      </c>
      <c r="C209" s="200" t="s">
        <v>420</v>
      </c>
      <c r="D209" s="17" t="str">
        <f t="shared" ref="D209:D215" si="46">"Board "&amp;A209&amp;" - "&amp;B209&amp;" "&amp;C209</f>
        <v>Board 6-S2 - R2A Bank A Set</v>
      </c>
      <c r="E209" s="21">
        <v>312</v>
      </c>
      <c r="F209" s="96">
        <f>Nodes!$E$25</f>
        <v>461</v>
      </c>
      <c r="G209" s="53" t="s">
        <v>585</v>
      </c>
    </row>
    <row r="210" spans="1:10">
      <c r="A210" s="197" t="s">
        <v>644</v>
      </c>
      <c r="B210" s="197" t="s">
        <v>539</v>
      </c>
      <c r="C210" s="200" t="s">
        <v>9</v>
      </c>
      <c r="D210" s="17" t="str">
        <f>"Board "&amp;A210&amp;" - "&amp;B210&amp;" "&amp;C210</f>
        <v>Board 6-S3 - R3 OP Route Set</v>
      </c>
      <c r="E210" s="21">
        <v>303</v>
      </c>
      <c r="F210" s="53"/>
      <c r="G210" s="53" t="s">
        <v>554</v>
      </c>
    </row>
    <row r="211" spans="1:10">
      <c r="A211" s="197" t="s">
        <v>645</v>
      </c>
      <c r="B211" s="197" t="s">
        <v>544</v>
      </c>
      <c r="C211" s="200" t="s">
        <v>420</v>
      </c>
      <c r="D211" s="17" t="str">
        <f>"Board "&amp;A211&amp;" - "&amp;B211&amp;" "&amp;C211</f>
        <v>Board 6-S4 - R4A Bank A Set</v>
      </c>
      <c r="E211" s="21">
        <v>314</v>
      </c>
      <c r="F211" s="96"/>
      <c r="G211" s="53" t="s">
        <v>586</v>
      </c>
    </row>
    <row r="212" spans="1:10">
      <c r="A212" s="197" t="s">
        <v>646</v>
      </c>
      <c r="B212" s="198" t="s">
        <v>540</v>
      </c>
      <c r="C212" s="200" t="s">
        <v>9</v>
      </c>
      <c r="D212" s="17" t="str">
        <f t="shared" si="46"/>
        <v>Board 6-S5 - R5 OP Route Set</v>
      </c>
      <c r="E212" s="21">
        <v>305</v>
      </c>
      <c r="F212" s="53"/>
      <c r="G212" s="53" t="s">
        <v>583</v>
      </c>
    </row>
    <row r="213" spans="1:10">
      <c r="A213" s="197" t="s">
        <v>647</v>
      </c>
      <c r="B213" s="197" t="s">
        <v>542</v>
      </c>
      <c r="C213" s="200" t="s">
        <v>9</v>
      </c>
      <c r="D213" s="17" t="str">
        <f t="shared" si="46"/>
        <v>Board 6-S6 - R6 OP Route Set</v>
      </c>
      <c r="E213" s="21">
        <v>306</v>
      </c>
      <c r="F213" s="96"/>
      <c r="G213" s="53" t="s">
        <v>584</v>
      </c>
    </row>
    <row r="214" spans="1:10">
      <c r="A214" s="197" t="s">
        <v>648</v>
      </c>
      <c r="B214" s="198" t="s">
        <v>431</v>
      </c>
      <c r="C214" s="200" t="s">
        <v>411</v>
      </c>
      <c r="D214" s="17" t="str">
        <f t="shared" si="46"/>
        <v>Board 6-S7 - Brew NGTT Set</v>
      </c>
      <c r="E214" s="20">
        <v>281</v>
      </c>
      <c r="G214" s="18" t="s">
        <v>579</v>
      </c>
      <c r="H214" s="11"/>
    </row>
    <row r="215" spans="1:10">
      <c r="A215" s="197" t="s">
        <v>649</v>
      </c>
      <c r="B215" s="197" t="s">
        <v>430</v>
      </c>
      <c r="C215" s="200" t="s">
        <v>411</v>
      </c>
      <c r="D215" s="17" t="str">
        <f t="shared" si="46"/>
        <v>Board 6-S8 - Loco NGTT Set</v>
      </c>
      <c r="E215" s="20">
        <v>283</v>
      </c>
      <c r="G215" s="18" t="s">
        <v>580</v>
      </c>
      <c r="H215" s="11"/>
    </row>
    <row r="216" spans="1:10">
      <c r="A216" s="197" t="s">
        <v>650</v>
      </c>
      <c r="B216" s="197" t="s">
        <v>543</v>
      </c>
      <c r="C216" s="200" t="s">
        <v>9</v>
      </c>
      <c r="D216" s="99" t="str">
        <f>"Board "&amp;A216&amp;" - "&amp;B216&amp;" "&amp;C216</f>
        <v>Board 6A-S1 - R2 OP Route Set</v>
      </c>
      <c r="E216" s="100">
        <v>302</v>
      </c>
      <c r="F216" s="101" t="str">
        <f>Nodes!$D$26</f>
        <v>CONDMOD6A</v>
      </c>
      <c r="G216" s="122" t="s">
        <v>553</v>
      </c>
      <c r="H216" s="324"/>
      <c r="I216" s="100"/>
      <c r="J216" s="103"/>
    </row>
    <row r="217" spans="1:10">
      <c r="A217" s="197" t="s">
        <v>651</v>
      </c>
      <c r="B217" s="197" t="s">
        <v>541</v>
      </c>
      <c r="C217" s="200" t="s">
        <v>9</v>
      </c>
      <c r="D217" s="17" t="str">
        <f>"Board "&amp;A217&amp;" - "&amp;B217&amp;" "&amp;C217</f>
        <v>Board 6A-S2 - R4 OP Route Set</v>
      </c>
      <c r="E217" s="21">
        <v>304</v>
      </c>
      <c r="F217" s="96">
        <f>Nodes!$E$26</f>
        <v>462</v>
      </c>
      <c r="G217" s="53" t="s">
        <v>582</v>
      </c>
      <c r="H217" s="11"/>
    </row>
    <row r="218" spans="1:10">
      <c r="A218" s="197" t="s">
        <v>652</v>
      </c>
      <c r="B218" s="197" t="s">
        <v>539</v>
      </c>
      <c r="C218" s="200" t="s">
        <v>420</v>
      </c>
      <c r="D218" s="17" t="str">
        <f t="shared" ref="D218:D223" si="47">"Board "&amp;A218&amp;" - "&amp;B218&amp;" "&amp;C218</f>
        <v>Board 6A-S3 - R3 OP Bank A Set</v>
      </c>
      <c r="E218" s="21">
        <v>313</v>
      </c>
      <c r="F218" s="96"/>
      <c r="G218" s="53" t="s">
        <v>587</v>
      </c>
      <c r="H218" s="11"/>
    </row>
    <row r="219" spans="1:10">
      <c r="A219" s="197" t="s">
        <v>653</v>
      </c>
      <c r="B219" s="197" t="s">
        <v>540</v>
      </c>
      <c r="C219" s="200" t="s">
        <v>420</v>
      </c>
      <c r="D219" s="17" t="str">
        <f t="shared" si="47"/>
        <v>Board 6A-S4 - R5 OP Bank A Set</v>
      </c>
      <c r="E219" s="21">
        <v>315</v>
      </c>
      <c r="F219" s="15"/>
      <c r="G219" s="53" t="s">
        <v>588</v>
      </c>
    </row>
    <row r="220" spans="1:10">
      <c r="A220" s="197" t="s">
        <v>654</v>
      </c>
      <c r="B220" s="197" t="s">
        <v>428</v>
      </c>
      <c r="C220" s="200" t="s">
        <v>411</v>
      </c>
      <c r="D220" s="17" t="str">
        <f t="shared" si="47"/>
        <v>Board 6A-S5 - Brew SGTT Set</v>
      </c>
      <c r="E220" s="21">
        <v>282</v>
      </c>
      <c r="G220" s="18" t="s">
        <v>577</v>
      </c>
    </row>
    <row r="221" spans="1:10">
      <c r="A221" s="197" t="s">
        <v>655</v>
      </c>
      <c r="B221" s="197" t="s">
        <v>429</v>
      </c>
      <c r="C221" s="200" t="s">
        <v>411</v>
      </c>
      <c r="D221" s="17" t="str">
        <f>"Board "&amp;A221&amp;" - "&amp;B221&amp;" "&amp;C221</f>
        <v>Board 6A-S6 - Loco SGTT Set</v>
      </c>
      <c r="E221" s="21">
        <v>284</v>
      </c>
      <c r="G221" s="18" t="s">
        <v>578</v>
      </c>
      <c r="I221" s="21"/>
      <c r="J221" s="151"/>
    </row>
    <row r="222" spans="1:10">
      <c r="A222" s="197" t="s">
        <v>656</v>
      </c>
      <c r="B222" s="197" t="s">
        <v>621</v>
      </c>
      <c r="C222" s="200" t="s">
        <v>611</v>
      </c>
      <c r="D222" s="17" t="str">
        <f t="shared" si="47"/>
        <v>Board 6A-S7 - SoD requested. E285</v>
      </c>
      <c r="E222" s="21">
        <v>9</v>
      </c>
      <c r="G222" s="94" t="s">
        <v>620</v>
      </c>
    </row>
    <row r="223" spans="1:10">
      <c r="A223" s="197" t="s">
        <v>657</v>
      </c>
      <c r="B223" s="197" t="s">
        <v>622</v>
      </c>
      <c r="C223" s="200"/>
      <c r="D223" s="17" t="str">
        <f t="shared" si="47"/>
        <v xml:space="preserve">Board 6A-S8 - Not used </v>
      </c>
      <c r="E223" s="131" t="s">
        <v>619</v>
      </c>
      <c r="G223" s="18"/>
    </row>
    <row r="224" spans="1:10">
      <c r="A224" s="408"/>
      <c r="B224" s="408"/>
      <c r="C224" s="408"/>
      <c r="D224" s="334"/>
      <c r="E224" s="335"/>
      <c r="F224" s="336"/>
      <c r="G224" s="336"/>
      <c r="H224" s="335"/>
      <c r="I224" s="335"/>
      <c r="J224" s="337"/>
    </row>
    <row r="225" spans="1:21">
      <c r="A225" s="204"/>
      <c r="B225" s="204"/>
      <c r="C225" s="204"/>
      <c r="D225" s="31"/>
      <c r="H225" s="11"/>
      <c r="I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</row>
  </sheetData>
  <sheetProtection selectLockedCells="1" selectUnlockedCells="1"/>
  <customSheetViews>
    <customSheetView guid="{68721960-D025-4A40-9848-B5C86AFF69F0}" scale="110" showRuler="0">
      <selection activeCell="F14" sqref="F14"/>
    </customSheetView>
    <customSheetView guid="{48E02D46-7289-4A68-8159-C8A467E0DB72}" scale="110" hiddenRows="1" hiddenColumns="1" showRuler="0" topLeftCell="D114">
      <selection activeCell="D225" sqref="A225:IV225"/>
    </customSheetView>
  </customSheetViews>
  <phoneticPr fontId="0" type="noConversion"/>
  <pageMargins left="0.39370078740157483" right="0.39370078740157483" top="0.39370078740157483" bottom="0.39370078740157483" header="0.51181102362204722" footer="0.51181102362204722"/>
  <pageSetup paperSize="9" firstPageNumber="0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91"/>
  <sheetViews>
    <sheetView zoomScale="70" zoomScaleNormal="70" workbookViewId="0">
      <selection activeCell="D105" sqref="D105"/>
    </sheetView>
  </sheetViews>
  <sheetFormatPr defaultRowHeight="13.2"/>
  <cols>
    <col min="1" max="1" width="36.44140625" customWidth="1"/>
    <col min="2" max="2" width="11.33203125" customWidth="1"/>
    <col min="4" max="4" width="10.44140625" customWidth="1"/>
    <col min="5" max="5" width="10.88671875" customWidth="1"/>
    <col min="6" max="6" width="11.88671875" customWidth="1"/>
    <col min="7" max="7" width="10.6640625" customWidth="1"/>
    <col min="8" max="8" width="10.88671875" customWidth="1"/>
    <col min="9" max="9" width="10.6640625" customWidth="1"/>
    <col min="15" max="15" width="10.6640625" customWidth="1"/>
    <col min="21" max="21" width="12.33203125" customWidth="1"/>
    <col min="22" max="22" width="13.44140625" customWidth="1"/>
    <col min="23" max="23" width="10.6640625" customWidth="1"/>
    <col min="24" max="24" width="11.88671875" customWidth="1"/>
    <col min="25" max="25" width="10.6640625" customWidth="1"/>
    <col min="26" max="26" width="0" hidden="1" customWidth="1"/>
  </cols>
  <sheetData>
    <row r="1" spans="1:26" ht="17.399999999999999">
      <c r="A1" s="182" t="s">
        <v>331</v>
      </c>
      <c r="U1" s="11"/>
      <c r="V1" s="11"/>
      <c r="W1" s="11"/>
      <c r="X1" s="11"/>
      <c r="Z1" s="11"/>
    </row>
    <row r="2" spans="1:26" ht="39.6">
      <c r="A2" s="308"/>
      <c r="B2" s="219"/>
      <c r="C2" s="288"/>
      <c r="D2" s="487" t="s">
        <v>332</v>
      </c>
      <c r="E2" s="487"/>
      <c r="F2" s="487" t="s">
        <v>333</v>
      </c>
      <c r="G2" s="487"/>
      <c r="H2" s="487"/>
      <c r="I2" s="487"/>
      <c r="J2" s="488" t="s">
        <v>334</v>
      </c>
      <c r="K2" s="488"/>
      <c r="L2" s="487" t="s">
        <v>419</v>
      </c>
      <c r="M2" s="487"/>
      <c r="N2" s="487" t="s">
        <v>335</v>
      </c>
      <c r="O2" s="487"/>
      <c r="P2" s="487"/>
      <c r="Q2" s="488" t="s">
        <v>336</v>
      </c>
      <c r="R2" s="488"/>
      <c r="S2" s="487" t="s">
        <v>337</v>
      </c>
      <c r="T2" s="487"/>
      <c r="U2" s="443" t="s">
        <v>406</v>
      </c>
      <c r="V2" s="289" t="s">
        <v>407</v>
      </c>
      <c r="W2" s="436" t="s">
        <v>408</v>
      </c>
      <c r="X2" s="290" t="s">
        <v>409</v>
      </c>
      <c r="Y2" s="326"/>
      <c r="Z2" s="264" t="s">
        <v>410</v>
      </c>
    </row>
    <row r="3" spans="1:26" s="18" customFormat="1" ht="39.6" customHeight="1">
      <c r="A3" s="219"/>
      <c r="B3" s="219"/>
      <c r="C3" s="291"/>
      <c r="D3" s="292" t="s">
        <v>338</v>
      </c>
      <c r="E3" s="293" t="s">
        <v>339</v>
      </c>
      <c r="F3" s="292" t="s">
        <v>340</v>
      </c>
      <c r="G3" s="293" t="s">
        <v>341</v>
      </c>
      <c r="H3" s="293" t="s">
        <v>342</v>
      </c>
      <c r="I3" s="293" t="s">
        <v>343</v>
      </c>
      <c r="J3" s="292" t="s">
        <v>344</v>
      </c>
      <c r="K3" s="294" t="s">
        <v>345</v>
      </c>
      <c r="L3" s="292" t="s">
        <v>346</v>
      </c>
      <c r="M3" s="294" t="s">
        <v>347</v>
      </c>
      <c r="N3" s="292" t="s">
        <v>348</v>
      </c>
      <c r="O3" s="293" t="s">
        <v>349</v>
      </c>
      <c r="P3" s="293" t="s">
        <v>350</v>
      </c>
      <c r="Q3" s="292" t="s">
        <v>351</v>
      </c>
      <c r="R3" s="294" t="s">
        <v>352</v>
      </c>
      <c r="S3" s="495" t="s">
        <v>353</v>
      </c>
      <c r="T3" s="495"/>
      <c r="U3" s="434" t="s">
        <v>411</v>
      </c>
      <c r="V3" s="295" t="s">
        <v>411</v>
      </c>
      <c r="W3" s="437" t="s">
        <v>412</v>
      </c>
      <c r="X3" s="296" t="s">
        <v>412</v>
      </c>
      <c r="Y3" s="327"/>
      <c r="Z3" s="43"/>
    </row>
    <row r="4" spans="1:26" s="18" customFormat="1" ht="26.4">
      <c r="A4" s="308" t="s">
        <v>163</v>
      </c>
      <c r="B4" s="309" t="s">
        <v>417</v>
      </c>
      <c r="C4" s="291" t="s">
        <v>354</v>
      </c>
      <c r="D4" s="292" t="s">
        <v>355</v>
      </c>
      <c r="E4" s="293" t="s">
        <v>356</v>
      </c>
      <c r="F4" s="292" t="s">
        <v>355</v>
      </c>
      <c r="G4" s="293" t="s">
        <v>356</v>
      </c>
      <c r="H4" s="293" t="s">
        <v>357</v>
      </c>
      <c r="I4" s="294" t="s">
        <v>358</v>
      </c>
      <c r="J4" s="292" t="s">
        <v>355</v>
      </c>
      <c r="K4" s="294" t="s">
        <v>356</v>
      </c>
      <c r="L4" s="292" t="s">
        <v>355</v>
      </c>
      <c r="M4" s="293" t="s">
        <v>356</v>
      </c>
      <c r="N4" s="292" t="s">
        <v>355</v>
      </c>
      <c r="O4" s="293" t="s">
        <v>359</v>
      </c>
      <c r="P4" s="294" t="s">
        <v>358</v>
      </c>
      <c r="Q4" s="292" t="s">
        <v>355</v>
      </c>
      <c r="R4" s="294" t="s">
        <v>356</v>
      </c>
      <c r="S4" s="495" t="s">
        <v>355</v>
      </c>
      <c r="T4" s="495"/>
      <c r="U4" s="439"/>
      <c r="V4" s="295"/>
      <c r="W4" s="437"/>
      <c r="X4" s="296"/>
      <c r="Y4" s="328" t="s">
        <v>537</v>
      </c>
      <c r="Z4" s="43"/>
    </row>
    <row r="5" spans="1:26" s="18" customFormat="1">
      <c r="A5" s="308"/>
      <c r="B5" s="291" t="s">
        <v>418</v>
      </c>
      <c r="C5" s="291" t="s">
        <v>360</v>
      </c>
      <c r="D5" s="292">
        <v>101</v>
      </c>
      <c r="E5" s="293">
        <v>102</v>
      </c>
      <c r="F5" s="292">
        <v>111</v>
      </c>
      <c r="G5" s="293">
        <v>112</v>
      </c>
      <c r="H5" s="293">
        <v>113</v>
      </c>
      <c r="I5" s="293">
        <v>114</v>
      </c>
      <c r="J5" s="292">
        <v>115</v>
      </c>
      <c r="K5" s="294">
        <v>116</v>
      </c>
      <c r="L5" s="292">
        <v>131</v>
      </c>
      <c r="M5" s="293">
        <v>132</v>
      </c>
      <c r="N5" s="292">
        <v>151</v>
      </c>
      <c r="O5" s="293">
        <v>152</v>
      </c>
      <c r="P5" s="294">
        <v>153</v>
      </c>
      <c r="Q5" s="292">
        <v>154</v>
      </c>
      <c r="R5" s="294">
        <v>155</v>
      </c>
      <c r="S5" s="496">
        <v>171</v>
      </c>
      <c r="T5" s="496"/>
      <c r="U5" s="442"/>
      <c r="V5" s="297"/>
      <c r="W5" s="438"/>
      <c r="X5" s="298"/>
      <c r="Y5" s="328"/>
      <c r="Z5" s="43"/>
    </row>
    <row r="6" spans="1:26" s="18" customFormat="1">
      <c r="A6" s="219" t="s">
        <v>361</v>
      </c>
      <c r="B6" s="43">
        <v>1</v>
      </c>
      <c r="C6" s="454">
        <v>301</v>
      </c>
      <c r="D6" s="343" t="s">
        <v>162</v>
      </c>
      <c r="E6" s="344" t="s">
        <v>12</v>
      </c>
      <c r="F6" s="343" t="s">
        <v>162</v>
      </c>
      <c r="G6" s="344" t="s">
        <v>12</v>
      </c>
      <c r="H6" s="345" t="s">
        <v>162</v>
      </c>
      <c r="I6" s="345" t="s">
        <v>162</v>
      </c>
      <c r="J6" s="346" t="s">
        <v>8</v>
      </c>
      <c r="K6" s="347" t="s">
        <v>12</v>
      </c>
      <c r="L6" s="348" t="s">
        <v>12</v>
      </c>
      <c r="M6" s="349" t="s">
        <v>8</v>
      </c>
      <c r="N6" s="350" t="s">
        <v>162</v>
      </c>
      <c r="O6" s="351" t="s">
        <v>162</v>
      </c>
      <c r="P6" s="345" t="s">
        <v>162</v>
      </c>
      <c r="Q6" s="343" t="s">
        <v>162</v>
      </c>
      <c r="R6" s="352" t="s">
        <v>162</v>
      </c>
      <c r="S6" s="497" t="s">
        <v>162</v>
      </c>
      <c r="T6" s="497"/>
      <c r="U6" s="439" t="s">
        <v>613</v>
      </c>
      <c r="V6" s="295" t="s">
        <v>616</v>
      </c>
      <c r="W6" s="439">
        <v>203</v>
      </c>
      <c r="X6" s="299">
        <v>231</v>
      </c>
      <c r="Y6" s="329" t="s">
        <v>162</v>
      </c>
      <c r="Z6" s="43">
        <v>8</v>
      </c>
    </row>
    <row r="7" spans="1:26" s="18" customFormat="1">
      <c r="A7" s="219" t="s">
        <v>362</v>
      </c>
      <c r="B7" s="43">
        <v>2</v>
      </c>
      <c r="C7" s="454">
        <v>302</v>
      </c>
      <c r="D7" s="353" t="s">
        <v>12</v>
      </c>
      <c r="E7" s="354" t="s">
        <v>8</v>
      </c>
      <c r="F7" s="353" t="s">
        <v>12</v>
      </c>
      <c r="G7" s="354" t="s">
        <v>8</v>
      </c>
      <c r="H7" s="355" t="s">
        <v>162</v>
      </c>
      <c r="I7" s="356" t="s">
        <v>12</v>
      </c>
      <c r="J7" s="353" t="s">
        <v>12</v>
      </c>
      <c r="K7" s="357" t="s">
        <v>12</v>
      </c>
      <c r="L7" s="353" t="s">
        <v>12</v>
      </c>
      <c r="M7" s="358" t="s">
        <v>12</v>
      </c>
      <c r="N7" s="359" t="s">
        <v>12</v>
      </c>
      <c r="O7" s="360" t="s">
        <v>12</v>
      </c>
      <c r="P7" s="360" t="s">
        <v>12</v>
      </c>
      <c r="Q7" s="314" t="s">
        <v>162</v>
      </c>
      <c r="R7" s="358" t="s">
        <v>12</v>
      </c>
      <c r="S7" s="498" t="s">
        <v>8</v>
      </c>
      <c r="T7" s="498"/>
      <c r="U7" s="444" t="s">
        <v>613</v>
      </c>
      <c r="V7" s="295" t="s">
        <v>617</v>
      </c>
      <c r="W7" s="440" t="s">
        <v>162</v>
      </c>
      <c r="X7" s="313">
        <v>232</v>
      </c>
      <c r="Y7" s="331">
        <v>312</v>
      </c>
      <c r="Z7" s="43">
        <v>15</v>
      </c>
    </row>
    <row r="8" spans="1:26" s="18" customFormat="1">
      <c r="A8" s="219" t="s">
        <v>363</v>
      </c>
      <c r="B8" s="43">
        <v>3</v>
      </c>
      <c r="C8" s="454">
        <v>303</v>
      </c>
      <c r="D8" s="361" t="s">
        <v>162</v>
      </c>
      <c r="E8" s="401" t="s">
        <v>12</v>
      </c>
      <c r="F8" s="361" t="s">
        <v>162</v>
      </c>
      <c r="G8" s="401" t="s">
        <v>12</v>
      </c>
      <c r="H8" s="402" t="s">
        <v>12</v>
      </c>
      <c r="I8" s="403" t="s">
        <v>8</v>
      </c>
      <c r="J8" s="404" t="s">
        <v>12</v>
      </c>
      <c r="K8" s="358" t="s">
        <v>12</v>
      </c>
      <c r="L8" s="359" t="s">
        <v>12</v>
      </c>
      <c r="M8" s="405" t="s">
        <v>12</v>
      </c>
      <c r="N8" s="365" t="s">
        <v>8</v>
      </c>
      <c r="O8" s="363" t="s">
        <v>162</v>
      </c>
      <c r="P8" s="355" t="s">
        <v>162</v>
      </c>
      <c r="Q8" s="361" t="s">
        <v>162</v>
      </c>
      <c r="R8" s="364" t="s">
        <v>162</v>
      </c>
      <c r="S8" s="499" t="s">
        <v>162</v>
      </c>
      <c r="T8" s="499"/>
      <c r="U8" s="444" t="s">
        <v>613</v>
      </c>
      <c r="V8" s="315" t="s">
        <v>617</v>
      </c>
      <c r="W8" s="439">
        <v>203</v>
      </c>
      <c r="X8" s="299">
        <v>232</v>
      </c>
      <c r="Y8" s="331">
        <v>313</v>
      </c>
      <c r="Z8" s="43">
        <v>11</v>
      </c>
    </row>
    <row r="9" spans="1:26" s="18" customFormat="1">
      <c r="A9" s="219" t="s">
        <v>364</v>
      </c>
      <c r="B9" s="43">
        <v>4</v>
      </c>
      <c r="C9" s="454">
        <v>304</v>
      </c>
      <c r="D9" s="361" t="s">
        <v>162</v>
      </c>
      <c r="E9" s="356" t="s">
        <v>12</v>
      </c>
      <c r="F9" s="353" t="s">
        <v>12</v>
      </c>
      <c r="G9" s="354" t="s">
        <v>8</v>
      </c>
      <c r="H9" s="355" t="s">
        <v>162</v>
      </c>
      <c r="I9" s="356" t="s">
        <v>12</v>
      </c>
      <c r="J9" s="353" t="s">
        <v>12</v>
      </c>
      <c r="K9" s="357" t="s">
        <v>12</v>
      </c>
      <c r="L9" s="353" t="s">
        <v>12</v>
      </c>
      <c r="M9" s="357" t="s">
        <v>12</v>
      </c>
      <c r="N9" s="359" t="s">
        <v>12</v>
      </c>
      <c r="O9" s="360" t="s">
        <v>12</v>
      </c>
      <c r="P9" s="360" t="s">
        <v>12</v>
      </c>
      <c r="Q9" s="314" t="s">
        <v>162</v>
      </c>
      <c r="R9" s="358" t="s">
        <v>12</v>
      </c>
      <c r="S9" s="491" t="s">
        <v>12</v>
      </c>
      <c r="T9" s="491"/>
      <c r="U9" s="439" t="s">
        <v>613</v>
      </c>
      <c r="V9" s="295" t="s">
        <v>618</v>
      </c>
      <c r="W9" s="441">
        <v>203</v>
      </c>
      <c r="X9" s="313">
        <v>233</v>
      </c>
      <c r="Y9" s="331">
        <v>314</v>
      </c>
      <c r="Z9" s="43">
        <v>13</v>
      </c>
    </row>
    <row r="10" spans="1:26" s="18" customFormat="1">
      <c r="A10" s="219" t="s">
        <v>365</v>
      </c>
      <c r="B10" s="43">
        <v>5</v>
      </c>
      <c r="C10" s="454">
        <v>305</v>
      </c>
      <c r="D10" s="361" t="s">
        <v>162</v>
      </c>
      <c r="E10" s="355" t="s">
        <v>162</v>
      </c>
      <c r="F10" s="361" t="s">
        <v>162</v>
      </c>
      <c r="G10" s="423" t="s">
        <v>8</v>
      </c>
      <c r="H10" s="401" t="s">
        <v>12</v>
      </c>
      <c r="I10" s="403" t="s">
        <v>8</v>
      </c>
      <c r="J10" s="404" t="s">
        <v>12</v>
      </c>
      <c r="K10" s="405" t="s">
        <v>12</v>
      </c>
      <c r="L10" s="404" t="s">
        <v>12</v>
      </c>
      <c r="M10" s="405" t="s">
        <v>12</v>
      </c>
      <c r="N10" s="362" t="s">
        <v>8</v>
      </c>
      <c r="O10" s="403" t="s">
        <v>8</v>
      </c>
      <c r="P10" s="355" t="s">
        <v>162</v>
      </c>
      <c r="Q10" s="361" t="s">
        <v>162</v>
      </c>
      <c r="R10" s="364" t="s">
        <v>162</v>
      </c>
      <c r="S10" s="492" t="s">
        <v>12</v>
      </c>
      <c r="T10" s="492"/>
      <c r="U10" s="439" t="s">
        <v>614</v>
      </c>
      <c r="V10" s="295" t="s">
        <v>616</v>
      </c>
      <c r="W10" s="439">
        <v>201</v>
      </c>
      <c r="X10" s="299">
        <v>231</v>
      </c>
      <c r="Y10" s="331">
        <v>315</v>
      </c>
      <c r="Z10" s="43">
        <v>10</v>
      </c>
    </row>
    <row r="11" spans="1:26" s="18" customFormat="1">
      <c r="A11" s="219" t="s">
        <v>366</v>
      </c>
      <c r="B11" s="43">
        <v>6</v>
      </c>
      <c r="C11" s="454">
        <v>306</v>
      </c>
      <c r="D11" s="366" t="s">
        <v>162</v>
      </c>
      <c r="E11" s="367" t="s">
        <v>162</v>
      </c>
      <c r="F11" s="366" t="s">
        <v>162</v>
      </c>
      <c r="G11" s="424" t="s">
        <v>8</v>
      </c>
      <c r="H11" s="367" t="s">
        <v>162</v>
      </c>
      <c r="I11" s="367" t="s">
        <v>162</v>
      </c>
      <c r="J11" s="368" t="s">
        <v>8</v>
      </c>
      <c r="K11" s="369" t="s">
        <v>12</v>
      </c>
      <c r="L11" s="370" t="s">
        <v>12</v>
      </c>
      <c r="M11" s="371" t="s">
        <v>8</v>
      </c>
      <c r="N11" s="372" t="s">
        <v>162</v>
      </c>
      <c r="O11" s="373" t="s">
        <v>8</v>
      </c>
      <c r="P11" s="367" t="s">
        <v>162</v>
      </c>
      <c r="Q11" s="366" t="s">
        <v>162</v>
      </c>
      <c r="R11" s="374" t="s">
        <v>162</v>
      </c>
      <c r="S11" s="493" t="s">
        <v>12</v>
      </c>
      <c r="T11" s="493"/>
      <c r="U11" s="442" t="s">
        <v>615</v>
      </c>
      <c r="V11" s="297" t="s">
        <v>616</v>
      </c>
      <c r="W11" s="442">
        <v>202</v>
      </c>
      <c r="X11" s="300">
        <v>231</v>
      </c>
      <c r="Y11" s="330" t="s">
        <v>162</v>
      </c>
      <c r="Z11" s="43">
        <v>8</v>
      </c>
    </row>
    <row r="12" spans="1:26" s="18" customFormat="1">
      <c r="B12" s="39"/>
      <c r="C12" s="39"/>
      <c r="D12" s="303"/>
      <c r="E12" s="303"/>
      <c r="F12" s="303"/>
      <c r="G12" s="307"/>
      <c r="H12" s="303"/>
      <c r="I12" s="303"/>
      <c r="J12" s="304"/>
      <c r="K12" s="305"/>
      <c r="L12" s="305"/>
      <c r="M12" s="304"/>
      <c r="N12" s="306"/>
      <c r="O12" s="304"/>
      <c r="P12" s="303"/>
      <c r="Q12" s="303"/>
      <c r="R12" s="303"/>
      <c r="S12" s="494"/>
      <c r="T12" s="494"/>
      <c r="U12" s="302"/>
      <c r="V12" s="302"/>
      <c r="W12" s="302"/>
      <c r="X12" s="302"/>
      <c r="Z12" s="302"/>
    </row>
    <row r="13" spans="1:26">
      <c r="A13" s="9"/>
      <c r="B13" s="12"/>
      <c r="C13" s="12"/>
      <c r="D13" s="455"/>
      <c r="F13" s="238"/>
      <c r="G13" s="245"/>
      <c r="H13" s="422"/>
      <c r="I13" s="301" t="s">
        <v>640</v>
      </c>
      <c r="J13" s="186"/>
      <c r="K13" s="188"/>
      <c r="L13" s="421"/>
      <c r="M13" s="301" t="s">
        <v>641</v>
      </c>
      <c r="P13" s="425"/>
      <c r="Q13" t="s">
        <v>607</v>
      </c>
      <c r="U13" s="12"/>
      <c r="V13" s="12"/>
      <c r="W13" s="426"/>
      <c r="X13" t="s">
        <v>608</v>
      </c>
      <c r="Z13" s="12"/>
    </row>
    <row r="14" spans="1:26">
      <c r="A14" s="9"/>
      <c r="B14" s="12"/>
      <c r="C14" s="9"/>
      <c r="D14" s="332"/>
      <c r="E14" s="333"/>
      <c r="F14" s="238"/>
      <c r="G14" s="245"/>
      <c r="H14" s="238"/>
      <c r="I14" s="238"/>
      <c r="J14" s="186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Z14" s="12"/>
    </row>
    <row r="15" spans="1:26">
      <c r="A15" s="9"/>
      <c r="B15" s="12"/>
      <c r="C15" s="9"/>
      <c r="D15" s="332"/>
      <c r="E15" s="333"/>
      <c r="F15" s="238"/>
      <c r="G15" s="245"/>
      <c r="H15" s="238"/>
      <c r="I15" s="238"/>
      <c r="J15" s="186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Z15" s="12"/>
    </row>
    <row r="16" spans="1:26">
      <c r="A16" s="9"/>
      <c r="B16" s="12"/>
      <c r="C16" s="9"/>
      <c r="D16" s="332"/>
      <c r="E16" s="333"/>
      <c r="F16" s="238"/>
      <c r="G16" s="245"/>
      <c r="H16" s="238"/>
      <c r="I16" s="238"/>
      <c r="J16" s="186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Z16" s="12"/>
    </row>
    <row r="17" spans="1:26">
      <c r="B17" s="11"/>
      <c r="C17" s="11"/>
      <c r="D17" s="489" t="s">
        <v>367</v>
      </c>
      <c r="E17" s="489"/>
      <c r="F17" s="489"/>
      <c r="G17" s="489" t="s">
        <v>368</v>
      </c>
      <c r="H17" s="489"/>
      <c r="I17" s="489"/>
      <c r="J17" s="246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Z17" s="11"/>
    </row>
    <row r="18" spans="1:26">
      <c r="B18" s="11"/>
      <c r="C18" s="11"/>
      <c r="D18" s="490" t="s">
        <v>369</v>
      </c>
      <c r="E18" s="490"/>
      <c r="F18" s="490"/>
      <c r="G18" s="490" t="s">
        <v>370</v>
      </c>
      <c r="H18" s="490"/>
      <c r="I18" s="490"/>
      <c r="J18" s="246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Z18" s="11"/>
    </row>
    <row r="19" spans="1:26">
      <c r="C19" s="235"/>
      <c r="D19" s="247" t="s">
        <v>371</v>
      </c>
      <c r="E19" s="248" t="s">
        <v>372</v>
      </c>
      <c r="F19" s="11" t="s">
        <v>373</v>
      </c>
      <c r="G19" s="247" t="s">
        <v>374</v>
      </c>
      <c r="H19" s="248" t="s">
        <v>375</v>
      </c>
      <c r="I19" s="249" t="s">
        <v>373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Z19" s="11"/>
    </row>
    <row r="20" spans="1:26">
      <c r="A20" s="183" t="s">
        <v>163</v>
      </c>
      <c r="B20" s="184" t="s">
        <v>7</v>
      </c>
      <c r="C20" s="184" t="s">
        <v>301</v>
      </c>
      <c r="D20" s="247" t="s">
        <v>355</v>
      </c>
      <c r="E20" s="248" t="s">
        <v>356</v>
      </c>
      <c r="F20" s="250" t="s">
        <v>376</v>
      </c>
      <c r="G20" s="247" t="s">
        <v>355</v>
      </c>
      <c r="H20" s="248" t="s">
        <v>356</v>
      </c>
      <c r="I20" s="250" t="s">
        <v>376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Z20" s="11"/>
    </row>
    <row r="21" spans="1:26">
      <c r="A21" s="128" t="s">
        <v>377</v>
      </c>
      <c r="B21" s="11">
        <v>61</v>
      </c>
      <c r="C21" s="11">
        <v>201</v>
      </c>
      <c r="D21" s="192" t="s">
        <v>12</v>
      </c>
      <c r="E21" s="193" t="s">
        <v>12</v>
      </c>
      <c r="F21" s="12" t="s">
        <v>115</v>
      </c>
      <c r="G21" s="251" t="s">
        <v>162</v>
      </c>
      <c r="H21" s="252" t="s">
        <v>162</v>
      </c>
      <c r="I21" s="253" t="s">
        <v>162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Z21" s="11"/>
    </row>
    <row r="22" spans="1:26">
      <c r="A22" s="128" t="s">
        <v>378</v>
      </c>
      <c r="B22" s="11">
        <v>62</v>
      </c>
      <c r="C22" s="11">
        <v>202</v>
      </c>
      <c r="D22" s="192" t="s">
        <v>12</v>
      </c>
      <c r="E22" s="254" t="s">
        <v>8</v>
      </c>
      <c r="F22" s="12" t="s">
        <v>116</v>
      </c>
      <c r="G22" s="255" t="s">
        <v>162</v>
      </c>
      <c r="H22" s="256" t="s">
        <v>162</v>
      </c>
      <c r="I22" s="253" t="s">
        <v>162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Z22" s="11"/>
    </row>
    <row r="23" spans="1:26">
      <c r="A23" s="128" t="s">
        <v>379</v>
      </c>
      <c r="B23" s="11">
        <v>63</v>
      </c>
      <c r="C23" s="11">
        <v>203</v>
      </c>
      <c r="D23" s="257" t="s">
        <v>8</v>
      </c>
      <c r="E23" s="254" t="s">
        <v>8</v>
      </c>
      <c r="F23" s="12" t="s">
        <v>117</v>
      </c>
      <c r="G23" s="255" t="s">
        <v>162</v>
      </c>
      <c r="H23" s="256" t="s">
        <v>162</v>
      </c>
      <c r="I23" s="253" t="s">
        <v>162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Z23" s="11"/>
    </row>
    <row r="24" spans="1:26">
      <c r="A24" s="128" t="s">
        <v>380</v>
      </c>
      <c r="B24" s="11">
        <v>64</v>
      </c>
      <c r="C24" s="11">
        <v>231</v>
      </c>
      <c r="D24" s="239" t="s">
        <v>162</v>
      </c>
      <c r="E24" s="241" t="s">
        <v>162</v>
      </c>
      <c r="F24" s="11" t="s">
        <v>162</v>
      </c>
      <c r="G24" s="257" t="s">
        <v>8</v>
      </c>
      <c r="H24" s="254" t="s">
        <v>8</v>
      </c>
      <c r="I24" s="253" t="s">
        <v>115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Z24" s="11"/>
    </row>
    <row r="25" spans="1:26">
      <c r="A25" s="128" t="s">
        <v>381</v>
      </c>
      <c r="B25" s="11">
        <v>65</v>
      </c>
      <c r="C25" s="11">
        <v>232</v>
      </c>
      <c r="D25" s="239" t="s">
        <v>162</v>
      </c>
      <c r="E25" s="241" t="s">
        <v>162</v>
      </c>
      <c r="F25" s="11" t="s">
        <v>162</v>
      </c>
      <c r="G25" s="192" t="s">
        <v>12</v>
      </c>
      <c r="H25" s="254" t="s">
        <v>8</v>
      </c>
      <c r="I25" s="253" t="s">
        <v>116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Z25" s="11"/>
    </row>
    <row r="26" spans="1:26">
      <c r="A26" s="128" t="s">
        <v>382</v>
      </c>
      <c r="B26" s="11">
        <v>66</v>
      </c>
      <c r="C26" s="11">
        <v>233</v>
      </c>
      <c r="D26" s="239" t="s">
        <v>162</v>
      </c>
      <c r="E26" s="241" t="s">
        <v>162</v>
      </c>
      <c r="F26" s="11" t="s">
        <v>162</v>
      </c>
      <c r="G26" s="192" t="s">
        <v>12</v>
      </c>
      <c r="H26" s="193" t="s">
        <v>12</v>
      </c>
      <c r="I26" s="253" t="s">
        <v>117</v>
      </c>
      <c r="J26" s="258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Z26" s="11"/>
    </row>
    <row r="27" spans="1:26">
      <c r="A27" t="s">
        <v>361</v>
      </c>
      <c r="B27" s="11">
        <v>1</v>
      </c>
      <c r="C27" s="11"/>
      <c r="D27" s="257" t="s">
        <v>8</v>
      </c>
      <c r="E27" s="254" t="s">
        <v>8</v>
      </c>
      <c r="F27" s="11" t="s">
        <v>117</v>
      </c>
      <c r="G27" s="257" t="s">
        <v>8</v>
      </c>
      <c r="H27" s="254" t="s">
        <v>8</v>
      </c>
      <c r="I27" s="253" t="s">
        <v>115</v>
      </c>
      <c r="J27" s="188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Z27" s="11"/>
    </row>
    <row r="28" spans="1:26">
      <c r="A28" t="s">
        <v>362</v>
      </c>
      <c r="B28" s="11">
        <v>2</v>
      </c>
      <c r="C28" s="11"/>
      <c r="D28" s="310" t="s">
        <v>8</v>
      </c>
      <c r="E28" s="311" t="s">
        <v>8</v>
      </c>
      <c r="F28" s="11" t="s">
        <v>117</v>
      </c>
      <c r="G28" s="192" t="s">
        <v>12</v>
      </c>
      <c r="H28" s="254" t="s">
        <v>8</v>
      </c>
      <c r="I28" s="253" t="s">
        <v>116</v>
      </c>
      <c r="J28" s="69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Z28" s="11"/>
    </row>
    <row r="29" spans="1:26">
      <c r="A29" t="s">
        <v>363</v>
      </c>
      <c r="B29" s="11">
        <v>3</v>
      </c>
      <c r="C29" s="11"/>
      <c r="D29" s="310" t="s">
        <v>8</v>
      </c>
      <c r="E29" s="311" t="s">
        <v>8</v>
      </c>
      <c r="F29" s="11" t="s">
        <v>117</v>
      </c>
      <c r="G29" s="255" t="s">
        <v>12</v>
      </c>
      <c r="H29" s="311" t="s">
        <v>8</v>
      </c>
      <c r="I29" s="253" t="s">
        <v>116</v>
      </c>
      <c r="J29" s="188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Z29" s="11"/>
    </row>
    <row r="30" spans="1:26">
      <c r="A30" t="s">
        <v>364</v>
      </c>
      <c r="B30" s="11">
        <v>4</v>
      </c>
      <c r="C30" s="11"/>
      <c r="D30" s="257" t="s">
        <v>8</v>
      </c>
      <c r="E30" s="254" t="s">
        <v>8</v>
      </c>
      <c r="F30" s="11" t="s">
        <v>117</v>
      </c>
      <c r="G30" s="192" t="s">
        <v>12</v>
      </c>
      <c r="H30" s="193" t="s">
        <v>12</v>
      </c>
      <c r="I30" s="253" t="s">
        <v>117</v>
      </c>
      <c r="J30" s="188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Z30" s="11"/>
    </row>
    <row r="31" spans="1:26">
      <c r="A31" t="s">
        <v>365</v>
      </c>
      <c r="B31" s="11">
        <v>5</v>
      </c>
      <c r="C31" s="11"/>
      <c r="D31" s="192" t="s">
        <v>12</v>
      </c>
      <c r="E31" s="193" t="s">
        <v>12</v>
      </c>
      <c r="F31" s="11" t="s">
        <v>115</v>
      </c>
      <c r="G31" s="310" t="s">
        <v>8</v>
      </c>
      <c r="H31" s="311" t="s">
        <v>8</v>
      </c>
      <c r="I31" s="253" t="s">
        <v>115</v>
      </c>
      <c r="J31" s="69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Z31" s="11"/>
    </row>
    <row r="32" spans="1:26">
      <c r="A32" t="s">
        <v>366</v>
      </c>
      <c r="B32" s="11">
        <v>6</v>
      </c>
      <c r="C32" s="11"/>
      <c r="D32" s="194" t="s">
        <v>12</v>
      </c>
      <c r="E32" s="259" t="s">
        <v>8</v>
      </c>
      <c r="F32" s="260" t="s">
        <v>116</v>
      </c>
      <c r="G32" s="261" t="s">
        <v>8</v>
      </c>
      <c r="H32" s="259" t="s">
        <v>8</v>
      </c>
      <c r="I32" s="262" t="s">
        <v>115</v>
      </c>
      <c r="J32" s="188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Z32" s="11"/>
    </row>
    <row r="33" spans="1:26"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Z33" s="11"/>
    </row>
    <row r="34" spans="1:26">
      <c r="A34" s="263" t="s">
        <v>383</v>
      </c>
      <c r="B34" s="264"/>
      <c r="C34" s="264"/>
      <c r="D34" s="487" t="s">
        <v>384</v>
      </c>
      <c r="E34" s="487"/>
      <c r="F34" s="487"/>
      <c r="G34" s="487" t="s">
        <v>385</v>
      </c>
      <c r="H34" s="487"/>
      <c r="I34" s="487"/>
      <c r="J34" s="265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  <c r="X34" s="264"/>
      <c r="Z34" s="264"/>
    </row>
    <row r="35" spans="1:26">
      <c r="C35" s="235"/>
      <c r="D35" s="236" t="s">
        <v>386</v>
      </c>
      <c r="E35" s="237" t="s">
        <v>387</v>
      </c>
      <c r="F35" s="237" t="s">
        <v>388</v>
      </c>
      <c r="G35" s="236" t="s">
        <v>386</v>
      </c>
      <c r="H35" s="237" t="s">
        <v>387</v>
      </c>
      <c r="I35" s="266" t="s">
        <v>388</v>
      </c>
      <c r="J35" s="185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Z35" s="11"/>
    </row>
    <row r="36" spans="1:26">
      <c r="A36" s="183" t="s">
        <v>163</v>
      </c>
      <c r="B36" s="184" t="s">
        <v>7</v>
      </c>
      <c r="C36" s="235" t="s">
        <v>354</v>
      </c>
      <c r="D36" s="267" t="s">
        <v>205</v>
      </c>
      <c r="E36" s="268" t="s">
        <v>206</v>
      </c>
      <c r="F36" s="268" t="s">
        <v>207</v>
      </c>
      <c r="G36" s="267" t="s">
        <v>205</v>
      </c>
      <c r="H36" s="268" t="s">
        <v>206</v>
      </c>
      <c r="I36" s="269" t="s">
        <v>207</v>
      </c>
      <c r="J36" s="185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Z36" s="11"/>
    </row>
    <row r="37" spans="1:26">
      <c r="A37" s="128" t="s">
        <v>389</v>
      </c>
      <c r="B37" s="11">
        <v>201</v>
      </c>
      <c r="C37" s="11"/>
      <c r="D37" s="270" t="s">
        <v>8</v>
      </c>
      <c r="E37" s="132" t="s">
        <v>12</v>
      </c>
      <c r="F37" s="271" t="s">
        <v>12</v>
      </c>
      <c r="G37" s="272" t="s">
        <v>216</v>
      </c>
      <c r="H37" s="132" t="s">
        <v>216</v>
      </c>
      <c r="I37" s="271" t="s">
        <v>216</v>
      </c>
      <c r="J37" s="240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Z37" s="11"/>
    </row>
    <row r="38" spans="1:26">
      <c r="A38" s="128" t="s">
        <v>390</v>
      </c>
      <c r="B38" s="11">
        <v>202</v>
      </c>
      <c r="C38" s="11"/>
      <c r="D38" s="273" t="s">
        <v>12</v>
      </c>
      <c r="E38" s="274" t="s">
        <v>8</v>
      </c>
      <c r="F38" s="275" t="s">
        <v>12</v>
      </c>
      <c r="G38" s="273" t="s">
        <v>216</v>
      </c>
      <c r="H38" s="11" t="s">
        <v>216</v>
      </c>
      <c r="I38" s="275" t="s">
        <v>216</v>
      </c>
      <c r="J38" s="240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Z38" s="11"/>
    </row>
    <row r="39" spans="1:26">
      <c r="A39" s="128" t="s">
        <v>391</v>
      </c>
      <c r="B39" s="11">
        <v>203</v>
      </c>
      <c r="C39" s="11"/>
      <c r="D39" s="273" t="s">
        <v>12</v>
      </c>
      <c r="E39" s="11" t="s">
        <v>12</v>
      </c>
      <c r="F39" s="276" t="s">
        <v>8</v>
      </c>
      <c r="G39" s="273" t="s">
        <v>216</v>
      </c>
      <c r="H39" s="11" t="s">
        <v>216</v>
      </c>
      <c r="I39" s="275" t="s">
        <v>216</v>
      </c>
      <c r="J39" s="240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Z39" s="11"/>
    </row>
    <row r="40" spans="1:26">
      <c r="A40" s="128" t="s">
        <v>392</v>
      </c>
      <c r="B40" s="11">
        <v>231</v>
      </c>
      <c r="C40" s="11"/>
      <c r="D40" s="273" t="s">
        <v>216</v>
      </c>
      <c r="E40" s="11" t="s">
        <v>216</v>
      </c>
      <c r="F40" s="275" t="s">
        <v>216</v>
      </c>
      <c r="G40" s="277" t="s">
        <v>8</v>
      </c>
      <c r="H40" s="11" t="s">
        <v>12</v>
      </c>
      <c r="I40" s="275" t="s">
        <v>12</v>
      </c>
      <c r="J40" s="278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Z40" s="11"/>
    </row>
    <row r="41" spans="1:26">
      <c r="A41" s="128" t="s">
        <v>393</v>
      </c>
      <c r="B41" s="11">
        <v>232</v>
      </c>
      <c r="C41" s="11"/>
      <c r="D41" s="273" t="s">
        <v>216</v>
      </c>
      <c r="E41" s="11" t="s">
        <v>216</v>
      </c>
      <c r="F41" s="275" t="s">
        <v>216</v>
      </c>
      <c r="G41" s="273" t="s">
        <v>12</v>
      </c>
      <c r="H41" s="274" t="s">
        <v>8</v>
      </c>
      <c r="I41" s="275" t="s">
        <v>12</v>
      </c>
      <c r="J41" s="12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Z41" s="11"/>
    </row>
    <row r="42" spans="1:26">
      <c r="A42" s="128" t="s">
        <v>394</v>
      </c>
      <c r="B42" s="11">
        <v>233</v>
      </c>
      <c r="C42" s="11"/>
      <c r="D42" s="279" t="s">
        <v>216</v>
      </c>
      <c r="E42" s="130" t="s">
        <v>216</v>
      </c>
      <c r="F42" s="280" t="s">
        <v>216</v>
      </c>
      <c r="G42" s="279" t="s">
        <v>12</v>
      </c>
      <c r="H42" s="130" t="s">
        <v>12</v>
      </c>
      <c r="I42" s="281" t="s">
        <v>8</v>
      </c>
      <c r="J42" s="12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Z42" s="11"/>
    </row>
    <row r="43" spans="1:26">
      <c r="U43" s="11"/>
      <c r="V43" s="11"/>
      <c r="W43" s="11"/>
      <c r="X43" s="11"/>
      <c r="Z43" s="11"/>
    </row>
    <row r="44" spans="1:26" hidden="1">
      <c r="A44" s="316" t="s">
        <v>395</v>
      </c>
      <c r="B44" s="317"/>
      <c r="C44" s="317"/>
      <c r="D44" s="486" t="s">
        <v>332</v>
      </c>
      <c r="E44" s="486"/>
      <c r="F44" s="486"/>
      <c r="G44" s="486"/>
      <c r="H44" s="486" t="s">
        <v>337</v>
      </c>
      <c r="I44" s="486"/>
      <c r="J44" s="486"/>
      <c r="K44" s="486"/>
      <c r="L44" s="265"/>
      <c r="M44" s="265"/>
      <c r="N44" s="265"/>
      <c r="O44" s="265"/>
      <c r="P44" s="265"/>
      <c r="Q44" s="265"/>
      <c r="R44" s="265"/>
      <c r="S44" s="265"/>
      <c r="T44" s="265"/>
      <c r="U44" s="264"/>
      <c r="V44" s="264"/>
      <c r="W44" s="264"/>
      <c r="X44" s="264"/>
      <c r="Z44" s="264"/>
    </row>
    <row r="45" spans="1:26" ht="26.4" hidden="1">
      <c r="A45" s="9"/>
      <c r="B45" s="9"/>
      <c r="C45" s="318"/>
      <c r="D45" s="282" t="s">
        <v>259</v>
      </c>
      <c r="E45" s="283" t="s">
        <v>258</v>
      </c>
      <c r="F45" s="283" t="s">
        <v>261</v>
      </c>
      <c r="G45" s="284" t="s">
        <v>260</v>
      </c>
      <c r="H45" s="282" t="s">
        <v>263</v>
      </c>
      <c r="I45" s="283" t="s">
        <v>262</v>
      </c>
      <c r="J45" s="283" t="s">
        <v>265</v>
      </c>
      <c r="K45" s="284" t="s">
        <v>264</v>
      </c>
      <c r="U45" s="11"/>
      <c r="V45" s="11"/>
      <c r="W45" s="11"/>
      <c r="X45" s="11"/>
      <c r="Z45" s="11"/>
    </row>
    <row r="46" spans="1:26" hidden="1">
      <c r="A46" s="319" t="s">
        <v>163</v>
      </c>
      <c r="B46" s="320" t="s">
        <v>7</v>
      </c>
      <c r="C46" s="318" t="s">
        <v>354</v>
      </c>
      <c r="D46" s="247" t="s">
        <v>205</v>
      </c>
      <c r="E46" s="285" t="s">
        <v>206</v>
      </c>
      <c r="F46" s="285" t="s">
        <v>207</v>
      </c>
      <c r="G46" s="248" t="s">
        <v>396</v>
      </c>
      <c r="H46" s="247" t="s">
        <v>205</v>
      </c>
      <c r="I46" s="285" t="s">
        <v>206</v>
      </c>
      <c r="J46" s="285" t="s">
        <v>207</v>
      </c>
      <c r="K46" s="248" t="s">
        <v>396</v>
      </c>
      <c r="U46" s="11"/>
      <c r="V46" s="11"/>
      <c r="W46" s="11"/>
      <c r="X46" s="11"/>
      <c r="Z46" s="11"/>
    </row>
    <row r="47" spans="1:26" hidden="1">
      <c r="A47" s="9" t="s">
        <v>397</v>
      </c>
      <c r="B47" s="12">
        <v>103</v>
      </c>
      <c r="C47" s="178"/>
      <c r="D47" s="255" t="s">
        <v>162</v>
      </c>
      <c r="E47" s="238" t="s">
        <v>162</v>
      </c>
      <c r="F47" s="238" t="s">
        <v>162</v>
      </c>
      <c r="G47" s="256" t="s">
        <v>162</v>
      </c>
      <c r="H47" s="189" t="s">
        <v>8</v>
      </c>
      <c r="I47" s="238" t="s">
        <v>162</v>
      </c>
      <c r="J47" s="238" t="s">
        <v>162</v>
      </c>
      <c r="K47" s="256" t="s">
        <v>162</v>
      </c>
      <c r="U47" s="11"/>
      <c r="V47" s="11"/>
      <c r="W47" s="11"/>
      <c r="X47" s="11"/>
      <c r="Z47" s="11"/>
    </row>
    <row r="48" spans="1:26" hidden="1">
      <c r="A48" s="9" t="s">
        <v>398</v>
      </c>
      <c r="B48" s="12">
        <v>104</v>
      </c>
      <c r="C48" s="178"/>
      <c r="D48" s="255" t="s">
        <v>162</v>
      </c>
      <c r="E48" s="238" t="s">
        <v>162</v>
      </c>
      <c r="F48" s="238" t="s">
        <v>162</v>
      </c>
      <c r="G48" s="256" t="s">
        <v>162</v>
      </c>
      <c r="H48" s="255" t="s">
        <v>162</v>
      </c>
      <c r="I48" s="238" t="s">
        <v>162</v>
      </c>
      <c r="J48" s="186" t="s">
        <v>8</v>
      </c>
      <c r="K48" s="256" t="s">
        <v>162</v>
      </c>
      <c r="U48" s="11"/>
      <c r="V48" s="11"/>
      <c r="W48" s="11"/>
      <c r="X48" s="11"/>
      <c r="Z48" s="11"/>
    </row>
    <row r="49" spans="1:26" hidden="1">
      <c r="A49" s="9" t="s">
        <v>399</v>
      </c>
      <c r="B49" s="12">
        <v>173</v>
      </c>
      <c r="C49" s="178"/>
      <c r="D49" s="286" t="s">
        <v>8</v>
      </c>
      <c r="E49" s="238" t="s">
        <v>162</v>
      </c>
      <c r="F49" s="238" t="s">
        <v>162</v>
      </c>
      <c r="G49" s="256" t="s">
        <v>162</v>
      </c>
      <c r="H49" s="255" t="s">
        <v>162</v>
      </c>
      <c r="I49" s="238" t="s">
        <v>162</v>
      </c>
      <c r="J49" s="238" t="s">
        <v>162</v>
      </c>
      <c r="K49" s="256" t="s">
        <v>162</v>
      </c>
      <c r="U49" s="11"/>
      <c r="V49" s="11"/>
      <c r="W49" s="11"/>
      <c r="X49" s="11"/>
      <c r="Z49" s="11"/>
    </row>
    <row r="50" spans="1:26" hidden="1">
      <c r="A50" s="9" t="s">
        <v>400</v>
      </c>
      <c r="B50" s="12">
        <v>174</v>
      </c>
      <c r="C50" s="178"/>
      <c r="D50" s="255" t="s">
        <v>162</v>
      </c>
      <c r="E50" s="238" t="s">
        <v>162</v>
      </c>
      <c r="F50" s="186" t="s">
        <v>8</v>
      </c>
      <c r="G50" s="256" t="s">
        <v>162</v>
      </c>
      <c r="H50" s="255" t="s">
        <v>162</v>
      </c>
      <c r="I50" s="238" t="s">
        <v>162</v>
      </c>
      <c r="J50" s="238" t="s">
        <v>162</v>
      </c>
      <c r="K50" s="256" t="s">
        <v>162</v>
      </c>
      <c r="U50" s="11"/>
      <c r="V50" s="11"/>
      <c r="W50" s="11"/>
      <c r="X50" s="11"/>
      <c r="Z50" s="11"/>
    </row>
    <row r="51" spans="1:26" hidden="1">
      <c r="A51" s="9" t="s">
        <v>401</v>
      </c>
      <c r="B51" s="325">
        <v>302</v>
      </c>
      <c r="C51" s="178"/>
      <c r="D51" s="255" t="s">
        <v>162</v>
      </c>
      <c r="E51" s="238" t="s">
        <v>12</v>
      </c>
      <c r="F51" s="238" t="s">
        <v>162</v>
      </c>
      <c r="G51" s="186" t="s">
        <v>8</v>
      </c>
      <c r="H51" s="255" t="s">
        <v>162</v>
      </c>
      <c r="I51" s="238" t="s">
        <v>12</v>
      </c>
      <c r="J51" s="238" t="s">
        <v>162</v>
      </c>
      <c r="K51" s="321" t="s">
        <v>8</v>
      </c>
      <c r="U51" s="11"/>
      <c r="V51" s="11"/>
      <c r="W51" s="11"/>
      <c r="X51" s="11"/>
      <c r="Z51" s="11"/>
    </row>
    <row r="52" spans="1:26" hidden="1">
      <c r="A52" s="9" t="s">
        <v>416</v>
      </c>
      <c r="B52" s="325">
        <v>303</v>
      </c>
      <c r="C52" s="178"/>
      <c r="D52" s="255" t="s">
        <v>162</v>
      </c>
      <c r="E52" s="287" t="s">
        <v>8</v>
      </c>
      <c r="F52" s="238" t="s">
        <v>162</v>
      </c>
      <c r="G52" s="187" t="s">
        <v>12</v>
      </c>
      <c r="H52" s="255" t="s">
        <v>162</v>
      </c>
      <c r="I52" s="340" t="s">
        <v>8</v>
      </c>
      <c r="J52" s="238" t="s">
        <v>162</v>
      </c>
      <c r="K52" s="187" t="s">
        <v>12</v>
      </c>
      <c r="U52" s="11"/>
      <c r="V52" s="11"/>
      <c r="W52" s="11"/>
      <c r="X52" s="11"/>
      <c r="Z52" s="11"/>
    </row>
    <row r="53" spans="1:26" hidden="1">
      <c r="A53" s="9" t="s">
        <v>402</v>
      </c>
      <c r="B53" s="325">
        <v>305</v>
      </c>
      <c r="C53" s="178"/>
      <c r="D53" s="322" t="s">
        <v>162</v>
      </c>
      <c r="E53" s="341" t="s">
        <v>8</v>
      </c>
      <c r="F53" s="323" t="s">
        <v>162</v>
      </c>
      <c r="G53" s="339" t="s">
        <v>12</v>
      </c>
      <c r="H53" s="322" t="s">
        <v>162</v>
      </c>
      <c r="I53" s="341" t="s">
        <v>8</v>
      </c>
      <c r="J53" s="323" t="s">
        <v>162</v>
      </c>
      <c r="K53" s="339" t="s">
        <v>12</v>
      </c>
      <c r="U53" s="11"/>
      <c r="V53" s="11"/>
      <c r="W53" s="11"/>
      <c r="X53" s="11"/>
      <c r="Z53" s="11"/>
    </row>
    <row r="54" spans="1:26" hidden="1">
      <c r="A54" s="9"/>
      <c r="B54" s="9"/>
      <c r="C54" s="9"/>
      <c r="D54" s="9" t="s">
        <v>403</v>
      </c>
      <c r="E54" s="9"/>
      <c r="F54" s="9"/>
      <c r="G54" s="9"/>
      <c r="H54" s="9"/>
      <c r="I54" s="9"/>
      <c r="J54" s="9"/>
      <c r="K54" s="9"/>
      <c r="U54" s="11"/>
      <c r="V54" s="11"/>
      <c r="W54" s="11"/>
      <c r="X54" s="11"/>
      <c r="Z54" s="11"/>
    </row>
    <row r="55" spans="1:26" hidden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U55" s="11"/>
      <c r="V55" s="11"/>
      <c r="W55" s="11"/>
      <c r="X55" s="11"/>
      <c r="Z55" s="11"/>
    </row>
    <row r="56" spans="1:26">
      <c r="A56" s="316" t="s">
        <v>395</v>
      </c>
      <c r="B56" s="317"/>
      <c r="C56" s="317"/>
      <c r="D56" s="480" t="s">
        <v>332</v>
      </c>
      <c r="E56" s="481"/>
      <c r="F56" s="480" t="s">
        <v>337</v>
      </c>
      <c r="G56" s="481"/>
      <c r="H56" s="413"/>
      <c r="I56" s="413"/>
      <c r="S56" s="11"/>
      <c r="T56" s="11"/>
      <c r="U56" s="11"/>
      <c r="V56" s="11"/>
      <c r="X56" s="11"/>
    </row>
    <row r="57" spans="1:26" ht="26.4">
      <c r="A57" s="9"/>
      <c r="B57" s="9"/>
      <c r="C57" s="318"/>
      <c r="D57" s="282" t="s">
        <v>259</v>
      </c>
      <c r="E57" s="283" t="s">
        <v>261</v>
      </c>
      <c r="F57" s="282" t="s">
        <v>263</v>
      </c>
      <c r="G57" s="284" t="s">
        <v>265</v>
      </c>
      <c r="H57" s="17"/>
      <c r="I57" s="414"/>
      <c r="S57" s="11"/>
      <c r="T57" s="11"/>
      <c r="U57" s="11"/>
      <c r="V57" s="11"/>
      <c r="X57" s="11"/>
    </row>
    <row r="58" spans="1:26">
      <c r="A58" s="319" t="s">
        <v>163</v>
      </c>
      <c r="B58" s="320" t="s">
        <v>7</v>
      </c>
      <c r="C58" s="318" t="s">
        <v>354</v>
      </c>
      <c r="D58" s="247" t="s">
        <v>205</v>
      </c>
      <c r="E58" s="285" t="s">
        <v>206</v>
      </c>
      <c r="F58" s="247" t="s">
        <v>205</v>
      </c>
      <c r="G58" s="248" t="s">
        <v>206</v>
      </c>
      <c r="H58" s="17"/>
      <c r="I58" s="414"/>
      <c r="S58" s="11"/>
      <c r="T58" s="11"/>
      <c r="U58" s="11"/>
      <c r="V58" s="11"/>
      <c r="X58" s="11"/>
    </row>
    <row r="59" spans="1:26">
      <c r="A59" s="9" t="s">
        <v>566</v>
      </c>
      <c r="B59" s="12">
        <v>283</v>
      </c>
      <c r="C59" s="178"/>
      <c r="D59" s="255" t="s">
        <v>162</v>
      </c>
      <c r="E59" s="238" t="s">
        <v>162</v>
      </c>
      <c r="F59" s="189" t="s">
        <v>8</v>
      </c>
      <c r="G59" s="256" t="s">
        <v>162</v>
      </c>
      <c r="H59" s="17"/>
      <c r="I59" s="303"/>
      <c r="S59" s="11"/>
      <c r="T59" s="11"/>
      <c r="U59" s="11"/>
      <c r="V59" s="11"/>
      <c r="X59" s="11"/>
    </row>
    <row r="60" spans="1:26">
      <c r="A60" s="9" t="s">
        <v>567</v>
      </c>
      <c r="B60" s="12">
        <v>284</v>
      </c>
      <c r="C60" s="178"/>
      <c r="D60" s="255" t="s">
        <v>162</v>
      </c>
      <c r="E60" s="238" t="s">
        <v>162</v>
      </c>
      <c r="F60" s="255" t="s">
        <v>162</v>
      </c>
      <c r="G60" s="415" t="s">
        <v>8</v>
      </c>
      <c r="H60" s="17"/>
      <c r="I60" s="303"/>
      <c r="S60" s="11"/>
      <c r="T60" s="11"/>
      <c r="U60" s="11"/>
      <c r="V60" s="11"/>
      <c r="X60" s="11"/>
    </row>
    <row r="61" spans="1:26">
      <c r="A61" s="9" t="s">
        <v>568</v>
      </c>
      <c r="B61" s="12">
        <v>281</v>
      </c>
      <c r="C61" s="178"/>
      <c r="D61" s="286" t="s">
        <v>8</v>
      </c>
      <c r="E61" s="238" t="s">
        <v>162</v>
      </c>
      <c r="F61" s="255" t="s">
        <v>162</v>
      </c>
      <c r="G61" s="256" t="s">
        <v>162</v>
      </c>
      <c r="H61" s="17"/>
      <c r="I61" s="303"/>
      <c r="S61" s="11"/>
      <c r="T61" s="11"/>
      <c r="U61" s="11"/>
      <c r="V61" s="11"/>
      <c r="X61" s="11"/>
    </row>
    <row r="62" spans="1:26">
      <c r="A62" s="9" t="s">
        <v>569</v>
      </c>
      <c r="B62" s="12">
        <v>282</v>
      </c>
      <c r="C62" s="178"/>
      <c r="D62" s="322" t="s">
        <v>162</v>
      </c>
      <c r="E62" s="416" t="s">
        <v>8</v>
      </c>
      <c r="F62" s="322" t="s">
        <v>162</v>
      </c>
      <c r="G62" s="417" t="s">
        <v>162</v>
      </c>
      <c r="H62" s="17"/>
      <c r="I62" s="303"/>
      <c r="S62" s="11"/>
      <c r="T62" s="11"/>
      <c r="U62" s="11"/>
      <c r="V62" s="11"/>
      <c r="X62" s="11"/>
    </row>
    <row r="63" spans="1:26">
      <c r="A63" s="9"/>
      <c r="B63" s="9"/>
      <c r="C63" s="9"/>
      <c r="D63" s="9" t="s">
        <v>589</v>
      </c>
      <c r="E63" s="9"/>
      <c r="F63" s="9"/>
      <c r="G63" s="9"/>
      <c r="H63" s="9"/>
      <c r="I63" s="9"/>
      <c r="J63" s="9"/>
      <c r="K63" s="9"/>
      <c r="U63" s="11"/>
      <c r="V63" s="11"/>
      <c r="W63" s="11"/>
      <c r="X63" s="11"/>
      <c r="Z63" s="11"/>
    </row>
    <row r="64" spans="1:26">
      <c r="U64" s="11"/>
      <c r="V64" s="11"/>
      <c r="W64" s="11"/>
      <c r="X64" s="11"/>
      <c r="Z64" s="11"/>
    </row>
    <row r="65" spans="1:26">
      <c r="A65" s="316" t="s">
        <v>606</v>
      </c>
      <c r="D65" s="482" t="s">
        <v>591</v>
      </c>
      <c r="E65" s="483"/>
      <c r="F65" s="482" t="s">
        <v>592</v>
      </c>
      <c r="G65" s="483"/>
      <c r="U65" s="11"/>
      <c r="V65" s="11"/>
      <c r="W65" s="11"/>
      <c r="X65" s="11"/>
      <c r="Z65" s="11"/>
    </row>
    <row r="66" spans="1:26">
      <c r="A66" s="183" t="s">
        <v>163</v>
      </c>
      <c r="B66" s="184" t="s">
        <v>7</v>
      </c>
      <c r="C66" s="235" t="s">
        <v>354</v>
      </c>
      <c r="D66" s="484" t="s">
        <v>593</v>
      </c>
      <c r="E66" s="485"/>
      <c r="F66" s="484" t="s">
        <v>593</v>
      </c>
      <c r="G66" s="485"/>
      <c r="U66" s="11"/>
      <c r="V66" s="11"/>
      <c r="W66" s="11"/>
      <c r="X66" s="11"/>
      <c r="Z66" s="11"/>
    </row>
    <row r="67" spans="1:26">
      <c r="A67" t="s">
        <v>590</v>
      </c>
      <c r="B67" s="11">
        <v>1</v>
      </c>
      <c r="D67" s="473" t="s">
        <v>8</v>
      </c>
      <c r="E67" s="474"/>
      <c r="F67" s="473" t="s">
        <v>8</v>
      </c>
      <c r="G67" s="474"/>
      <c r="U67" s="11"/>
      <c r="V67" s="11"/>
      <c r="W67" s="11"/>
      <c r="X67" s="11"/>
      <c r="Z67" s="11"/>
    </row>
    <row r="68" spans="1:26">
      <c r="A68" t="s">
        <v>594</v>
      </c>
      <c r="B68" s="11">
        <v>2</v>
      </c>
      <c r="D68" s="473" t="s">
        <v>8</v>
      </c>
      <c r="E68" s="474"/>
      <c r="F68" s="473" t="s">
        <v>8</v>
      </c>
      <c r="G68" s="474"/>
      <c r="U68" s="11"/>
      <c r="V68" s="11"/>
      <c r="W68" s="11"/>
      <c r="X68" s="11"/>
      <c r="Z68" s="11"/>
    </row>
    <row r="69" spans="1:26">
      <c r="A69" t="s">
        <v>595</v>
      </c>
      <c r="B69" s="11">
        <v>3</v>
      </c>
      <c r="D69" s="473" t="s">
        <v>8</v>
      </c>
      <c r="E69" s="474"/>
      <c r="F69" s="473" t="s">
        <v>8</v>
      </c>
      <c r="G69" s="474"/>
      <c r="U69" s="11"/>
      <c r="V69" s="11"/>
      <c r="W69" s="11"/>
      <c r="X69" s="11"/>
      <c r="Z69" s="11"/>
    </row>
    <row r="70" spans="1:26">
      <c r="A70" t="s">
        <v>596</v>
      </c>
      <c r="B70" s="11">
        <v>4</v>
      </c>
      <c r="D70" s="473" t="s">
        <v>8</v>
      </c>
      <c r="E70" s="474"/>
      <c r="F70" s="473" t="s">
        <v>8</v>
      </c>
      <c r="G70" s="474"/>
      <c r="U70" s="11"/>
      <c r="V70" s="11"/>
      <c r="W70" s="11"/>
      <c r="X70" s="11"/>
      <c r="Z70" s="11"/>
    </row>
    <row r="71" spans="1:26">
      <c r="A71" t="s">
        <v>597</v>
      </c>
      <c r="B71" s="11">
        <v>5</v>
      </c>
      <c r="D71" s="473" t="s">
        <v>8</v>
      </c>
      <c r="E71" s="474"/>
      <c r="F71" s="473" t="s">
        <v>8</v>
      </c>
      <c r="G71" s="474"/>
      <c r="U71" s="11"/>
      <c r="V71" s="11"/>
      <c r="W71" s="11"/>
      <c r="X71" s="11"/>
      <c r="Z71" s="11"/>
    </row>
    <row r="72" spans="1:26">
      <c r="A72" t="s">
        <v>598</v>
      </c>
      <c r="B72" s="11">
        <v>6</v>
      </c>
      <c r="D72" s="473" t="s">
        <v>8</v>
      </c>
      <c r="E72" s="474"/>
      <c r="F72" s="473" t="s">
        <v>8</v>
      </c>
      <c r="G72" s="474"/>
      <c r="U72" s="11"/>
      <c r="V72" s="11"/>
      <c r="W72" s="11"/>
      <c r="X72" s="11"/>
      <c r="Z72" s="11"/>
    </row>
    <row r="73" spans="1:26">
      <c r="A73" t="s">
        <v>599</v>
      </c>
      <c r="B73" s="11">
        <v>301</v>
      </c>
      <c r="D73" s="475" t="s">
        <v>12</v>
      </c>
      <c r="E73" s="476"/>
      <c r="F73" s="475" t="s">
        <v>12</v>
      </c>
      <c r="G73" s="476"/>
      <c r="U73" s="11"/>
      <c r="V73" s="11"/>
      <c r="W73" s="11"/>
      <c r="X73" s="11"/>
      <c r="Z73" s="11"/>
    </row>
    <row r="74" spans="1:26">
      <c r="A74" t="s">
        <v>600</v>
      </c>
      <c r="B74" s="11">
        <v>302</v>
      </c>
      <c r="D74" s="475" t="s">
        <v>12</v>
      </c>
      <c r="E74" s="476"/>
      <c r="F74" s="475" t="s">
        <v>12</v>
      </c>
      <c r="G74" s="476"/>
      <c r="U74" s="11"/>
      <c r="V74" s="11"/>
      <c r="W74" s="11"/>
      <c r="X74" s="11"/>
      <c r="Z74" s="11"/>
    </row>
    <row r="75" spans="1:26">
      <c r="A75" t="s">
        <v>601</v>
      </c>
      <c r="B75" s="11">
        <v>303</v>
      </c>
      <c r="D75" s="475" t="s">
        <v>12</v>
      </c>
      <c r="E75" s="476"/>
      <c r="F75" s="475" t="s">
        <v>12</v>
      </c>
      <c r="G75" s="476"/>
      <c r="U75" s="11"/>
      <c r="V75" s="11"/>
      <c r="W75" s="11"/>
      <c r="X75" s="11"/>
      <c r="Z75" s="11"/>
    </row>
    <row r="76" spans="1:26">
      <c r="A76" t="s">
        <v>602</v>
      </c>
      <c r="B76" s="11">
        <v>304</v>
      </c>
      <c r="D76" s="475" t="s">
        <v>12</v>
      </c>
      <c r="E76" s="476"/>
      <c r="F76" s="475" t="s">
        <v>12</v>
      </c>
      <c r="G76" s="476"/>
      <c r="U76" s="11"/>
      <c r="V76" s="11"/>
      <c r="W76" s="11"/>
      <c r="X76" s="11"/>
      <c r="Z76" s="11"/>
    </row>
    <row r="77" spans="1:26">
      <c r="A77" t="s">
        <v>603</v>
      </c>
      <c r="B77" s="11">
        <v>305</v>
      </c>
      <c r="D77" s="475" t="s">
        <v>12</v>
      </c>
      <c r="E77" s="476"/>
      <c r="F77" s="475" t="s">
        <v>12</v>
      </c>
      <c r="G77" s="476"/>
      <c r="U77" s="11"/>
      <c r="V77" s="11"/>
      <c r="W77" s="11"/>
      <c r="X77" s="11"/>
      <c r="Z77" s="11"/>
    </row>
    <row r="78" spans="1:26">
      <c r="A78" t="s">
        <v>604</v>
      </c>
      <c r="B78" s="11">
        <v>306</v>
      </c>
      <c r="D78" s="471" t="s">
        <v>12</v>
      </c>
      <c r="E78" s="472"/>
      <c r="F78" s="471" t="s">
        <v>12</v>
      </c>
      <c r="G78" s="472"/>
      <c r="U78" s="11"/>
      <c r="V78" s="11"/>
      <c r="W78" s="11"/>
      <c r="X78" s="11"/>
      <c r="Z78" s="11"/>
    </row>
    <row r="79" spans="1:26">
      <c r="B79" s="11"/>
      <c r="D79" s="420" t="s">
        <v>605</v>
      </c>
      <c r="E79" s="419"/>
      <c r="F79" s="418"/>
      <c r="G79" s="17"/>
      <c r="U79" s="11"/>
      <c r="V79" s="11"/>
      <c r="W79" s="11"/>
      <c r="X79" s="11"/>
      <c r="Z79" s="11"/>
    </row>
    <row r="80" spans="1:26">
      <c r="U80" s="11"/>
      <c r="V80" s="11"/>
      <c r="W80" s="11"/>
      <c r="X80" s="11"/>
      <c r="Z80" s="11"/>
    </row>
    <row r="81" spans="1:26" ht="13.2" customHeight="1">
      <c r="A81" s="263" t="s">
        <v>200</v>
      </c>
      <c r="B81" s="264"/>
      <c r="C81" s="264"/>
      <c r="D81" s="477" t="s">
        <v>404</v>
      </c>
      <c r="E81" s="478"/>
      <c r="F81" s="478"/>
      <c r="G81" s="478"/>
      <c r="H81" s="478"/>
      <c r="I81" s="478"/>
      <c r="J81" s="478"/>
      <c r="K81" s="479"/>
      <c r="L81" s="265"/>
      <c r="M81" s="265"/>
      <c r="N81" s="265"/>
      <c r="O81" s="265"/>
      <c r="P81" s="265"/>
      <c r="Q81" s="265"/>
      <c r="R81" s="265"/>
      <c r="S81" s="265"/>
      <c r="T81" s="265"/>
      <c r="U81" s="264"/>
      <c r="V81" s="264"/>
      <c r="W81" s="264"/>
      <c r="X81" s="264"/>
      <c r="Z81" s="264"/>
    </row>
    <row r="82" spans="1:26">
      <c r="A82" s="183" t="s">
        <v>163</v>
      </c>
      <c r="B82" s="184" t="s">
        <v>7</v>
      </c>
      <c r="C82" s="235" t="s">
        <v>354</v>
      </c>
      <c r="D82" s="247" t="s">
        <v>201</v>
      </c>
      <c r="E82" s="285" t="s">
        <v>202</v>
      </c>
      <c r="F82" s="285" t="s">
        <v>203</v>
      </c>
      <c r="G82" s="285" t="s">
        <v>204</v>
      </c>
      <c r="H82" s="285" t="s">
        <v>205</v>
      </c>
      <c r="I82" s="285" t="s">
        <v>206</v>
      </c>
      <c r="J82" s="285" t="s">
        <v>207</v>
      </c>
      <c r="K82" s="248" t="s">
        <v>396</v>
      </c>
      <c r="L82" s="237"/>
      <c r="M82" s="237"/>
      <c r="U82" s="11"/>
      <c r="V82" s="11"/>
      <c r="W82" s="11"/>
      <c r="X82" s="11"/>
      <c r="Z82" s="11"/>
    </row>
    <row r="83" spans="1:26">
      <c r="A83" s="128" t="s">
        <v>658</v>
      </c>
      <c r="B83" s="12">
        <v>301</v>
      </c>
      <c r="C83" s="11"/>
      <c r="D83" s="286" t="s">
        <v>8</v>
      </c>
      <c r="E83" s="240" t="s">
        <v>162</v>
      </c>
      <c r="F83" s="240" t="s">
        <v>162</v>
      </c>
      <c r="G83" s="240" t="s">
        <v>162</v>
      </c>
      <c r="H83" s="240" t="s">
        <v>162</v>
      </c>
      <c r="I83" s="240" t="s">
        <v>162</v>
      </c>
      <c r="J83" s="240" t="s">
        <v>162</v>
      </c>
      <c r="K83" s="241" t="s">
        <v>162</v>
      </c>
      <c r="L83" s="11"/>
      <c r="M83" s="11"/>
      <c r="U83" s="11"/>
      <c r="V83" s="11"/>
      <c r="W83" s="11"/>
      <c r="X83" s="11"/>
      <c r="Z83" s="11"/>
    </row>
    <row r="84" spans="1:26">
      <c r="A84" s="128" t="s">
        <v>659</v>
      </c>
      <c r="B84" s="12">
        <v>302</v>
      </c>
      <c r="C84" s="11"/>
      <c r="D84" s="239" t="s">
        <v>162</v>
      </c>
      <c r="E84" s="287" t="s">
        <v>8</v>
      </c>
      <c r="G84" s="240" t="s">
        <v>162</v>
      </c>
      <c r="H84" s="240" t="s">
        <v>162</v>
      </c>
      <c r="I84" s="240" t="s">
        <v>162</v>
      </c>
      <c r="J84" s="240" t="s">
        <v>162</v>
      </c>
      <c r="K84" s="241" t="s">
        <v>162</v>
      </c>
      <c r="L84" s="11"/>
      <c r="M84" s="274"/>
      <c r="U84" s="11"/>
      <c r="V84" s="11"/>
      <c r="W84" s="11"/>
      <c r="X84" s="11"/>
      <c r="Z84" s="11"/>
    </row>
    <row r="85" spans="1:26">
      <c r="A85" s="128" t="s">
        <v>660</v>
      </c>
      <c r="B85" s="12">
        <v>303</v>
      </c>
      <c r="C85" s="11"/>
      <c r="D85" s="128"/>
      <c r="E85" s="240" t="s">
        <v>162</v>
      </c>
      <c r="F85" s="287" t="s">
        <v>8</v>
      </c>
      <c r="G85" s="240" t="s">
        <v>162</v>
      </c>
      <c r="H85" s="240" t="s">
        <v>162</v>
      </c>
      <c r="I85" s="240" t="s">
        <v>162</v>
      </c>
      <c r="J85" s="240" t="s">
        <v>162</v>
      </c>
      <c r="K85" s="241" t="s">
        <v>162</v>
      </c>
      <c r="L85" s="274"/>
      <c r="M85" s="11"/>
      <c r="U85" s="11"/>
      <c r="V85" s="11"/>
      <c r="W85" s="11"/>
      <c r="X85" s="11"/>
      <c r="Z85" s="11"/>
    </row>
    <row r="86" spans="1:26">
      <c r="A86" s="128" t="s">
        <v>661</v>
      </c>
      <c r="B86" s="12">
        <v>304</v>
      </c>
      <c r="C86" s="11"/>
      <c r="D86" s="239" t="s">
        <v>162</v>
      </c>
      <c r="E86" s="240" t="s">
        <v>162</v>
      </c>
      <c r="F86" s="240" t="s">
        <v>162</v>
      </c>
      <c r="G86" s="287" t="s">
        <v>8</v>
      </c>
      <c r="H86" s="240" t="s">
        <v>162</v>
      </c>
      <c r="I86" s="240" t="s">
        <v>162</v>
      </c>
      <c r="J86" s="240" t="s">
        <v>162</v>
      </c>
      <c r="K86" s="241" t="s">
        <v>162</v>
      </c>
      <c r="L86" s="11"/>
      <c r="M86" s="11"/>
      <c r="U86" s="11"/>
      <c r="V86" s="11"/>
      <c r="W86" s="11"/>
      <c r="X86" s="11"/>
      <c r="Z86" s="11"/>
    </row>
    <row r="87" spans="1:26">
      <c r="A87" s="128" t="s">
        <v>662</v>
      </c>
      <c r="B87" s="12">
        <v>305</v>
      </c>
      <c r="C87" s="11"/>
      <c r="D87" s="239" t="s">
        <v>162</v>
      </c>
      <c r="E87" s="312" t="s">
        <v>162</v>
      </c>
      <c r="F87" s="312" t="s">
        <v>162</v>
      </c>
      <c r="G87" s="312" t="s">
        <v>162</v>
      </c>
      <c r="H87" s="190" t="s">
        <v>8</v>
      </c>
      <c r="I87" s="312" t="s">
        <v>162</v>
      </c>
      <c r="J87" s="312" t="s">
        <v>162</v>
      </c>
      <c r="K87" s="241" t="s">
        <v>162</v>
      </c>
      <c r="L87" s="11"/>
      <c r="M87" s="11"/>
      <c r="U87" s="11"/>
      <c r="V87" s="11"/>
      <c r="W87" s="11"/>
      <c r="X87" s="11"/>
      <c r="Z87" s="11"/>
    </row>
    <row r="88" spans="1:26">
      <c r="A88" s="128" t="s">
        <v>663</v>
      </c>
      <c r="B88" s="12">
        <v>306</v>
      </c>
      <c r="C88" s="11"/>
      <c r="D88" s="242" t="s">
        <v>162</v>
      </c>
      <c r="E88" s="243" t="s">
        <v>162</v>
      </c>
      <c r="F88" s="243" t="s">
        <v>162</v>
      </c>
      <c r="G88" s="243" t="s">
        <v>162</v>
      </c>
      <c r="H88" s="243" t="s">
        <v>162</v>
      </c>
      <c r="I88" s="191" t="s">
        <v>8</v>
      </c>
      <c r="J88" s="243" t="s">
        <v>162</v>
      </c>
      <c r="K88" s="244" t="s">
        <v>162</v>
      </c>
      <c r="L88" s="11"/>
      <c r="M88" s="11"/>
      <c r="U88" s="11"/>
      <c r="V88" s="11"/>
      <c r="W88" s="11"/>
      <c r="X88" s="11"/>
      <c r="Z88" s="11"/>
    </row>
    <row r="89" spans="1:26">
      <c r="B89" s="9"/>
      <c r="D89" t="s">
        <v>405</v>
      </c>
      <c r="U89" s="11"/>
      <c r="V89" s="11"/>
      <c r="W89" s="11"/>
      <c r="X89" s="11"/>
      <c r="Z89" s="11"/>
    </row>
    <row r="90" spans="1:26">
      <c r="B90" s="9"/>
      <c r="U90" s="11"/>
      <c r="V90" s="11"/>
      <c r="W90" s="11"/>
      <c r="X90" s="11"/>
      <c r="Z90" s="11"/>
    </row>
    <row r="91" spans="1:26">
      <c r="B91" s="332"/>
    </row>
  </sheetData>
  <mergeCells count="56">
    <mergeCell ref="L2:M2"/>
    <mergeCell ref="N2:P2"/>
    <mergeCell ref="Q2:R2"/>
    <mergeCell ref="S2:T2"/>
    <mergeCell ref="G34:I34"/>
    <mergeCell ref="S9:T9"/>
    <mergeCell ref="S10:T10"/>
    <mergeCell ref="S11:T11"/>
    <mergeCell ref="S12:T12"/>
    <mergeCell ref="S3:T3"/>
    <mergeCell ref="S4:T4"/>
    <mergeCell ref="S5:T5"/>
    <mergeCell ref="S6:T6"/>
    <mergeCell ref="S7:T7"/>
    <mergeCell ref="S8:T8"/>
    <mergeCell ref="D44:G44"/>
    <mergeCell ref="H44:K44"/>
    <mergeCell ref="D2:E2"/>
    <mergeCell ref="F2:I2"/>
    <mergeCell ref="J2:K2"/>
    <mergeCell ref="D17:F17"/>
    <mergeCell ref="G17:I17"/>
    <mergeCell ref="D18:F18"/>
    <mergeCell ref="G18:I18"/>
    <mergeCell ref="D34:F34"/>
    <mergeCell ref="D81:K81"/>
    <mergeCell ref="D56:E56"/>
    <mergeCell ref="F56:G56"/>
    <mergeCell ref="D65:E65"/>
    <mergeCell ref="D66:E66"/>
    <mergeCell ref="F66:G66"/>
    <mergeCell ref="F65:G65"/>
    <mergeCell ref="D67:E67"/>
    <mergeCell ref="D68:E68"/>
    <mergeCell ref="D69:E69"/>
    <mergeCell ref="F67:G67"/>
    <mergeCell ref="F68:G68"/>
    <mergeCell ref="F69:G69"/>
    <mergeCell ref="D70:E70"/>
    <mergeCell ref="D71:E71"/>
    <mergeCell ref="D77:E77"/>
    <mergeCell ref="D78:E78"/>
    <mergeCell ref="F70:G70"/>
    <mergeCell ref="F71:G71"/>
    <mergeCell ref="F72:G72"/>
    <mergeCell ref="F73:G73"/>
    <mergeCell ref="F74:G74"/>
    <mergeCell ref="F75:G75"/>
    <mergeCell ref="F76:G76"/>
    <mergeCell ref="F77:G77"/>
    <mergeCell ref="F78:G78"/>
    <mergeCell ref="D72:E72"/>
    <mergeCell ref="D73:E73"/>
    <mergeCell ref="D74:E74"/>
    <mergeCell ref="D75:E75"/>
    <mergeCell ref="D76:E76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2:S60"/>
  <sheetViews>
    <sheetView workbookViewId="0">
      <selection activeCell="C3" sqref="C3:J3"/>
    </sheetView>
  </sheetViews>
  <sheetFormatPr defaultRowHeight="13.2"/>
  <cols>
    <col min="1" max="1" width="16.6640625" customWidth="1"/>
    <col min="2" max="2" width="10.109375" customWidth="1"/>
    <col min="9" max="9" width="10.88671875" customWidth="1"/>
    <col min="10" max="10" width="10.33203125" customWidth="1"/>
    <col min="16" max="16" width="13.109375" customWidth="1"/>
    <col min="17" max="17" width="11.88671875" customWidth="1"/>
    <col min="18" max="18" width="12.88671875" customWidth="1"/>
    <col min="19" max="19" width="12.109375" customWidth="1"/>
  </cols>
  <sheetData>
    <row r="2" spans="1:19">
      <c r="A2" s="11"/>
      <c r="B2" s="11"/>
      <c r="C2" s="500" t="s">
        <v>634</v>
      </c>
      <c r="D2" s="501"/>
      <c r="E2" s="501"/>
      <c r="F2" s="501"/>
      <c r="G2" s="501"/>
      <c r="H2" s="501"/>
      <c r="I2" s="501"/>
      <c r="J2" s="502"/>
      <c r="L2" s="500" t="s">
        <v>635</v>
      </c>
      <c r="M2" s="501"/>
      <c r="N2" s="501"/>
      <c r="O2" s="501"/>
      <c r="P2" s="501"/>
      <c r="Q2" s="501"/>
      <c r="R2" s="501"/>
      <c r="S2" s="502"/>
    </row>
    <row r="3" spans="1:19">
      <c r="A3" s="11"/>
      <c r="B3" s="11" t="s">
        <v>530</v>
      </c>
      <c r="C3" s="382">
        <v>1</v>
      </c>
      <c r="D3" s="383" t="s">
        <v>476</v>
      </c>
      <c r="E3" s="390">
        <v>3</v>
      </c>
      <c r="F3" s="386" t="s">
        <v>479</v>
      </c>
      <c r="G3" s="393">
        <v>5</v>
      </c>
      <c r="H3" s="382">
        <v>6</v>
      </c>
      <c r="I3" s="382" t="s">
        <v>431</v>
      </c>
      <c r="J3" s="382" t="s">
        <v>430</v>
      </c>
      <c r="L3" s="383">
        <v>2</v>
      </c>
      <c r="M3" s="386">
        <v>4</v>
      </c>
      <c r="N3" s="390" t="s">
        <v>478</v>
      </c>
      <c r="O3" s="393" t="s">
        <v>480</v>
      </c>
      <c r="P3" s="382" t="s">
        <v>428</v>
      </c>
      <c r="Q3" s="382" t="s">
        <v>429</v>
      </c>
      <c r="R3" s="382" t="s">
        <v>415</v>
      </c>
      <c r="S3" s="382" t="s">
        <v>612</v>
      </c>
    </row>
    <row r="4" spans="1:19">
      <c r="A4" s="11"/>
      <c r="B4" s="11" t="s">
        <v>531</v>
      </c>
      <c r="C4" s="381" t="s">
        <v>435</v>
      </c>
      <c r="D4" s="384" t="s">
        <v>436</v>
      </c>
      <c r="E4" s="391" t="s">
        <v>437</v>
      </c>
      <c r="F4" s="387" t="s">
        <v>438</v>
      </c>
      <c r="G4" s="394" t="s">
        <v>439</v>
      </c>
      <c r="H4" s="380" t="s">
        <v>440</v>
      </c>
      <c r="I4" s="380" t="s">
        <v>441</v>
      </c>
      <c r="J4" s="380" t="s">
        <v>442</v>
      </c>
      <c r="L4" s="384" t="s">
        <v>435</v>
      </c>
      <c r="M4" s="387" t="s">
        <v>436</v>
      </c>
      <c r="N4" s="391" t="s">
        <v>437</v>
      </c>
      <c r="O4" s="394" t="s">
        <v>438</v>
      </c>
      <c r="P4" s="380" t="s">
        <v>439</v>
      </c>
      <c r="Q4" s="380" t="s">
        <v>440</v>
      </c>
      <c r="R4" s="380" t="s">
        <v>441</v>
      </c>
      <c r="S4" s="380" t="s">
        <v>442</v>
      </c>
    </row>
    <row r="5" spans="1:19">
      <c r="A5" s="11" t="s">
        <v>529</v>
      </c>
      <c r="B5" s="11" t="s">
        <v>434</v>
      </c>
      <c r="C5" s="381"/>
      <c r="D5" s="384"/>
      <c r="E5" s="391"/>
      <c r="F5" s="387"/>
      <c r="G5" s="394"/>
      <c r="H5" s="380"/>
      <c r="I5" s="380"/>
      <c r="J5" s="380"/>
      <c r="L5" s="384"/>
      <c r="M5" s="387"/>
      <c r="N5" s="391"/>
      <c r="O5" s="394"/>
      <c r="P5" s="380"/>
      <c r="Q5" s="380"/>
      <c r="R5" s="380"/>
      <c r="S5" s="380"/>
    </row>
    <row r="6" spans="1:19">
      <c r="A6" s="11" t="s">
        <v>443</v>
      </c>
      <c r="B6" s="11" t="s">
        <v>459</v>
      </c>
      <c r="C6" s="427" t="s">
        <v>162</v>
      </c>
      <c r="D6" s="428" t="s">
        <v>12</v>
      </c>
      <c r="E6" s="429" t="s">
        <v>162</v>
      </c>
      <c r="F6" s="430" t="s">
        <v>162</v>
      </c>
      <c r="G6" s="431" t="s">
        <v>162</v>
      </c>
      <c r="H6" s="427" t="s">
        <v>162</v>
      </c>
      <c r="I6" s="427" t="s">
        <v>162</v>
      </c>
      <c r="J6" s="427" t="s">
        <v>162</v>
      </c>
      <c r="K6" s="31"/>
      <c r="L6" s="428" t="s">
        <v>162</v>
      </c>
      <c r="M6" s="430" t="s">
        <v>162</v>
      </c>
      <c r="N6" s="429" t="s">
        <v>162</v>
      </c>
      <c r="O6" s="431" t="s">
        <v>162</v>
      </c>
      <c r="P6" s="427" t="s">
        <v>162</v>
      </c>
      <c r="Q6" s="427" t="s">
        <v>162</v>
      </c>
      <c r="R6" s="427" t="s">
        <v>162</v>
      </c>
      <c r="S6" s="427" t="s">
        <v>162</v>
      </c>
    </row>
    <row r="7" spans="1:19">
      <c r="A7" s="11" t="s">
        <v>444</v>
      </c>
      <c r="B7" s="11" t="s">
        <v>460</v>
      </c>
      <c r="C7" s="427" t="s">
        <v>12</v>
      </c>
      <c r="D7" s="428" t="s">
        <v>8</v>
      </c>
      <c r="E7" s="429" t="s">
        <v>162</v>
      </c>
      <c r="F7" s="430" t="s">
        <v>12</v>
      </c>
      <c r="G7" s="431" t="s">
        <v>162</v>
      </c>
      <c r="H7" s="427" t="s">
        <v>162</v>
      </c>
      <c r="I7" s="427" t="s">
        <v>162</v>
      </c>
      <c r="J7" s="427" t="s">
        <v>162</v>
      </c>
      <c r="K7" s="31"/>
      <c r="L7" s="428" t="s">
        <v>162</v>
      </c>
      <c r="M7" s="430" t="s">
        <v>162</v>
      </c>
      <c r="N7" s="429" t="s">
        <v>12</v>
      </c>
      <c r="O7" s="431" t="s">
        <v>162</v>
      </c>
      <c r="P7" s="427" t="s">
        <v>162</v>
      </c>
      <c r="Q7" s="427" t="s">
        <v>162</v>
      </c>
      <c r="R7" s="432" t="s">
        <v>162</v>
      </c>
      <c r="S7" s="427" t="s">
        <v>162</v>
      </c>
    </row>
    <row r="8" spans="1:19">
      <c r="A8" s="11" t="s">
        <v>445</v>
      </c>
      <c r="B8" s="11" t="s">
        <v>461</v>
      </c>
      <c r="C8" s="427" t="s">
        <v>162</v>
      </c>
      <c r="D8" s="428" t="s">
        <v>12</v>
      </c>
      <c r="E8" s="429" t="s">
        <v>162</v>
      </c>
      <c r="F8" s="430" t="s">
        <v>12</v>
      </c>
      <c r="G8" s="431" t="s">
        <v>162</v>
      </c>
      <c r="H8" s="427" t="s">
        <v>162</v>
      </c>
      <c r="I8" s="427" t="s">
        <v>162</v>
      </c>
      <c r="J8" s="427" t="s">
        <v>162</v>
      </c>
      <c r="K8" s="31"/>
      <c r="L8" s="428" t="s">
        <v>162</v>
      </c>
      <c r="M8" s="430" t="s">
        <v>162</v>
      </c>
      <c r="N8" s="429" t="s">
        <v>162</v>
      </c>
      <c r="O8" s="431" t="s">
        <v>162</v>
      </c>
      <c r="P8" s="427" t="s">
        <v>162</v>
      </c>
      <c r="Q8" s="427" t="s">
        <v>162</v>
      </c>
      <c r="R8" s="427" t="s">
        <v>162</v>
      </c>
      <c r="S8" s="427" t="s">
        <v>162</v>
      </c>
    </row>
    <row r="9" spans="1:19">
      <c r="A9" s="11" t="s">
        <v>446</v>
      </c>
      <c r="B9" s="11" t="s">
        <v>462</v>
      </c>
      <c r="C9" s="427" t="s">
        <v>12</v>
      </c>
      <c r="D9" s="428" t="s">
        <v>8</v>
      </c>
      <c r="E9" s="429" t="s">
        <v>162</v>
      </c>
      <c r="F9" s="430" t="s">
        <v>8</v>
      </c>
      <c r="G9" s="431" t="s">
        <v>162</v>
      </c>
      <c r="H9" s="427" t="s">
        <v>162</v>
      </c>
      <c r="I9" s="427" t="s">
        <v>162</v>
      </c>
      <c r="J9" s="427" t="s">
        <v>162</v>
      </c>
      <c r="K9" s="31"/>
      <c r="L9" s="428" t="s">
        <v>162</v>
      </c>
      <c r="M9" s="430" t="s">
        <v>162</v>
      </c>
      <c r="N9" s="429" t="s">
        <v>12</v>
      </c>
      <c r="O9" s="431" t="s">
        <v>162</v>
      </c>
      <c r="P9" s="432" t="s">
        <v>162</v>
      </c>
      <c r="Q9" s="427" t="s">
        <v>162</v>
      </c>
      <c r="R9" s="427" t="s">
        <v>162</v>
      </c>
      <c r="S9" s="427" t="s">
        <v>162</v>
      </c>
    </row>
    <row r="10" spans="1:19">
      <c r="A10" s="11" t="s">
        <v>447</v>
      </c>
      <c r="B10" s="11" t="s">
        <v>463</v>
      </c>
      <c r="C10" s="427" t="s">
        <v>162</v>
      </c>
      <c r="D10" s="428" t="s">
        <v>162</v>
      </c>
      <c r="E10" s="429" t="s">
        <v>162</v>
      </c>
      <c r="F10" s="430" t="s">
        <v>162</v>
      </c>
      <c r="G10" s="431" t="s">
        <v>162</v>
      </c>
      <c r="H10" s="427" t="s">
        <v>162</v>
      </c>
      <c r="I10" s="427" t="s">
        <v>162</v>
      </c>
      <c r="J10" s="427" t="s">
        <v>162</v>
      </c>
      <c r="K10" s="31"/>
      <c r="L10" s="428" t="s">
        <v>162</v>
      </c>
      <c r="M10" s="430" t="s">
        <v>162</v>
      </c>
      <c r="N10" s="429" t="s">
        <v>12</v>
      </c>
      <c r="O10" s="431" t="s">
        <v>12</v>
      </c>
      <c r="P10" s="435" t="s">
        <v>12</v>
      </c>
      <c r="Q10" s="435" t="s">
        <v>12</v>
      </c>
      <c r="R10" s="427" t="s">
        <v>162</v>
      </c>
      <c r="S10" s="427" t="s">
        <v>162</v>
      </c>
    </row>
    <row r="11" spans="1:19">
      <c r="A11" s="11" t="s">
        <v>448</v>
      </c>
      <c r="B11" s="11" t="s">
        <v>464</v>
      </c>
      <c r="C11" s="427" t="s">
        <v>162</v>
      </c>
      <c r="D11" s="428" t="s">
        <v>12</v>
      </c>
      <c r="E11" s="429" t="s">
        <v>162</v>
      </c>
      <c r="F11" s="430" t="s">
        <v>12</v>
      </c>
      <c r="G11" s="431" t="s">
        <v>162</v>
      </c>
      <c r="H11" s="427" t="s">
        <v>162</v>
      </c>
      <c r="I11" s="427" t="s">
        <v>162</v>
      </c>
      <c r="J11" s="427" t="s">
        <v>162</v>
      </c>
      <c r="K11" s="31"/>
      <c r="L11" s="428" t="s">
        <v>162</v>
      </c>
      <c r="M11" s="430" t="s">
        <v>162</v>
      </c>
      <c r="N11" s="429" t="s">
        <v>8</v>
      </c>
      <c r="O11" s="431" t="s">
        <v>8</v>
      </c>
      <c r="P11" s="435" t="s">
        <v>8</v>
      </c>
      <c r="Q11" s="435" t="s">
        <v>8</v>
      </c>
      <c r="R11" s="427" t="s">
        <v>162</v>
      </c>
      <c r="S11" s="427" t="s">
        <v>162</v>
      </c>
    </row>
    <row r="12" spans="1:19">
      <c r="A12" s="11" t="s">
        <v>449</v>
      </c>
      <c r="B12" s="11" t="s">
        <v>465</v>
      </c>
      <c r="C12" s="427" t="s">
        <v>8</v>
      </c>
      <c r="D12" s="428" t="s">
        <v>12</v>
      </c>
      <c r="E12" s="429" t="s">
        <v>162</v>
      </c>
      <c r="F12" s="430" t="s">
        <v>12</v>
      </c>
      <c r="G12" s="431" t="s">
        <v>162</v>
      </c>
      <c r="H12" s="427" t="s">
        <v>8</v>
      </c>
      <c r="I12" s="427" t="s">
        <v>162</v>
      </c>
      <c r="J12" s="427" t="s">
        <v>162</v>
      </c>
      <c r="K12" s="31"/>
      <c r="L12" s="428" t="s">
        <v>162</v>
      </c>
      <c r="M12" s="430" t="s">
        <v>162</v>
      </c>
      <c r="N12" s="429" t="s">
        <v>12</v>
      </c>
      <c r="O12" s="431" t="s">
        <v>12</v>
      </c>
      <c r="P12" s="435" t="s">
        <v>12</v>
      </c>
      <c r="Q12" s="435" t="s">
        <v>12</v>
      </c>
      <c r="R12" s="427" t="s">
        <v>162</v>
      </c>
      <c r="S12" s="427" t="s">
        <v>162</v>
      </c>
    </row>
    <row r="13" spans="1:19">
      <c r="A13" s="11" t="s">
        <v>450</v>
      </c>
      <c r="B13" s="11" t="s">
        <v>466</v>
      </c>
      <c r="C13" s="427" t="s">
        <v>12</v>
      </c>
      <c r="D13" s="428" t="s">
        <v>12</v>
      </c>
      <c r="E13" s="429" t="s">
        <v>162</v>
      </c>
      <c r="F13" s="430" t="s">
        <v>12</v>
      </c>
      <c r="G13" s="431" t="s">
        <v>162</v>
      </c>
      <c r="H13" s="427" t="s">
        <v>12</v>
      </c>
      <c r="I13" s="427" t="s">
        <v>162</v>
      </c>
      <c r="J13" s="427" t="s">
        <v>162</v>
      </c>
      <c r="K13" s="31"/>
      <c r="L13" s="428" t="s">
        <v>162</v>
      </c>
      <c r="M13" s="430" t="s">
        <v>162</v>
      </c>
      <c r="N13" s="429" t="s">
        <v>12</v>
      </c>
      <c r="O13" s="431" t="s">
        <v>12</v>
      </c>
      <c r="P13" s="435" t="s">
        <v>12</v>
      </c>
      <c r="Q13" s="435" t="s">
        <v>12</v>
      </c>
      <c r="R13" s="427" t="s">
        <v>162</v>
      </c>
      <c r="S13" s="427" t="s">
        <v>162</v>
      </c>
    </row>
    <row r="14" spans="1:19">
      <c r="A14" s="11" t="s">
        <v>451</v>
      </c>
      <c r="B14" s="11" t="s">
        <v>467</v>
      </c>
      <c r="C14" s="427" t="s">
        <v>12</v>
      </c>
      <c r="D14" s="428" t="s">
        <v>12</v>
      </c>
      <c r="E14" s="429" t="s">
        <v>162</v>
      </c>
      <c r="F14" s="430" t="s">
        <v>12</v>
      </c>
      <c r="G14" s="431" t="s">
        <v>162</v>
      </c>
      <c r="H14" s="432" t="s">
        <v>12</v>
      </c>
      <c r="I14" s="427" t="s">
        <v>162</v>
      </c>
      <c r="J14" s="427" t="s">
        <v>162</v>
      </c>
      <c r="K14" s="31"/>
      <c r="L14" s="428" t="s">
        <v>162</v>
      </c>
      <c r="M14" s="430" t="s">
        <v>162</v>
      </c>
      <c r="N14" s="429" t="s">
        <v>12</v>
      </c>
      <c r="O14" s="431" t="s">
        <v>12</v>
      </c>
      <c r="P14" s="435" t="s">
        <v>12</v>
      </c>
      <c r="Q14" s="435" t="s">
        <v>12</v>
      </c>
      <c r="R14" s="427" t="s">
        <v>162</v>
      </c>
      <c r="S14" s="427" t="s">
        <v>162</v>
      </c>
    </row>
    <row r="15" spans="1:19">
      <c r="A15" s="11" t="s">
        <v>452</v>
      </c>
      <c r="B15" s="11" t="s">
        <v>468</v>
      </c>
      <c r="C15" s="427" t="s">
        <v>8</v>
      </c>
      <c r="D15" s="428" t="s">
        <v>162</v>
      </c>
      <c r="E15" s="429" t="s">
        <v>162</v>
      </c>
      <c r="F15" s="430" t="s">
        <v>12</v>
      </c>
      <c r="G15" s="431" t="s">
        <v>162</v>
      </c>
      <c r="H15" s="427" t="s">
        <v>8</v>
      </c>
      <c r="I15" s="427" t="s">
        <v>162</v>
      </c>
      <c r="J15" s="427" t="s">
        <v>162</v>
      </c>
      <c r="K15" s="31"/>
      <c r="L15" s="428" t="s">
        <v>12</v>
      </c>
      <c r="M15" s="430" t="s">
        <v>162</v>
      </c>
      <c r="N15" s="429" t="s">
        <v>12</v>
      </c>
      <c r="O15" s="431" t="s">
        <v>12</v>
      </c>
      <c r="P15" s="435" t="s">
        <v>12</v>
      </c>
      <c r="Q15" s="435" t="s">
        <v>12</v>
      </c>
      <c r="R15" s="427" t="s">
        <v>162</v>
      </c>
      <c r="S15" s="427" t="s">
        <v>162</v>
      </c>
    </row>
    <row r="16" spans="1:19">
      <c r="A16" s="11" t="s">
        <v>453</v>
      </c>
      <c r="B16" s="11" t="s">
        <v>469</v>
      </c>
      <c r="C16" s="427" t="s">
        <v>162</v>
      </c>
      <c r="D16" s="428" t="s">
        <v>162</v>
      </c>
      <c r="E16" s="429" t="s">
        <v>8</v>
      </c>
      <c r="F16" s="430" t="s">
        <v>162</v>
      </c>
      <c r="G16" s="431" t="s">
        <v>8</v>
      </c>
      <c r="H16" s="427" t="s">
        <v>162</v>
      </c>
      <c r="I16" s="427" t="s">
        <v>162</v>
      </c>
      <c r="J16" s="427" t="s">
        <v>162</v>
      </c>
      <c r="K16" s="31"/>
      <c r="L16" s="428" t="s">
        <v>12</v>
      </c>
      <c r="M16" s="430" t="s">
        <v>12</v>
      </c>
      <c r="N16" s="429" t="s">
        <v>162</v>
      </c>
      <c r="O16" s="431" t="s">
        <v>8</v>
      </c>
      <c r="P16" s="435" t="s">
        <v>8</v>
      </c>
      <c r="Q16" s="435" t="s">
        <v>8</v>
      </c>
      <c r="R16" s="427" t="s">
        <v>162</v>
      </c>
      <c r="S16" s="427" t="s">
        <v>162</v>
      </c>
    </row>
    <row r="17" spans="1:19">
      <c r="A17" s="11" t="s">
        <v>454</v>
      </c>
      <c r="B17" s="11" t="s">
        <v>470</v>
      </c>
      <c r="C17" s="427" t="s">
        <v>162</v>
      </c>
      <c r="D17" s="428" t="s">
        <v>162</v>
      </c>
      <c r="E17" s="429" t="s">
        <v>162</v>
      </c>
      <c r="F17" s="430" t="s">
        <v>162</v>
      </c>
      <c r="G17" s="431" t="s">
        <v>8</v>
      </c>
      <c r="H17" s="427" t="s">
        <v>8</v>
      </c>
      <c r="I17" s="427" t="s">
        <v>162</v>
      </c>
      <c r="J17" s="427" t="s">
        <v>162</v>
      </c>
      <c r="K17" s="31"/>
      <c r="L17" s="428" t="s">
        <v>12</v>
      </c>
      <c r="M17" s="430" t="s">
        <v>12</v>
      </c>
      <c r="N17" s="429" t="s">
        <v>162</v>
      </c>
      <c r="O17" s="431" t="s">
        <v>8</v>
      </c>
      <c r="P17" s="435" t="s">
        <v>162</v>
      </c>
      <c r="Q17" s="435" t="s">
        <v>162</v>
      </c>
      <c r="R17" s="427" t="s">
        <v>162</v>
      </c>
      <c r="S17" s="427" t="s">
        <v>162</v>
      </c>
    </row>
    <row r="18" spans="1:19">
      <c r="A18" s="11" t="s">
        <v>455</v>
      </c>
      <c r="B18" s="11" t="s">
        <v>471</v>
      </c>
      <c r="C18" s="427" t="s">
        <v>162</v>
      </c>
      <c r="D18" s="428" t="s">
        <v>162</v>
      </c>
      <c r="E18" s="429" t="s">
        <v>162</v>
      </c>
      <c r="F18" s="430" t="s">
        <v>162</v>
      </c>
      <c r="G18" s="431" t="s">
        <v>162</v>
      </c>
      <c r="H18" s="427" t="s">
        <v>162</v>
      </c>
      <c r="I18" s="427" t="s">
        <v>162</v>
      </c>
      <c r="J18" s="427" t="s">
        <v>162</v>
      </c>
      <c r="K18" s="31"/>
      <c r="L18" s="428" t="s">
        <v>12</v>
      </c>
      <c r="M18" s="430" t="s">
        <v>12</v>
      </c>
      <c r="N18" s="429" t="s">
        <v>162</v>
      </c>
      <c r="O18" s="431" t="s">
        <v>162</v>
      </c>
      <c r="P18" s="427" t="s">
        <v>162</v>
      </c>
      <c r="Q18" s="427" t="s">
        <v>162</v>
      </c>
      <c r="R18" s="427" t="s">
        <v>162</v>
      </c>
      <c r="S18" s="427" t="s">
        <v>162</v>
      </c>
    </row>
    <row r="19" spans="1:19">
      <c r="A19" s="11" t="s">
        <v>456</v>
      </c>
      <c r="B19" s="11" t="s">
        <v>472</v>
      </c>
      <c r="C19" s="427" t="s">
        <v>162</v>
      </c>
      <c r="D19" s="428" t="s">
        <v>162</v>
      </c>
      <c r="E19" s="429" t="s">
        <v>162</v>
      </c>
      <c r="F19" s="430" t="s">
        <v>162</v>
      </c>
      <c r="G19" s="431" t="s">
        <v>162</v>
      </c>
      <c r="H19" s="427" t="s">
        <v>162</v>
      </c>
      <c r="I19" s="427" t="s">
        <v>162</v>
      </c>
      <c r="J19" s="427" t="s">
        <v>162</v>
      </c>
      <c r="K19" s="31"/>
      <c r="L19" s="428" t="s">
        <v>162</v>
      </c>
      <c r="M19" s="430" t="s">
        <v>162</v>
      </c>
      <c r="N19" s="429" t="s">
        <v>162</v>
      </c>
      <c r="O19" s="431" t="s">
        <v>162</v>
      </c>
      <c r="P19" s="427" t="s">
        <v>162</v>
      </c>
      <c r="Q19" s="427" t="s">
        <v>162</v>
      </c>
      <c r="R19" s="427" t="s">
        <v>162</v>
      </c>
      <c r="S19" s="427" t="s">
        <v>162</v>
      </c>
    </row>
    <row r="20" spans="1:19">
      <c r="A20" s="11" t="s">
        <v>457</v>
      </c>
      <c r="B20" s="11" t="s">
        <v>473</v>
      </c>
      <c r="C20" s="427" t="s">
        <v>162</v>
      </c>
      <c r="D20" s="428" t="s">
        <v>162</v>
      </c>
      <c r="E20" s="429" t="s">
        <v>162</v>
      </c>
      <c r="F20" s="430" t="s">
        <v>162</v>
      </c>
      <c r="G20" s="431" t="s">
        <v>162</v>
      </c>
      <c r="H20" s="427" t="s">
        <v>162</v>
      </c>
      <c r="I20" s="427" t="s">
        <v>162</v>
      </c>
      <c r="J20" s="427" t="s">
        <v>162</v>
      </c>
      <c r="K20" s="31"/>
      <c r="L20" s="433" t="s">
        <v>12</v>
      </c>
      <c r="M20" s="430" t="s">
        <v>12</v>
      </c>
      <c r="N20" s="429" t="s">
        <v>162</v>
      </c>
      <c r="O20" s="431" t="s">
        <v>162</v>
      </c>
      <c r="P20" s="427" t="s">
        <v>162</v>
      </c>
      <c r="Q20" s="427" t="s">
        <v>162</v>
      </c>
      <c r="R20" s="427" t="s">
        <v>162</v>
      </c>
      <c r="S20" s="427" t="s">
        <v>162</v>
      </c>
    </row>
    <row r="21" spans="1:19">
      <c r="A21" s="11" t="s">
        <v>458</v>
      </c>
      <c r="B21" s="11" t="s">
        <v>474</v>
      </c>
      <c r="C21" s="427" t="s">
        <v>162</v>
      </c>
      <c r="D21" s="428" t="s">
        <v>162</v>
      </c>
      <c r="E21" s="429" t="s">
        <v>162</v>
      </c>
      <c r="F21" s="430" t="s">
        <v>162</v>
      </c>
      <c r="G21" s="431" t="s">
        <v>12</v>
      </c>
      <c r="H21" s="427" t="s">
        <v>12</v>
      </c>
      <c r="I21" s="427" t="s">
        <v>162</v>
      </c>
      <c r="J21" s="427" t="s">
        <v>162</v>
      </c>
      <c r="K21" s="31"/>
      <c r="L21" s="428" t="s">
        <v>8</v>
      </c>
      <c r="M21" s="430" t="s">
        <v>12</v>
      </c>
      <c r="N21" s="429" t="s">
        <v>162</v>
      </c>
      <c r="O21" s="431" t="s">
        <v>162</v>
      </c>
      <c r="P21" s="427" t="s">
        <v>162</v>
      </c>
      <c r="Q21" s="427" t="s">
        <v>162</v>
      </c>
      <c r="R21" s="427" t="s">
        <v>162</v>
      </c>
      <c r="S21" s="427" t="s">
        <v>162</v>
      </c>
    </row>
    <row r="22" spans="1:19">
      <c r="A22" s="342" t="s">
        <v>489</v>
      </c>
      <c r="B22" s="342" t="s">
        <v>482</v>
      </c>
      <c r="C22" s="427" t="s">
        <v>162</v>
      </c>
      <c r="D22" s="428" t="s">
        <v>162</v>
      </c>
      <c r="E22" s="429" t="s">
        <v>162</v>
      </c>
      <c r="F22" s="430" t="s">
        <v>162</v>
      </c>
      <c r="G22" s="431" t="s">
        <v>8</v>
      </c>
      <c r="H22" s="427" t="s">
        <v>162</v>
      </c>
      <c r="I22" s="427" t="s">
        <v>162</v>
      </c>
      <c r="J22" s="427" t="s">
        <v>162</v>
      </c>
      <c r="K22" s="31"/>
      <c r="L22" s="428" t="s">
        <v>162</v>
      </c>
      <c r="M22" s="430" t="s">
        <v>162</v>
      </c>
      <c r="N22" s="429" t="s">
        <v>162</v>
      </c>
      <c r="O22" s="431" t="s">
        <v>162</v>
      </c>
      <c r="P22" s="427" t="s">
        <v>162</v>
      </c>
      <c r="Q22" s="427" t="s">
        <v>162</v>
      </c>
      <c r="R22" s="427" t="s">
        <v>162</v>
      </c>
      <c r="S22" s="427" t="s">
        <v>162</v>
      </c>
    </row>
    <row r="23" spans="1:19">
      <c r="A23" s="342" t="s">
        <v>488</v>
      </c>
      <c r="B23" s="342" t="s">
        <v>483</v>
      </c>
      <c r="C23" s="427" t="s">
        <v>162</v>
      </c>
      <c r="D23" s="428" t="s">
        <v>162</v>
      </c>
      <c r="E23" s="429" t="s">
        <v>162</v>
      </c>
      <c r="F23" s="430" t="s">
        <v>162</v>
      </c>
      <c r="G23" s="431" t="s">
        <v>162</v>
      </c>
      <c r="H23" s="427" t="s">
        <v>8</v>
      </c>
      <c r="I23" s="427" t="s">
        <v>162</v>
      </c>
      <c r="J23" s="427" t="s">
        <v>162</v>
      </c>
      <c r="K23" s="31"/>
      <c r="L23" s="428" t="s">
        <v>162</v>
      </c>
      <c r="M23" s="430" t="s">
        <v>162</v>
      </c>
      <c r="N23" s="429" t="s">
        <v>162</v>
      </c>
      <c r="O23" s="431" t="s">
        <v>162</v>
      </c>
      <c r="P23" s="427" t="s">
        <v>162</v>
      </c>
      <c r="Q23" s="427" t="s">
        <v>162</v>
      </c>
      <c r="R23" s="427" t="s">
        <v>162</v>
      </c>
      <c r="S23" s="427" t="s">
        <v>162</v>
      </c>
    </row>
    <row r="24" spans="1:19">
      <c r="A24" s="342" t="s">
        <v>481</v>
      </c>
      <c r="B24" s="342" t="s">
        <v>484</v>
      </c>
      <c r="C24" s="427" t="s">
        <v>8</v>
      </c>
      <c r="D24" s="428" t="s">
        <v>162</v>
      </c>
      <c r="E24" s="429" t="s">
        <v>8</v>
      </c>
      <c r="F24" s="430" t="s">
        <v>162</v>
      </c>
      <c r="G24" s="431" t="s">
        <v>162</v>
      </c>
      <c r="H24" s="427" t="s">
        <v>162</v>
      </c>
      <c r="I24" s="427" t="s">
        <v>162</v>
      </c>
      <c r="J24" s="427" t="s">
        <v>162</v>
      </c>
      <c r="K24" s="31"/>
      <c r="L24" s="428" t="s">
        <v>162</v>
      </c>
      <c r="M24" s="430" t="s">
        <v>8</v>
      </c>
      <c r="N24" s="429" t="s">
        <v>162</v>
      </c>
      <c r="O24" s="431" t="s">
        <v>162</v>
      </c>
      <c r="P24" s="427" t="s">
        <v>162</v>
      </c>
      <c r="Q24" s="427" t="s">
        <v>162</v>
      </c>
      <c r="R24" s="427" t="s">
        <v>162</v>
      </c>
      <c r="S24" s="427" t="s">
        <v>162</v>
      </c>
    </row>
    <row r="25" spans="1:19">
      <c r="A25" s="342" t="s">
        <v>492</v>
      </c>
      <c r="B25" s="342" t="s">
        <v>485</v>
      </c>
      <c r="C25" s="427" t="s">
        <v>8</v>
      </c>
      <c r="D25" s="428" t="s">
        <v>162</v>
      </c>
      <c r="E25" s="429" t="s">
        <v>162</v>
      </c>
      <c r="F25" s="430" t="s">
        <v>162</v>
      </c>
      <c r="G25" s="431" t="s">
        <v>8</v>
      </c>
      <c r="H25" s="427" t="s">
        <v>8</v>
      </c>
      <c r="I25" s="427" t="s">
        <v>162</v>
      </c>
      <c r="J25" s="427" t="s">
        <v>162</v>
      </c>
      <c r="K25" s="31"/>
      <c r="L25" s="428" t="s">
        <v>162</v>
      </c>
      <c r="M25" s="430" t="s">
        <v>162</v>
      </c>
      <c r="N25" s="429" t="s">
        <v>162</v>
      </c>
      <c r="O25" s="431" t="s">
        <v>162</v>
      </c>
      <c r="P25" s="427" t="s">
        <v>162</v>
      </c>
      <c r="Q25" s="427" t="s">
        <v>162</v>
      </c>
      <c r="R25" s="427" t="s">
        <v>162</v>
      </c>
      <c r="S25" s="427" t="s">
        <v>162</v>
      </c>
    </row>
    <row r="26" spans="1:19">
      <c r="A26" s="342" t="s">
        <v>491</v>
      </c>
      <c r="B26" s="342" t="s">
        <v>486</v>
      </c>
      <c r="C26" s="427" t="s">
        <v>162</v>
      </c>
      <c r="D26" s="428" t="s">
        <v>162</v>
      </c>
      <c r="E26" s="392" t="s">
        <v>8</v>
      </c>
      <c r="F26" s="430" t="s">
        <v>162</v>
      </c>
      <c r="G26" s="431" t="s">
        <v>162</v>
      </c>
      <c r="H26" s="427" t="s">
        <v>162</v>
      </c>
      <c r="I26" s="427" t="s">
        <v>162</v>
      </c>
      <c r="J26" s="427" t="s">
        <v>162</v>
      </c>
      <c r="K26" s="31"/>
      <c r="L26" s="428" t="s">
        <v>8</v>
      </c>
      <c r="M26" s="430" t="s">
        <v>162</v>
      </c>
      <c r="N26" s="429" t="s">
        <v>162</v>
      </c>
      <c r="O26" s="431" t="s">
        <v>162</v>
      </c>
      <c r="P26" s="427" t="s">
        <v>162</v>
      </c>
      <c r="Q26" s="427" t="s">
        <v>162</v>
      </c>
      <c r="R26" s="427" t="s">
        <v>162</v>
      </c>
      <c r="S26" s="427" t="s">
        <v>162</v>
      </c>
    </row>
    <row r="27" spans="1:19">
      <c r="A27" s="342" t="s">
        <v>490</v>
      </c>
      <c r="B27" s="342" t="s">
        <v>487</v>
      </c>
      <c r="C27" s="427" t="s">
        <v>162</v>
      </c>
      <c r="D27" s="428" t="s">
        <v>162</v>
      </c>
      <c r="E27" s="429" t="s">
        <v>162</v>
      </c>
      <c r="F27" s="430" t="s">
        <v>162</v>
      </c>
      <c r="G27" s="431" t="s">
        <v>162</v>
      </c>
      <c r="H27" s="427" t="s">
        <v>162</v>
      </c>
      <c r="I27" s="427" t="s">
        <v>162</v>
      </c>
      <c r="J27" s="427" t="s">
        <v>162</v>
      </c>
      <c r="K27" s="31"/>
      <c r="L27" s="428" t="s">
        <v>162</v>
      </c>
      <c r="M27" s="430" t="s">
        <v>8</v>
      </c>
      <c r="N27" s="429" t="s">
        <v>162</v>
      </c>
      <c r="O27" s="431" t="s">
        <v>162</v>
      </c>
      <c r="P27" s="427" t="s">
        <v>162</v>
      </c>
      <c r="Q27" s="427" t="s">
        <v>162</v>
      </c>
      <c r="R27" s="427" t="s">
        <v>162</v>
      </c>
      <c r="S27" s="427" t="s">
        <v>162</v>
      </c>
    </row>
    <row r="28" spans="1:19">
      <c r="A28" s="342" t="s">
        <v>493</v>
      </c>
      <c r="B28" s="342" t="s">
        <v>497</v>
      </c>
      <c r="C28" s="427" t="s">
        <v>162</v>
      </c>
      <c r="D28" s="428" t="s">
        <v>162</v>
      </c>
      <c r="E28" s="429" t="s">
        <v>162</v>
      </c>
      <c r="F28" s="430" t="s">
        <v>162</v>
      </c>
      <c r="G28" s="431" t="s">
        <v>162</v>
      </c>
      <c r="H28" s="427" t="s">
        <v>162</v>
      </c>
      <c r="I28" s="427" t="s">
        <v>162</v>
      </c>
      <c r="J28" s="427" t="s">
        <v>162</v>
      </c>
      <c r="K28" s="31"/>
      <c r="L28" s="428" t="s">
        <v>8</v>
      </c>
      <c r="M28" s="430" t="s">
        <v>162</v>
      </c>
      <c r="N28" s="429" t="s">
        <v>162</v>
      </c>
      <c r="O28" s="431" t="s">
        <v>162</v>
      </c>
      <c r="P28" s="427" t="s">
        <v>162</v>
      </c>
      <c r="Q28" s="427" t="s">
        <v>162</v>
      </c>
      <c r="R28" s="427" t="s">
        <v>162</v>
      </c>
      <c r="S28" s="427" t="s">
        <v>162</v>
      </c>
    </row>
    <row r="29" spans="1:19">
      <c r="A29" s="342" t="s">
        <v>494</v>
      </c>
      <c r="B29" s="342" t="s">
        <v>498</v>
      </c>
      <c r="C29" s="427" t="s">
        <v>162</v>
      </c>
      <c r="D29" s="428" t="s">
        <v>162</v>
      </c>
      <c r="E29" s="392" t="s">
        <v>8</v>
      </c>
      <c r="F29" s="430" t="s">
        <v>162</v>
      </c>
      <c r="G29" s="431" t="s">
        <v>162</v>
      </c>
      <c r="H29" s="427" t="s">
        <v>162</v>
      </c>
      <c r="I29" s="427" t="s">
        <v>162</v>
      </c>
      <c r="J29" s="427" t="s">
        <v>162</v>
      </c>
      <c r="K29" s="31"/>
      <c r="L29" s="428" t="s">
        <v>162</v>
      </c>
      <c r="M29" s="430" t="s">
        <v>162</v>
      </c>
      <c r="N29" s="429" t="s">
        <v>162</v>
      </c>
      <c r="O29" s="431" t="s">
        <v>162</v>
      </c>
      <c r="P29" s="427" t="s">
        <v>162</v>
      </c>
      <c r="Q29" s="427" t="s">
        <v>162</v>
      </c>
      <c r="R29" s="427" t="s">
        <v>162</v>
      </c>
      <c r="S29" s="427" t="s">
        <v>162</v>
      </c>
    </row>
    <row r="30" spans="1:19">
      <c r="A30" s="342" t="s">
        <v>495</v>
      </c>
      <c r="B30" s="342" t="s">
        <v>499</v>
      </c>
      <c r="C30" s="427" t="s">
        <v>162</v>
      </c>
      <c r="D30" s="428" t="s">
        <v>162</v>
      </c>
      <c r="E30" s="429" t="s">
        <v>162</v>
      </c>
      <c r="F30" s="430" t="s">
        <v>162</v>
      </c>
      <c r="G30" s="431" t="s">
        <v>162</v>
      </c>
      <c r="H30" s="427" t="s">
        <v>162</v>
      </c>
      <c r="I30" s="427" t="s">
        <v>162</v>
      </c>
      <c r="J30" s="427" t="s">
        <v>162</v>
      </c>
      <c r="K30" s="31"/>
      <c r="L30" s="428" t="s">
        <v>162</v>
      </c>
      <c r="M30" s="388" t="s">
        <v>8</v>
      </c>
      <c r="N30" s="429" t="s">
        <v>162</v>
      </c>
      <c r="O30" s="431" t="s">
        <v>162</v>
      </c>
      <c r="P30" s="427" t="s">
        <v>162</v>
      </c>
      <c r="Q30" s="427" t="s">
        <v>162</v>
      </c>
      <c r="R30" s="427" t="s">
        <v>162</v>
      </c>
      <c r="S30" s="427" t="s">
        <v>162</v>
      </c>
    </row>
    <row r="31" spans="1:19">
      <c r="A31" s="342" t="s">
        <v>496</v>
      </c>
      <c r="B31" s="342" t="s">
        <v>500</v>
      </c>
      <c r="C31" s="427" t="s">
        <v>162</v>
      </c>
      <c r="D31" s="428" t="s">
        <v>162</v>
      </c>
      <c r="E31" s="429" t="s">
        <v>162</v>
      </c>
      <c r="F31" s="430" t="s">
        <v>162</v>
      </c>
      <c r="G31" s="395" t="s">
        <v>8</v>
      </c>
      <c r="H31" s="427" t="s">
        <v>162</v>
      </c>
      <c r="I31" s="427" t="s">
        <v>162</v>
      </c>
      <c r="J31" s="427" t="s">
        <v>162</v>
      </c>
      <c r="K31" s="31"/>
      <c r="L31" s="428" t="s">
        <v>162</v>
      </c>
      <c r="M31" s="430" t="s">
        <v>162</v>
      </c>
      <c r="N31" s="429" t="s">
        <v>162</v>
      </c>
      <c r="O31" s="431" t="s">
        <v>162</v>
      </c>
      <c r="P31" s="427" t="s">
        <v>162</v>
      </c>
      <c r="Q31" s="427" t="s">
        <v>162</v>
      </c>
      <c r="R31" s="427" t="s">
        <v>162</v>
      </c>
      <c r="S31" s="427" t="s">
        <v>162</v>
      </c>
    </row>
    <row r="32" spans="1:19">
      <c r="A32" s="342" t="s">
        <v>508</v>
      </c>
      <c r="B32" s="342" t="s">
        <v>503</v>
      </c>
      <c r="C32" s="427" t="s">
        <v>162</v>
      </c>
      <c r="D32" s="428" t="s">
        <v>162</v>
      </c>
      <c r="E32" s="429" t="s">
        <v>162</v>
      </c>
      <c r="F32" s="430" t="s">
        <v>162</v>
      </c>
      <c r="G32" s="431" t="s">
        <v>162</v>
      </c>
      <c r="H32" s="427" t="s">
        <v>162</v>
      </c>
      <c r="I32" s="427" t="s">
        <v>162</v>
      </c>
      <c r="J32" s="427" t="s">
        <v>8</v>
      </c>
      <c r="K32" s="31"/>
      <c r="L32" s="428" t="s">
        <v>162</v>
      </c>
      <c r="M32" s="430" t="s">
        <v>162</v>
      </c>
      <c r="N32" s="429" t="s">
        <v>162</v>
      </c>
      <c r="O32" s="431" t="s">
        <v>162</v>
      </c>
      <c r="P32" s="427" t="s">
        <v>162</v>
      </c>
      <c r="Q32" s="427" t="s">
        <v>162</v>
      </c>
      <c r="R32" s="427" t="s">
        <v>162</v>
      </c>
      <c r="S32" s="432" t="s">
        <v>162</v>
      </c>
    </row>
    <row r="33" spans="1:19">
      <c r="A33" s="342" t="s">
        <v>507</v>
      </c>
      <c r="B33" s="342" t="s">
        <v>504</v>
      </c>
      <c r="C33" s="427" t="s">
        <v>162</v>
      </c>
      <c r="D33" s="428" t="s">
        <v>162</v>
      </c>
      <c r="E33" s="429" t="s">
        <v>162</v>
      </c>
      <c r="F33" s="430" t="s">
        <v>162</v>
      </c>
      <c r="G33" s="431" t="s">
        <v>162</v>
      </c>
      <c r="H33" s="427" t="s">
        <v>162</v>
      </c>
      <c r="I33" s="427" t="s">
        <v>162</v>
      </c>
      <c r="J33" s="427" t="s">
        <v>162</v>
      </c>
      <c r="K33" s="31"/>
      <c r="L33" s="428" t="s">
        <v>162</v>
      </c>
      <c r="M33" s="430" t="s">
        <v>162</v>
      </c>
      <c r="N33" s="429" t="s">
        <v>162</v>
      </c>
      <c r="O33" s="431" t="s">
        <v>162</v>
      </c>
      <c r="P33" s="427" t="s">
        <v>162</v>
      </c>
      <c r="Q33" s="432" t="s">
        <v>8</v>
      </c>
      <c r="R33" s="432" t="s">
        <v>162</v>
      </c>
      <c r="S33" s="432" t="s">
        <v>162</v>
      </c>
    </row>
    <row r="34" spans="1:19">
      <c r="A34" s="342" t="s">
        <v>509</v>
      </c>
      <c r="B34" s="342" t="s">
        <v>505</v>
      </c>
      <c r="C34" s="427" t="s">
        <v>162</v>
      </c>
      <c r="D34" s="428" t="s">
        <v>162</v>
      </c>
      <c r="E34" s="429" t="s">
        <v>162</v>
      </c>
      <c r="F34" s="430" t="s">
        <v>162</v>
      </c>
      <c r="G34" s="431" t="s">
        <v>162</v>
      </c>
      <c r="H34" s="427" t="s">
        <v>162</v>
      </c>
      <c r="I34" s="427" t="s">
        <v>8</v>
      </c>
      <c r="J34" s="427" t="s">
        <v>162</v>
      </c>
      <c r="K34" s="31"/>
      <c r="L34" s="428" t="s">
        <v>162</v>
      </c>
      <c r="M34" s="430" t="s">
        <v>162</v>
      </c>
      <c r="N34" s="429" t="s">
        <v>162</v>
      </c>
      <c r="O34" s="431" t="s">
        <v>162</v>
      </c>
      <c r="P34" s="427" t="s">
        <v>162</v>
      </c>
      <c r="Q34" s="427" t="s">
        <v>162</v>
      </c>
      <c r="R34" s="432" t="s">
        <v>162</v>
      </c>
      <c r="S34" s="427" t="s">
        <v>162</v>
      </c>
    </row>
    <row r="35" spans="1:19">
      <c r="A35" s="342" t="s">
        <v>510</v>
      </c>
      <c r="B35" s="342" t="s">
        <v>506</v>
      </c>
      <c r="C35" s="427" t="s">
        <v>162</v>
      </c>
      <c r="D35" s="428" t="s">
        <v>162</v>
      </c>
      <c r="E35" s="429" t="s">
        <v>162</v>
      </c>
      <c r="F35" s="430" t="s">
        <v>162</v>
      </c>
      <c r="G35" s="431" t="s">
        <v>162</v>
      </c>
      <c r="H35" s="427" t="s">
        <v>162</v>
      </c>
      <c r="I35" s="427" t="s">
        <v>162</v>
      </c>
      <c r="J35" s="427" t="s">
        <v>162</v>
      </c>
      <c r="K35" s="31"/>
      <c r="L35" s="428" t="s">
        <v>162</v>
      </c>
      <c r="M35" s="430" t="s">
        <v>162</v>
      </c>
      <c r="N35" s="429" t="s">
        <v>162</v>
      </c>
      <c r="O35" s="431" t="s">
        <v>162</v>
      </c>
      <c r="P35" s="427" t="s">
        <v>8</v>
      </c>
      <c r="Q35" s="427"/>
      <c r="R35" s="427" t="s">
        <v>162</v>
      </c>
      <c r="S35" s="427" t="s">
        <v>162</v>
      </c>
    </row>
    <row r="36" spans="1:19">
      <c r="A36" s="342" t="s">
        <v>514</v>
      </c>
      <c r="B36" s="342" t="s">
        <v>512</v>
      </c>
      <c r="C36" s="427" t="s">
        <v>162</v>
      </c>
      <c r="D36" s="428" t="s">
        <v>162</v>
      </c>
      <c r="E36" s="429" t="s">
        <v>162</v>
      </c>
      <c r="F36" s="430" t="s">
        <v>162</v>
      </c>
      <c r="G36" s="431" t="s">
        <v>162</v>
      </c>
      <c r="H36" s="427" t="s">
        <v>162</v>
      </c>
      <c r="I36" s="427" t="s">
        <v>8</v>
      </c>
      <c r="J36" s="427" t="s">
        <v>8</v>
      </c>
      <c r="K36" s="31"/>
      <c r="L36" s="428" t="s">
        <v>162</v>
      </c>
      <c r="M36" s="430" t="s">
        <v>162</v>
      </c>
      <c r="N36" s="429" t="s">
        <v>162</v>
      </c>
      <c r="O36" s="431" t="s">
        <v>162</v>
      </c>
      <c r="P36" s="427" t="s">
        <v>162</v>
      </c>
      <c r="Q36" s="427" t="s">
        <v>162</v>
      </c>
      <c r="R36" s="427" t="s">
        <v>162</v>
      </c>
      <c r="S36" s="427" t="s">
        <v>162</v>
      </c>
    </row>
    <row r="37" spans="1:19" s="31" customFormat="1" hidden="1">
      <c r="A37" s="445" t="s">
        <v>515</v>
      </c>
      <c r="B37" s="445" t="s">
        <v>513</v>
      </c>
      <c r="C37" s="446" t="s">
        <v>162</v>
      </c>
      <c r="D37" s="446" t="s">
        <v>162</v>
      </c>
      <c r="E37" s="446" t="s">
        <v>162</v>
      </c>
      <c r="F37" s="446" t="s">
        <v>162</v>
      </c>
      <c r="G37" s="446" t="s">
        <v>162</v>
      </c>
      <c r="H37" s="446" t="s">
        <v>162</v>
      </c>
      <c r="I37" s="446" t="s">
        <v>162</v>
      </c>
      <c r="J37" s="446" t="s">
        <v>162</v>
      </c>
      <c r="K37" s="447"/>
      <c r="L37" s="446" t="s">
        <v>162</v>
      </c>
      <c r="M37" s="446" t="s">
        <v>162</v>
      </c>
      <c r="N37" s="446" t="s">
        <v>162</v>
      </c>
      <c r="O37" s="446" t="s">
        <v>162</v>
      </c>
      <c r="P37" s="446" t="s">
        <v>162</v>
      </c>
      <c r="Q37" s="446" t="s">
        <v>162</v>
      </c>
      <c r="R37" s="446" t="s">
        <v>162</v>
      </c>
      <c r="S37" s="446" t="s">
        <v>162</v>
      </c>
    </row>
    <row r="38" spans="1:19" s="31" customFormat="1" hidden="1">
      <c r="A38" s="445" t="s">
        <v>516</v>
      </c>
      <c r="B38" s="445" t="s">
        <v>511</v>
      </c>
      <c r="C38" s="446" t="s">
        <v>162</v>
      </c>
      <c r="D38" s="446" t="s">
        <v>162</v>
      </c>
      <c r="E38" s="446" t="s">
        <v>162</v>
      </c>
      <c r="F38" s="446" t="s">
        <v>162</v>
      </c>
      <c r="G38" s="446" t="s">
        <v>162</v>
      </c>
      <c r="H38" s="446" t="s">
        <v>162</v>
      </c>
      <c r="I38" s="446" t="s">
        <v>162</v>
      </c>
      <c r="J38" s="446" t="s">
        <v>162</v>
      </c>
      <c r="K38" s="447"/>
      <c r="L38" s="446" t="s">
        <v>162</v>
      </c>
      <c r="M38" s="446" t="s">
        <v>162</v>
      </c>
      <c r="N38" s="446" t="s">
        <v>162</v>
      </c>
      <c r="O38" s="446" t="s">
        <v>162</v>
      </c>
      <c r="P38" s="446" t="s">
        <v>162</v>
      </c>
      <c r="Q38" s="446" t="s">
        <v>162</v>
      </c>
      <c r="R38" s="446" t="s">
        <v>162</v>
      </c>
      <c r="S38" s="446" t="s">
        <v>162</v>
      </c>
    </row>
    <row r="39" spans="1:19">
      <c r="A39" s="342" t="s">
        <v>610</v>
      </c>
      <c r="B39" s="342" t="s">
        <v>611</v>
      </c>
      <c r="C39" s="432" t="s">
        <v>162</v>
      </c>
      <c r="D39" s="428" t="s">
        <v>162</v>
      </c>
      <c r="E39" s="429" t="s">
        <v>162</v>
      </c>
      <c r="F39" s="430" t="s">
        <v>162</v>
      </c>
      <c r="G39" s="431" t="s">
        <v>162</v>
      </c>
      <c r="H39" s="427" t="s">
        <v>162</v>
      </c>
      <c r="I39" s="427" t="s">
        <v>162</v>
      </c>
      <c r="J39" s="427" t="s">
        <v>162</v>
      </c>
      <c r="K39" s="31"/>
      <c r="L39" s="428" t="s">
        <v>162</v>
      </c>
      <c r="M39" s="430" t="s">
        <v>162</v>
      </c>
      <c r="N39" s="429" t="s">
        <v>162</v>
      </c>
      <c r="O39" s="431" t="s">
        <v>162</v>
      </c>
      <c r="P39" s="427" t="s">
        <v>162</v>
      </c>
      <c r="Q39" s="427" t="s">
        <v>162</v>
      </c>
      <c r="R39" s="432" t="s">
        <v>8</v>
      </c>
      <c r="S39" s="432" t="s">
        <v>162</v>
      </c>
    </row>
    <row r="40" spans="1:19">
      <c r="A40" s="342"/>
      <c r="B40" s="342" t="s">
        <v>536</v>
      </c>
      <c r="C40" s="377">
        <v>301</v>
      </c>
      <c r="D40" s="385" t="s">
        <v>475</v>
      </c>
      <c r="E40" s="406" t="s">
        <v>519</v>
      </c>
      <c r="F40" s="389" t="s">
        <v>520</v>
      </c>
      <c r="G40" s="396">
        <v>305</v>
      </c>
      <c r="H40" s="377" t="s">
        <v>501</v>
      </c>
      <c r="I40" s="377" t="s">
        <v>522</v>
      </c>
      <c r="J40" s="377">
        <v>283</v>
      </c>
      <c r="K40" s="376"/>
      <c r="L40" s="385" t="s">
        <v>477</v>
      </c>
      <c r="M40" s="389" t="s">
        <v>521</v>
      </c>
      <c r="N40" s="397" t="s">
        <v>518</v>
      </c>
      <c r="O40" s="396" t="s">
        <v>517</v>
      </c>
      <c r="P40" s="377" t="s">
        <v>502</v>
      </c>
      <c r="Q40" s="377">
        <v>284</v>
      </c>
      <c r="R40" s="377">
        <v>9</v>
      </c>
      <c r="S40" s="377" t="s">
        <v>162</v>
      </c>
    </row>
    <row r="41" spans="1:19" s="264" customFormat="1" ht="26.4" hidden="1">
      <c r="A41" s="375"/>
      <c r="B41" s="375" t="s">
        <v>528</v>
      </c>
      <c r="C41" s="379" t="s">
        <v>523</v>
      </c>
      <c r="D41" s="379" t="s">
        <v>523</v>
      </c>
      <c r="E41" s="379" t="s">
        <v>524</v>
      </c>
      <c r="F41" s="379" t="s">
        <v>523</v>
      </c>
      <c r="G41" s="379" t="s">
        <v>525</v>
      </c>
      <c r="H41" s="379" t="s">
        <v>523</v>
      </c>
      <c r="I41" s="379" t="s">
        <v>526</v>
      </c>
      <c r="J41" s="379" t="s">
        <v>526</v>
      </c>
      <c r="K41" s="378"/>
      <c r="L41" s="379" t="s">
        <v>523</v>
      </c>
      <c r="M41" s="379" t="s">
        <v>527</v>
      </c>
      <c r="N41" s="379" t="s">
        <v>523</v>
      </c>
      <c r="O41" s="379" t="s">
        <v>523</v>
      </c>
      <c r="P41" s="379" t="s">
        <v>526</v>
      </c>
      <c r="Q41" s="379" t="s">
        <v>526</v>
      </c>
      <c r="R41" s="379" t="s">
        <v>526</v>
      </c>
      <c r="S41" s="379" t="s">
        <v>526</v>
      </c>
    </row>
    <row r="43" spans="1:19">
      <c r="B43" s="407" t="s">
        <v>550</v>
      </c>
      <c r="D43" s="398"/>
      <c r="E43" t="s">
        <v>532</v>
      </c>
      <c r="G43" s="399"/>
      <c r="H43" t="s">
        <v>533</v>
      </c>
      <c r="J43" s="400"/>
      <c r="K43" t="s">
        <v>534</v>
      </c>
      <c r="M43" s="393"/>
      <c r="N43" t="s">
        <v>535</v>
      </c>
    </row>
    <row r="45" spans="1:19">
      <c r="B45" s="24" t="s">
        <v>551</v>
      </c>
      <c r="C45" s="24"/>
      <c r="D45" s="23" t="s">
        <v>7</v>
      </c>
      <c r="E45" s="24" t="s">
        <v>570</v>
      </c>
    </row>
    <row r="46" spans="1:19">
      <c r="D46" s="11">
        <v>301</v>
      </c>
      <c r="E46" t="s">
        <v>552</v>
      </c>
    </row>
    <row r="47" spans="1:19">
      <c r="D47" s="11">
        <v>302</v>
      </c>
      <c r="E47" t="s">
        <v>553</v>
      </c>
    </row>
    <row r="48" spans="1:19">
      <c r="D48" s="11">
        <v>303</v>
      </c>
      <c r="E48" t="s">
        <v>554</v>
      </c>
    </row>
    <row r="49" spans="4:8">
      <c r="D49" s="11">
        <v>304</v>
      </c>
      <c r="E49" t="s">
        <v>555</v>
      </c>
    </row>
    <row r="50" spans="4:8">
      <c r="D50" s="11">
        <v>305</v>
      </c>
      <c r="E50" t="s">
        <v>556</v>
      </c>
    </row>
    <row r="51" spans="4:8">
      <c r="D51" s="11">
        <v>306</v>
      </c>
      <c r="E51" t="s">
        <v>557</v>
      </c>
    </row>
    <row r="52" spans="4:8">
      <c r="D52" s="11">
        <v>312</v>
      </c>
      <c r="E52" t="s">
        <v>558</v>
      </c>
    </row>
    <row r="53" spans="4:8">
      <c r="D53" s="11">
        <v>313</v>
      </c>
      <c r="E53" t="s">
        <v>559</v>
      </c>
    </row>
    <row r="54" spans="4:8">
      <c r="D54" s="11">
        <v>314</v>
      </c>
      <c r="E54" t="s">
        <v>560</v>
      </c>
    </row>
    <row r="55" spans="4:8">
      <c r="D55" s="11">
        <v>315</v>
      </c>
      <c r="E55" t="s">
        <v>561</v>
      </c>
    </row>
    <row r="56" spans="4:8">
      <c r="D56" s="11">
        <v>281</v>
      </c>
      <c r="E56" t="s">
        <v>562</v>
      </c>
      <c r="H56" t="s">
        <v>571</v>
      </c>
    </row>
    <row r="57" spans="4:8">
      <c r="D57" s="11">
        <v>282</v>
      </c>
      <c r="E57" t="s">
        <v>564</v>
      </c>
      <c r="H57" t="s">
        <v>572</v>
      </c>
    </row>
    <row r="58" spans="4:8">
      <c r="D58" s="11">
        <v>283</v>
      </c>
      <c r="E58" t="s">
        <v>563</v>
      </c>
      <c r="H58" t="s">
        <v>573</v>
      </c>
    </row>
    <row r="59" spans="4:8">
      <c r="D59" s="11">
        <v>284</v>
      </c>
      <c r="E59" t="s">
        <v>565</v>
      </c>
      <c r="H59" t="s">
        <v>574</v>
      </c>
    </row>
    <row r="60" spans="4:8">
      <c r="D60" s="11">
        <v>9</v>
      </c>
      <c r="E60" t="s">
        <v>415</v>
      </c>
      <c r="H60" t="s">
        <v>627</v>
      </c>
    </row>
  </sheetData>
  <mergeCells count="2">
    <mergeCell ref="C2:J2"/>
    <mergeCell ref="L2:S2"/>
  </mergeCells>
  <pageMargins left="0.70866141732283472" right="0.70866141732283472" top="0.74803149606299213" bottom="0.74803149606299213" header="0.31496062992125984" footer="0.31496062992125984"/>
  <pageSetup paperSize="9" scale="66" orientation="landscape" r:id="rId1"/>
  <ignoredErrors>
    <ignoredError sqref="C41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99"/>
  <sheetViews>
    <sheetView topLeftCell="A16" zoomScale="110" zoomScaleNormal="110" workbookViewId="0">
      <selection activeCell="I47" sqref="I47"/>
    </sheetView>
  </sheetViews>
  <sheetFormatPr defaultColWidth="11.5546875" defaultRowHeight="13.2"/>
  <cols>
    <col min="1" max="1" width="12.88671875" style="24" customWidth="1"/>
    <col min="3" max="3" width="12.33203125" bestFit="1" customWidth="1"/>
    <col min="4" max="4" width="23.33203125" customWidth="1"/>
    <col min="6" max="6" width="11.5546875" style="11"/>
    <col min="8" max="8" width="12.33203125" customWidth="1"/>
  </cols>
  <sheetData>
    <row r="1" spans="1:13" s="24" customFormat="1" ht="24.6">
      <c r="A1" s="2" t="s">
        <v>20</v>
      </c>
      <c r="B1" s="26"/>
      <c r="C1" s="23"/>
      <c r="D1" s="23"/>
      <c r="E1" s="45" t="s">
        <v>138</v>
      </c>
      <c r="F1" s="23"/>
      <c r="G1" s="23"/>
      <c r="H1" s="506">
        <f>Nodes!$E$1</f>
        <v>43494</v>
      </c>
      <c r="I1" s="507"/>
      <c r="J1" s="80" t="str">
        <f>Nodes!$F$1</f>
        <v>Mimic wiring and 7SEGOP changed.</v>
      </c>
    </row>
    <row r="2" spans="1:13" s="24" customFormat="1" ht="14.4" customHeight="1">
      <c r="B2" s="26"/>
      <c r="C2" s="23"/>
      <c r="D2" s="23"/>
      <c r="E2" s="23"/>
      <c r="F2" s="23"/>
      <c r="G2" s="23"/>
      <c r="H2" s="23"/>
      <c r="I2" s="23"/>
      <c r="J2" s="23"/>
    </row>
    <row r="3" spans="1:13" s="24" customFormat="1">
      <c r="E3" s="26" t="s">
        <v>21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23">
        <v>8</v>
      </c>
    </row>
    <row r="4" spans="1:13" s="24" customFormat="1">
      <c r="D4" s="26" t="s">
        <v>22</v>
      </c>
      <c r="E4" s="26" t="s">
        <v>23</v>
      </c>
      <c r="F4" s="23">
        <v>14</v>
      </c>
      <c r="G4" s="23">
        <v>2</v>
      </c>
      <c r="H4" s="23">
        <v>15</v>
      </c>
      <c r="I4" s="23">
        <v>3</v>
      </c>
      <c r="J4" s="23">
        <v>16</v>
      </c>
      <c r="K4" s="23">
        <v>4</v>
      </c>
      <c r="L4" s="23">
        <v>17</v>
      </c>
      <c r="M4" s="23">
        <v>5</v>
      </c>
    </row>
    <row r="5" spans="1:13" s="24" customFormat="1">
      <c r="D5" s="26"/>
      <c r="E5" s="26"/>
      <c r="F5" s="503" t="s">
        <v>171</v>
      </c>
      <c r="G5" s="504"/>
      <c r="H5" s="504"/>
      <c r="I5" s="505"/>
      <c r="J5" s="503" t="s">
        <v>178</v>
      </c>
      <c r="K5" s="504"/>
      <c r="L5" s="504"/>
      <c r="M5" s="505"/>
    </row>
    <row r="6" spans="1:13">
      <c r="D6" s="26">
        <v>1</v>
      </c>
      <c r="E6" s="24">
        <v>18</v>
      </c>
      <c r="F6" s="57">
        <v>1</v>
      </c>
      <c r="G6" s="58">
        <f t="shared" ref="G6:I24" si="0">F6+1</f>
        <v>2</v>
      </c>
      <c r="H6" s="58">
        <f t="shared" si="0"/>
        <v>3</v>
      </c>
      <c r="I6" s="59">
        <f t="shared" si="0"/>
        <v>4</v>
      </c>
      <c r="J6" s="63">
        <v>65</v>
      </c>
      <c r="K6" s="64">
        <f t="shared" ref="K6:M24" si="1">J6+1</f>
        <v>66</v>
      </c>
      <c r="L6" s="64">
        <f t="shared" si="1"/>
        <v>67</v>
      </c>
      <c r="M6" s="65">
        <f t="shared" si="1"/>
        <v>68</v>
      </c>
    </row>
    <row r="7" spans="1:13">
      <c r="D7" s="26">
        <f t="shared" ref="D7:D24" si="2">D6+1</f>
        <v>2</v>
      </c>
      <c r="E7" s="24">
        <v>6</v>
      </c>
      <c r="F7" s="57">
        <f t="shared" ref="F7:F24" si="3">F6+4</f>
        <v>5</v>
      </c>
      <c r="G7" s="58">
        <f t="shared" si="0"/>
        <v>6</v>
      </c>
      <c r="H7" s="58">
        <f t="shared" si="0"/>
        <v>7</v>
      </c>
      <c r="I7" s="59">
        <f t="shared" si="0"/>
        <v>8</v>
      </c>
      <c r="J7" s="63">
        <f t="shared" ref="J7:J24" si="4">J6+4</f>
        <v>69</v>
      </c>
      <c r="K7" s="64">
        <f t="shared" si="1"/>
        <v>70</v>
      </c>
      <c r="L7" s="64">
        <f t="shared" si="1"/>
        <v>71</v>
      </c>
      <c r="M7" s="65">
        <f t="shared" si="1"/>
        <v>72</v>
      </c>
    </row>
    <row r="8" spans="1:13">
      <c r="D8" s="26">
        <f t="shared" si="2"/>
        <v>3</v>
      </c>
      <c r="E8" s="24">
        <v>19</v>
      </c>
      <c r="F8" s="57">
        <f t="shared" si="3"/>
        <v>9</v>
      </c>
      <c r="G8" s="58">
        <f t="shared" si="0"/>
        <v>10</v>
      </c>
      <c r="H8" s="58">
        <f t="shared" si="0"/>
        <v>11</v>
      </c>
      <c r="I8" s="59">
        <f t="shared" si="0"/>
        <v>12</v>
      </c>
      <c r="J8" s="63">
        <f t="shared" si="4"/>
        <v>73</v>
      </c>
      <c r="K8" s="64">
        <f t="shared" si="1"/>
        <v>74</v>
      </c>
      <c r="L8" s="64">
        <f t="shared" si="1"/>
        <v>75</v>
      </c>
      <c r="M8" s="65">
        <f t="shared" si="1"/>
        <v>76</v>
      </c>
    </row>
    <row r="9" spans="1:13">
      <c r="D9" s="26">
        <f t="shared" si="2"/>
        <v>4</v>
      </c>
      <c r="E9" s="24">
        <v>7</v>
      </c>
      <c r="F9" s="60">
        <f t="shared" si="3"/>
        <v>13</v>
      </c>
      <c r="G9" s="61">
        <f t="shared" si="0"/>
        <v>14</v>
      </c>
      <c r="H9" s="61">
        <f t="shared" si="0"/>
        <v>15</v>
      </c>
      <c r="I9" s="62">
        <f t="shared" si="0"/>
        <v>16</v>
      </c>
      <c r="J9" s="66">
        <f t="shared" si="4"/>
        <v>77</v>
      </c>
      <c r="K9" s="67">
        <f t="shared" si="1"/>
        <v>78</v>
      </c>
      <c r="L9" s="67">
        <f t="shared" si="1"/>
        <v>79</v>
      </c>
      <c r="M9" s="68">
        <f t="shared" si="1"/>
        <v>80</v>
      </c>
    </row>
    <row r="10" spans="1:13">
      <c r="D10" s="26"/>
      <c r="E10" s="24"/>
      <c r="F10" s="503" t="s">
        <v>172</v>
      </c>
      <c r="G10" s="504"/>
      <c r="H10" s="504"/>
      <c r="I10" s="505"/>
      <c r="J10" s="503" t="s">
        <v>179</v>
      </c>
      <c r="K10" s="504"/>
      <c r="L10" s="504"/>
      <c r="M10" s="505"/>
    </row>
    <row r="11" spans="1:13">
      <c r="D11" s="26">
        <f>D9+1</f>
        <v>5</v>
      </c>
      <c r="E11" s="24">
        <v>20</v>
      </c>
      <c r="F11" s="57">
        <f>F9+4</f>
        <v>17</v>
      </c>
      <c r="G11" s="58">
        <f t="shared" si="0"/>
        <v>18</v>
      </c>
      <c r="H11" s="58">
        <f t="shared" si="0"/>
        <v>19</v>
      </c>
      <c r="I11" s="59">
        <f t="shared" si="0"/>
        <v>20</v>
      </c>
      <c r="J11" s="63">
        <f>J9+4</f>
        <v>81</v>
      </c>
      <c r="K11" s="64">
        <f t="shared" si="1"/>
        <v>82</v>
      </c>
      <c r="L11" s="64">
        <f t="shared" si="1"/>
        <v>83</v>
      </c>
      <c r="M11" s="65">
        <f t="shared" si="1"/>
        <v>84</v>
      </c>
    </row>
    <row r="12" spans="1:13">
      <c r="D12" s="26">
        <f t="shared" si="2"/>
        <v>6</v>
      </c>
      <c r="E12" s="24">
        <v>8</v>
      </c>
      <c r="F12" s="57">
        <f t="shared" si="3"/>
        <v>21</v>
      </c>
      <c r="G12" s="58">
        <f t="shared" si="0"/>
        <v>22</v>
      </c>
      <c r="H12" s="58">
        <f t="shared" si="0"/>
        <v>23</v>
      </c>
      <c r="I12" s="59">
        <f t="shared" si="0"/>
        <v>24</v>
      </c>
      <c r="J12" s="63">
        <f t="shared" si="4"/>
        <v>85</v>
      </c>
      <c r="K12" s="64">
        <f t="shared" si="1"/>
        <v>86</v>
      </c>
      <c r="L12" s="64">
        <f t="shared" si="1"/>
        <v>87</v>
      </c>
      <c r="M12" s="65">
        <f t="shared" si="1"/>
        <v>88</v>
      </c>
    </row>
    <row r="13" spans="1:13">
      <c r="D13" s="26">
        <f t="shared" si="2"/>
        <v>7</v>
      </c>
      <c r="E13" s="24">
        <v>21</v>
      </c>
      <c r="F13" s="57">
        <f t="shared" si="3"/>
        <v>25</v>
      </c>
      <c r="G13" s="58">
        <f t="shared" si="0"/>
        <v>26</v>
      </c>
      <c r="H13" s="58">
        <f t="shared" si="0"/>
        <v>27</v>
      </c>
      <c r="I13" s="59">
        <f t="shared" si="0"/>
        <v>28</v>
      </c>
      <c r="J13" s="63">
        <f t="shared" si="4"/>
        <v>89</v>
      </c>
      <c r="K13" s="64">
        <f t="shared" si="1"/>
        <v>90</v>
      </c>
      <c r="L13" s="64">
        <f t="shared" si="1"/>
        <v>91</v>
      </c>
      <c r="M13" s="65">
        <f t="shared" si="1"/>
        <v>92</v>
      </c>
    </row>
    <row r="14" spans="1:13">
      <c r="D14" s="26">
        <f t="shared" si="2"/>
        <v>8</v>
      </c>
      <c r="E14" s="24">
        <v>9</v>
      </c>
      <c r="F14" s="60">
        <f t="shared" si="3"/>
        <v>29</v>
      </c>
      <c r="G14" s="61">
        <f t="shared" si="0"/>
        <v>30</v>
      </c>
      <c r="H14" s="61">
        <f t="shared" si="0"/>
        <v>31</v>
      </c>
      <c r="I14" s="62">
        <f t="shared" si="0"/>
        <v>32</v>
      </c>
      <c r="J14" s="66">
        <f t="shared" si="4"/>
        <v>93</v>
      </c>
      <c r="K14" s="67">
        <f t="shared" si="1"/>
        <v>94</v>
      </c>
      <c r="L14" s="67">
        <f t="shared" si="1"/>
        <v>95</v>
      </c>
      <c r="M14" s="68">
        <f t="shared" si="1"/>
        <v>96</v>
      </c>
    </row>
    <row r="15" spans="1:13">
      <c r="D15" s="26"/>
      <c r="E15" s="24"/>
      <c r="F15" s="503" t="s">
        <v>173</v>
      </c>
      <c r="G15" s="504"/>
      <c r="H15" s="504"/>
      <c r="I15" s="505"/>
      <c r="J15" s="503" t="s">
        <v>180</v>
      </c>
      <c r="K15" s="504"/>
      <c r="L15" s="504"/>
      <c r="M15" s="505"/>
    </row>
    <row r="16" spans="1:13">
      <c r="D16" s="26">
        <f>D14+1</f>
        <v>9</v>
      </c>
      <c r="E16" s="24">
        <v>22</v>
      </c>
      <c r="F16" s="57">
        <f>F14+4</f>
        <v>33</v>
      </c>
      <c r="G16" s="58">
        <f t="shared" si="0"/>
        <v>34</v>
      </c>
      <c r="H16" s="58">
        <f t="shared" si="0"/>
        <v>35</v>
      </c>
      <c r="I16" s="59">
        <f t="shared" si="0"/>
        <v>36</v>
      </c>
      <c r="J16" s="63">
        <f>J14+4</f>
        <v>97</v>
      </c>
      <c r="K16" s="64">
        <f t="shared" si="1"/>
        <v>98</v>
      </c>
      <c r="L16" s="64">
        <f t="shared" si="1"/>
        <v>99</v>
      </c>
      <c r="M16" s="65">
        <f t="shared" si="1"/>
        <v>100</v>
      </c>
    </row>
    <row r="17" spans="4:13">
      <c r="D17" s="26">
        <f t="shared" si="2"/>
        <v>10</v>
      </c>
      <c r="E17" s="24">
        <v>10</v>
      </c>
      <c r="F17" s="57">
        <f t="shared" si="3"/>
        <v>37</v>
      </c>
      <c r="G17" s="58">
        <f t="shared" si="0"/>
        <v>38</v>
      </c>
      <c r="H17" s="58">
        <f t="shared" si="0"/>
        <v>39</v>
      </c>
      <c r="I17" s="59">
        <f t="shared" si="0"/>
        <v>40</v>
      </c>
      <c r="J17" s="63">
        <f t="shared" si="4"/>
        <v>101</v>
      </c>
      <c r="K17" s="64">
        <f t="shared" si="1"/>
        <v>102</v>
      </c>
      <c r="L17" s="64">
        <f t="shared" si="1"/>
        <v>103</v>
      </c>
      <c r="M17" s="65">
        <f t="shared" si="1"/>
        <v>104</v>
      </c>
    </row>
    <row r="18" spans="4:13">
      <c r="D18" s="26">
        <f t="shared" si="2"/>
        <v>11</v>
      </c>
      <c r="E18" s="24">
        <v>23</v>
      </c>
      <c r="F18" s="57">
        <f t="shared" si="3"/>
        <v>41</v>
      </c>
      <c r="G18" s="58">
        <f t="shared" si="0"/>
        <v>42</v>
      </c>
      <c r="H18" s="58">
        <f t="shared" si="0"/>
        <v>43</v>
      </c>
      <c r="I18" s="59">
        <f t="shared" si="0"/>
        <v>44</v>
      </c>
      <c r="J18" s="63">
        <f t="shared" si="4"/>
        <v>105</v>
      </c>
      <c r="K18" s="64">
        <f t="shared" si="1"/>
        <v>106</v>
      </c>
      <c r="L18" s="64">
        <f t="shared" si="1"/>
        <v>107</v>
      </c>
      <c r="M18" s="65">
        <f t="shared" si="1"/>
        <v>108</v>
      </c>
    </row>
    <row r="19" spans="4:13">
      <c r="D19" s="26">
        <f t="shared" si="2"/>
        <v>12</v>
      </c>
      <c r="E19" s="24">
        <v>11</v>
      </c>
      <c r="F19" s="60">
        <f t="shared" si="3"/>
        <v>45</v>
      </c>
      <c r="G19" s="61">
        <f t="shared" si="0"/>
        <v>46</v>
      </c>
      <c r="H19" s="61">
        <f t="shared" si="0"/>
        <v>47</v>
      </c>
      <c r="I19" s="62">
        <f t="shared" si="0"/>
        <v>48</v>
      </c>
      <c r="J19" s="66">
        <f t="shared" si="4"/>
        <v>109</v>
      </c>
      <c r="K19" s="67">
        <f t="shared" si="1"/>
        <v>110</v>
      </c>
      <c r="L19" s="67">
        <f t="shared" si="1"/>
        <v>111</v>
      </c>
      <c r="M19" s="68">
        <f t="shared" si="1"/>
        <v>112</v>
      </c>
    </row>
    <row r="20" spans="4:13">
      <c r="D20" s="26"/>
      <c r="E20" s="24"/>
      <c r="F20" s="503" t="s">
        <v>217</v>
      </c>
      <c r="G20" s="504"/>
      <c r="H20" s="504"/>
      <c r="I20" s="505"/>
      <c r="J20" s="503" t="s">
        <v>177</v>
      </c>
      <c r="K20" s="504"/>
      <c r="L20" s="504"/>
      <c r="M20" s="505"/>
    </row>
    <row r="21" spans="4:13">
      <c r="D21" s="26">
        <f>D19+1</f>
        <v>13</v>
      </c>
      <c r="E21" s="24">
        <v>24</v>
      </c>
      <c r="F21" s="57">
        <f>F19+4</f>
        <v>49</v>
      </c>
      <c r="G21" s="58">
        <f t="shared" si="0"/>
        <v>50</v>
      </c>
      <c r="H21" s="58">
        <f t="shared" si="0"/>
        <v>51</v>
      </c>
      <c r="I21" s="59">
        <f t="shared" si="0"/>
        <v>52</v>
      </c>
      <c r="J21" s="70">
        <f>J19+4</f>
        <v>113</v>
      </c>
      <c r="K21" s="71">
        <f t="shared" si="1"/>
        <v>114</v>
      </c>
      <c r="L21" s="71">
        <f t="shared" si="1"/>
        <v>115</v>
      </c>
      <c r="M21" s="72">
        <f t="shared" si="1"/>
        <v>116</v>
      </c>
    </row>
    <row r="22" spans="4:13">
      <c r="D22" s="26">
        <f t="shared" si="2"/>
        <v>14</v>
      </c>
      <c r="E22" s="24">
        <v>12</v>
      </c>
      <c r="F22" s="57">
        <f t="shared" si="3"/>
        <v>53</v>
      </c>
      <c r="G22" s="58">
        <f t="shared" si="0"/>
        <v>54</v>
      </c>
      <c r="H22" s="58">
        <f t="shared" si="0"/>
        <v>55</v>
      </c>
      <c r="I22" s="59">
        <f t="shared" si="0"/>
        <v>56</v>
      </c>
      <c r="J22" s="70">
        <f t="shared" si="4"/>
        <v>117</v>
      </c>
      <c r="K22" s="71">
        <f t="shared" si="1"/>
        <v>118</v>
      </c>
      <c r="L22" s="71">
        <f t="shared" si="1"/>
        <v>119</v>
      </c>
      <c r="M22" s="72">
        <f t="shared" si="1"/>
        <v>120</v>
      </c>
    </row>
    <row r="23" spans="4:13">
      <c r="D23" s="26">
        <f t="shared" si="2"/>
        <v>15</v>
      </c>
      <c r="E23" s="24">
        <v>25</v>
      </c>
      <c r="F23" s="57">
        <f t="shared" si="3"/>
        <v>57</v>
      </c>
      <c r="G23" s="58">
        <f t="shared" si="0"/>
        <v>58</v>
      </c>
      <c r="H23" s="58">
        <f t="shared" si="0"/>
        <v>59</v>
      </c>
      <c r="I23" s="59">
        <f t="shared" si="0"/>
        <v>60</v>
      </c>
      <c r="J23" s="110">
        <f t="shared" si="4"/>
        <v>121</v>
      </c>
      <c r="K23" s="71">
        <f t="shared" si="1"/>
        <v>122</v>
      </c>
      <c r="L23" s="71">
        <f t="shared" si="1"/>
        <v>123</v>
      </c>
      <c r="M23" s="72">
        <f t="shared" si="1"/>
        <v>124</v>
      </c>
    </row>
    <row r="24" spans="4:13">
      <c r="D24" s="26">
        <f t="shared" si="2"/>
        <v>16</v>
      </c>
      <c r="E24" s="24">
        <v>13</v>
      </c>
      <c r="F24" s="124">
        <f t="shared" si="3"/>
        <v>61</v>
      </c>
      <c r="G24" s="61">
        <f t="shared" si="0"/>
        <v>62</v>
      </c>
      <c r="H24" s="61">
        <f t="shared" si="0"/>
        <v>63</v>
      </c>
      <c r="I24" s="62">
        <f t="shared" si="0"/>
        <v>64</v>
      </c>
      <c r="J24" s="73">
        <f t="shared" si="4"/>
        <v>125</v>
      </c>
      <c r="K24" s="74">
        <f t="shared" si="1"/>
        <v>126</v>
      </c>
      <c r="L24" s="74">
        <f t="shared" si="1"/>
        <v>127</v>
      </c>
      <c r="M24" s="75">
        <f t="shared" si="1"/>
        <v>128</v>
      </c>
    </row>
    <row r="25" spans="4:13">
      <c r="D25" s="24"/>
      <c r="F25"/>
      <c r="I25" s="11"/>
    </row>
    <row r="26" spans="4:13" ht="12.75" hidden="1" customHeight="1">
      <c r="E26" t="s">
        <v>24</v>
      </c>
      <c r="F26" t="s">
        <v>25</v>
      </c>
      <c r="G26" t="s">
        <v>25</v>
      </c>
      <c r="H26" t="s">
        <v>25</v>
      </c>
      <c r="I26" s="11" t="s">
        <v>25</v>
      </c>
      <c r="J26" t="s">
        <v>25</v>
      </c>
      <c r="K26" t="s">
        <v>25</v>
      </c>
      <c r="L26" t="s">
        <v>25</v>
      </c>
      <c r="M26" t="s">
        <v>25</v>
      </c>
    </row>
    <row r="27" spans="4:13" ht="12.75" hidden="1" customHeight="1">
      <c r="E27" t="s">
        <v>26</v>
      </c>
      <c r="F27" t="s">
        <v>27</v>
      </c>
      <c r="G27" t="s">
        <v>28</v>
      </c>
      <c r="H27" t="s">
        <v>27</v>
      </c>
      <c r="I27" s="11" t="s">
        <v>28</v>
      </c>
      <c r="J27" t="s">
        <v>27</v>
      </c>
      <c r="K27" t="s">
        <v>28</v>
      </c>
      <c r="L27" t="s">
        <v>27</v>
      </c>
      <c r="M27" t="s">
        <v>28</v>
      </c>
    </row>
    <row r="28" spans="4:13" ht="12.75" hidden="1" customHeight="1">
      <c r="E28" t="s">
        <v>29</v>
      </c>
      <c r="F28" t="s">
        <v>25</v>
      </c>
      <c r="G28" t="s">
        <v>25</v>
      </c>
      <c r="H28" t="s">
        <v>25</v>
      </c>
      <c r="I28" s="11" t="s">
        <v>25</v>
      </c>
      <c r="J28" t="s">
        <v>27</v>
      </c>
      <c r="K28" t="s">
        <v>28</v>
      </c>
      <c r="L28" t="s">
        <v>27</v>
      </c>
      <c r="M28" t="s">
        <v>28</v>
      </c>
    </row>
    <row r="29" spans="4:13" ht="12.75" hidden="1" customHeight="1">
      <c r="E29" t="s">
        <v>30</v>
      </c>
      <c r="F29" t="s">
        <v>25</v>
      </c>
      <c r="G29" t="s">
        <v>25</v>
      </c>
      <c r="H29" t="s">
        <v>25</v>
      </c>
      <c r="I29" s="11" t="s">
        <v>25</v>
      </c>
      <c r="J29" t="s">
        <v>27</v>
      </c>
      <c r="K29" t="s">
        <v>27</v>
      </c>
      <c r="L29" t="s">
        <v>27</v>
      </c>
      <c r="M29" t="s">
        <v>27</v>
      </c>
    </row>
    <row r="30" spans="4:13">
      <c r="E30" s="26" t="s">
        <v>176</v>
      </c>
      <c r="F30" s="107" t="s">
        <v>184</v>
      </c>
      <c r="G30" s="107" t="s">
        <v>184</v>
      </c>
      <c r="H30" s="107" t="s">
        <v>184</v>
      </c>
      <c r="I30" s="107" t="s">
        <v>184</v>
      </c>
      <c r="J30" s="107" t="s">
        <v>184</v>
      </c>
      <c r="K30" s="107" t="s">
        <v>184</v>
      </c>
      <c r="L30" s="107" t="s">
        <v>184</v>
      </c>
      <c r="M30" s="107" t="s">
        <v>184</v>
      </c>
    </row>
    <row r="31" spans="4:13">
      <c r="E31" s="26" t="s">
        <v>175</v>
      </c>
      <c r="F31" s="108" t="s">
        <v>27</v>
      </c>
      <c r="G31" s="108" t="s">
        <v>27</v>
      </c>
      <c r="H31" s="108" t="s">
        <v>27</v>
      </c>
      <c r="I31" s="108" t="s">
        <v>27</v>
      </c>
      <c r="J31" s="108" t="s">
        <v>27</v>
      </c>
      <c r="K31" s="108" t="s">
        <v>27</v>
      </c>
      <c r="L31" s="108" t="s">
        <v>27</v>
      </c>
      <c r="M31" s="108" t="s">
        <v>27</v>
      </c>
    </row>
    <row r="32" spans="4:13">
      <c r="E32" s="26" t="s">
        <v>174</v>
      </c>
      <c r="F32" s="109" t="s">
        <v>27</v>
      </c>
      <c r="G32" s="109" t="s">
        <v>28</v>
      </c>
      <c r="H32" s="109" t="s">
        <v>27</v>
      </c>
      <c r="I32" s="109" t="s">
        <v>28</v>
      </c>
      <c r="J32" s="109" t="s">
        <v>27</v>
      </c>
      <c r="K32" s="109" t="s">
        <v>28</v>
      </c>
      <c r="L32" s="109" t="s">
        <v>27</v>
      </c>
      <c r="M32" s="109" t="s">
        <v>28</v>
      </c>
    </row>
    <row r="33" spans="1:13" ht="12.75" hidden="1" customHeight="1">
      <c r="E33" t="s">
        <v>31</v>
      </c>
      <c r="F33" t="s">
        <v>27</v>
      </c>
      <c r="G33" t="s">
        <v>27</v>
      </c>
      <c r="H33" t="s">
        <v>27</v>
      </c>
      <c r="I33" s="11" t="s">
        <v>27</v>
      </c>
      <c r="J33" t="s">
        <v>27</v>
      </c>
      <c r="K33" t="s">
        <v>27</v>
      </c>
      <c r="L33" t="s">
        <v>27</v>
      </c>
      <c r="M33" t="s">
        <v>27</v>
      </c>
    </row>
    <row r="35" spans="1:13">
      <c r="A35" s="23" t="s">
        <v>15</v>
      </c>
      <c r="B35" s="23" t="s">
        <v>8</v>
      </c>
      <c r="C35" s="23" t="s">
        <v>12</v>
      </c>
      <c r="D35" s="25" t="s">
        <v>32</v>
      </c>
      <c r="E35" s="26" t="s">
        <v>185</v>
      </c>
    </row>
    <row r="36" spans="1:13">
      <c r="A36" s="1" t="s">
        <v>33</v>
      </c>
      <c r="B36" s="40">
        <v>65</v>
      </c>
      <c r="C36" s="27"/>
      <c r="D36" s="15" t="str">
        <f>Events!$D$3</f>
        <v xml:space="preserve">Move/Route 1. </v>
      </c>
      <c r="E36">
        <f>Events!$E$3</f>
        <v>1</v>
      </c>
      <c r="G36" s="13"/>
    </row>
    <row r="37" spans="1:13">
      <c r="A37" s="1" t="s">
        <v>33</v>
      </c>
      <c r="B37" s="40">
        <f>SUM(B36,4)</f>
        <v>69</v>
      </c>
      <c r="C37" s="27"/>
      <c r="D37" s="15" t="str">
        <f>Events!$D$4</f>
        <v xml:space="preserve">Move/Route 2. </v>
      </c>
      <c r="E37">
        <f>Events!$E$4</f>
        <v>2</v>
      </c>
    </row>
    <row r="38" spans="1:13">
      <c r="A38" s="1" t="s">
        <v>33</v>
      </c>
      <c r="B38" s="40">
        <f t="shared" ref="B38:B47" si="5">SUM(B37,4)</f>
        <v>73</v>
      </c>
      <c r="C38" s="27"/>
      <c r="D38" s="15" t="str">
        <f>Events!$D$5</f>
        <v xml:space="preserve">Move/Route 3. </v>
      </c>
      <c r="E38">
        <f>Events!$E$5</f>
        <v>3</v>
      </c>
    </row>
    <row r="39" spans="1:13">
      <c r="A39" s="1" t="s">
        <v>33</v>
      </c>
      <c r="B39" s="40">
        <f t="shared" si="5"/>
        <v>77</v>
      </c>
      <c r="C39" s="27"/>
      <c r="D39" s="4" t="str">
        <f>Events!$D$63</f>
        <v>Left Fiddle Route Outer</v>
      </c>
      <c r="E39">
        <f>Events!$E$63</f>
        <v>61</v>
      </c>
    </row>
    <row r="40" spans="1:13">
      <c r="A40" s="1" t="s">
        <v>33</v>
      </c>
      <c r="B40" s="40">
        <f t="shared" si="5"/>
        <v>81</v>
      </c>
      <c r="C40" s="27"/>
      <c r="D40" s="4" t="str">
        <f>Events!$D$64</f>
        <v>Left Fiddle Route Centre</v>
      </c>
      <c r="E40">
        <f>Events!$E$64</f>
        <v>62</v>
      </c>
    </row>
    <row r="41" spans="1:13">
      <c r="A41" s="1" t="s">
        <v>33</v>
      </c>
      <c r="B41" s="40">
        <f t="shared" si="5"/>
        <v>85</v>
      </c>
      <c r="C41" s="27"/>
      <c r="D41" s="4" t="str">
        <f>Events!$D$65</f>
        <v>Left Fiddle Route Inner</v>
      </c>
      <c r="E41">
        <f>Events!$E$65</f>
        <v>63</v>
      </c>
    </row>
    <row r="42" spans="1:13">
      <c r="A42" s="1" t="s">
        <v>33</v>
      </c>
      <c r="B42" s="40">
        <f t="shared" si="5"/>
        <v>89</v>
      </c>
      <c r="C42" s="27"/>
      <c r="D42" s="4" t="str">
        <f>Events!$D$66</f>
        <v>Right Fiddle Route Outer</v>
      </c>
      <c r="E42">
        <f>Events!$E$66</f>
        <v>64</v>
      </c>
    </row>
    <row r="43" spans="1:13">
      <c r="A43" s="1" t="s">
        <v>33</v>
      </c>
      <c r="B43" s="40">
        <f t="shared" si="5"/>
        <v>93</v>
      </c>
      <c r="C43" s="27"/>
      <c r="D43" s="4" t="str">
        <f>Events!$D$67</f>
        <v>Right Fiddle Route Centre</v>
      </c>
      <c r="E43">
        <f>Events!$E$67</f>
        <v>65</v>
      </c>
    </row>
    <row r="44" spans="1:13">
      <c r="A44" s="1" t="s">
        <v>33</v>
      </c>
      <c r="B44" s="40">
        <f t="shared" si="5"/>
        <v>97</v>
      </c>
      <c r="C44" s="27"/>
      <c r="D44" s="4" t="str">
        <f>Events!$D$68</f>
        <v>Right Fiddle Route Inner</v>
      </c>
      <c r="E44">
        <f>Events!$E$68</f>
        <v>66</v>
      </c>
    </row>
    <row r="45" spans="1:13">
      <c r="A45" s="1" t="s">
        <v>33</v>
      </c>
      <c r="B45" s="40">
        <f t="shared" si="5"/>
        <v>101</v>
      </c>
      <c r="C45" s="27"/>
      <c r="D45" s="4" t="str">
        <f>Events!$D$11</f>
        <v xml:space="preserve">SoD </v>
      </c>
      <c r="E45">
        <f>Events!$E$11</f>
        <v>9</v>
      </c>
    </row>
    <row r="46" spans="1:13">
      <c r="A46" s="1" t="s">
        <v>33</v>
      </c>
      <c r="B46" s="40">
        <f t="shared" si="5"/>
        <v>105</v>
      </c>
      <c r="C46" s="27"/>
      <c r="D46" s="4" t="str">
        <f>Events!$D$12</f>
        <v xml:space="preserve">SENS </v>
      </c>
      <c r="E46">
        <f>Events!$E$12</f>
        <v>10</v>
      </c>
    </row>
    <row r="47" spans="1:13">
      <c r="A47" s="1" t="s">
        <v>33</v>
      </c>
      <c r="B47" s="40">
        <f t="shared" si="5"/>
        <v>109</v>
      </c>
      <c r="C47" s="27"/>
      <c r="D47" s="4" t="str">
        <f>Events!$D$6</f>
        <v xml:space="preserve">Move/Route 4. </v>
      </c>
      <c r="E47">
        <f>Events!$E$6</f>
        <v>4</v>
      </c>
    </row>
    <row r="48" spans="1:13">
      <c r="A48" s="11" t="s">
        <v>183</v>
      </c>
      <c r="B48" s="40">
        <v>113</v>
      </c>
      <c r="C48" s="27"/>
      <c r="D48" s="4" t="str">
        <f>Events!$D$13</f>
        <v>LED test</v>
      </c>
      <c r="E48">
        <f>Events!$E$13</f>
        <v>11</v>
      </c>
      <c r="F48" s="11" t="s">
        <v>191</v>
      </c>
    </row>
    <row r="49" spans="1:6">
      <c r="A49" s="1" t="s">
        <v>33</v>
      </c>
      <c r="B49" s="40">
        <v>66</v>
      </c>
      <c r="C49" s="27"/>
      <c r="D49" s="4" t="str">
        <f>Events!$D$9</f>
        <v>SEQ Decrement</v>
      </c>
      <c r="E49">
        <f>Events!$E$9</f>
        <v>7</v>
      </c>
    </row>
    <row r="50" spans="1:6">
      <c r="A50" s="1" t="s">
        <v>33</v>
      </c>
      <c r="B50" s="40">
        <v>70</v>
      </c>
      <c r="C50" s="27"/>
      <c r="D50" s="4" t="str">
        <f>Events!$D$10</f>
        <v>SEQ Increment</v>
      </c>
      <c r="E50">
        <f>Events!$E$10</f>
        <v>8</v>
      </c>
    </row>
    <row r="51" spans="1:6">
      <c r="A51" s="1" t="s">
        <v>33</v>
      </c>
      <c r="B51" s="40">
        <v>74</v>
      </c>
      <c r="C51" s="27"/>
      <c r="D51" s="4" t="str">
        <f>Events!$D$7</f>
        <v xml:space="preserve">Move/Route 5. </v>
      </c>
      <c r="E51">
        <f>Events!$E$7</f>
        <v>5</v>
      </c>
      <c r="F51" s="11" t="s">
        <v>231</v>
      </c>
    </row>
    <row r="52" spans="1:6">
      <c r="A52" s="11" t="s">
        <v>134</v>
      </c>
      <c r="B52" s="40">
        <v>1</v>
      </c>
      <c r="C52" s="40">
        <v>2</v>
      </c>
      <c r="D52" s="4" t="str">
        <f>Events!$D$16</f>
        <v>Board 1 Point No. 13</v>
      </c>
      <c r="E52">
        <f>Events!$E$16</f>
        <v>13</v>
      </c>
    </row>
    <row r="53" spans="1:6">
      <c r="A53" s="1" t="str">
        <f>A52</f>
        <v>(On)-(Off)</v>
      </c>
      <c r="B53" s="40">
        <f>SUM(B52,4)</f>
        <v>5</v>
      </c>
      <c r="C53" s="40">
        <f>SUM(C52,4)</f>
        <v>6</v>
      </c>
      <c r="D53" s="4" t="str">
        <f>Events!$D$17</f>
        <v>Board 1 Point No. 14</v>
      </c>
      <c r="E53">
        <f>Events!$E$17</f>
        <v>14</v>
      </c>
    </row>
    <row r="54" spans="1:6">
      <c r="A54" s="1" t="str">
        <f>A53</f>
        <v>(On)-(Off)</v>
      </c>
      <c r="B54" s="40">
        <f t="shared" ref="B54:C67" si="6">SUM(B53,4)</f>
        <v>9</v>
      </c>
      <c r="C54" s="40">
        <f t="shared" si="6"/>
        <v>10</v>
      </c>
      <c r="D54" s="4" t="str">
        <f>Events!$D$18</f>
        <v>Board 2 Point No. 15</v>
      </c>
      <c r="E54">
        <f>Events!$E$18</f>
        <v>15</v>
      </c>
    </row>
    <row r="55" spans="1:6">
      <c r="A55" s="1" t="str">
        <f>A54</f>
        <v>(On)-(Off)</v>
      </c>
      <c r="B55" s="40">
        <f t="shared" si="6"/>
        <v>13</v>
      </c>
      <c r="C55" s="40">
        <f t="shared" si="6"/>
        <v>14</v>
      </c>
      <c r="D55" s="4" t="str">
        <f>Events!$D$19</f>
        <v>Board 2 Point No. 16</v>
      </c>
      <c r="E55">
        <f>Events!$E$19</f>
        <v>16</v>
      </c>
    </row>
    <row r="56" spans="1:6">
      <c r="A56" s="1" t="str">
        <f>A55</f>
        <v>(On)-(Off)</v>
      </c>
      <c r="B56" s="40">
        <f t="shared" si="6"/>
        <v>17</v>
      </c>
      <c r="C56" s="40">
        <f t="shared" si="6"/>
        <v>18</v>
      </c>
      <c r="D56" s="4" t="str">
        <f>Events!$D$20</f>
        <v>Board 2 Point No. 17</v>
      </c>
      <c r="E56">
        <f>Events!$E$20</f>
        <v>17</v>
      </c>
    </row>
    <row r="57" spans="1:6">
      <c r="A57" s="1" t="str">
        <f t="shared" ref="A57:A67" si="7">A56</f>
        <v>(On)-(Off)</v>
      </c>
      <c r="B57" s="40">
        <f t="shared" si="6"/>
        <v>21</v>
      </c>
      <c r="C57" s="40">
        <f t="shared" si="6"/>
        <v>22</v>
      </c>
      <c r="D57" s="4" t="str">
        <f>Events!$D$21</f>
        <v>Board 2 Point No. 18</v>
      </c>
      <c r="E57">
        <f>Events!$E$21</f>
        <v>18</v>
      </c>
    </row>
    <row r="58" spans="1:6">
      <c r="A58" s="1" t="str">
        <f t="shared" si="7"/>
        <v>(On)-(Off)</v>
      </c>
      <c r="B58" s="40">
        <f t="shared" si="6"/>
        <v>25</v>
      </c>
      <c r="C58" s="40">
        <f t="shared" si="6"/>
        <v>26</v>
      </c>
      <c r="D58" s="4" t="str">
        <f>Events!$D$22</f>
        <v>Board 2 Point No. 19</v>
      </c>
      <c r="E58">
        <f>Events!$E$22</f>
        <v>19</v>
      </c>
    </row>
    <row r="59" spans="1:6">
      <c r="A59" s="1" t="str">
        <f t="shared" si="7"/>
        <v>(On)-(Off)</v>
      </c>
      <c r="B59" s="40">
        <f t="shared" si="6"/>
        <v>29</v>
      </c>
      <c r="C59" s="40">
        <f t="shared" si="6"/>
        <v>30</v>
      </c>
      <c r="D59" s="4" t="str">
        <f>Events!$D$23</f>
        <v>Board 2 Point No. 20</v>
      </c>
      <c r="E59">
        <f>Events!$E$23</f>
        <v>20</v>
      </c>
    </row>
    <row r="60" spans="1:6">
      <c r="A60" s="1" t="str">
        <f t="shared" si="7"/>
        <v>(On)-(Off)</v>
      </c>
      <c r="B60" s="40">
        <f t="shared" si="6"/>
        <v>33</v>
      </c>
      <c r="C60" s="40">
        <f t="shared" si="6"/>
        <v>34</v>
      </c>
      <c r="D60" s="4" t="str">
        <f>Events!$D$24</f>
        <v>Board 3 Point No. 21</v>
      </c>
      <c r="E60">
        <f>Events!$E$24</f>
        <v>21</v>
      </c>
    </row>
    <row r="61" spans="1:6">
      <c r="A61" s="1" t="str">
        <f t="shared" si="7"/>
        <v>(On)-(Off)</v>
      </c>
      <c r="B61" s="40">
        <f t="shared" si="6"/>
        <v>37</v>
      </c>
      <c r="C61" s="40">
        <f t="shared" si="6"/>
        <v>38</v>
      </c>
      <c r="D61" s="4" t="str">
        <f>Events!$D$25</f>
        <v>Board 3 Point No. 22</v>
      </c>
      <c r="E61">
        <f>Events!$E$25</f>
        <v>22</v>
      </c>
    </row>
    <row r="62" spans="1:6">
      <c r="A62" s="1" t="str">
        <f t="shared" si="7"/>
        <v>(On)-(Off)</v>
      </c>
      <c r="B62" s="40">
        <f t="shared" si="6"/>
        <v>41</v>
      </c>
      <c r="C62" s="40">
        <f t="shared" si="6"/>
        <v>42</v>
      </c>
      <c r="D62" s="4" t="str">
        <f>Events!$D$26</f>
        <v>Board 4 Point No. 23</v>
      </c>
      <c r="E62">
        <f>Events!$E$26</f>
        <v>23</v>
      </c>
    </row>
    <row r="63" spans="1:6">
      <c r="A63" s="1" t="str">
        <f t="shared" si="7"/>
        <v>(On)-(Off)</v>
      </c>
      <c r="B63" s="40">
        <f t="shared" si="6"/>
        <v>45</v>
      </c>
      <c r="C63" s="40">
        <f t="shared" si="6"/>
        <v>46</v>
      </c>
      <c r="D63" s="4" t="str">
        <f>Events!$D$27</f>
        <v>Board 4 Point No. 24</v>
      </c>
      <c r="E63">
        <f>Events!$E$27</f>
        <v>24</v>
      </c>
    </row>
    <row r="64" spans="1:6">
      <c r="A64" s="1" t="str">
        <f t="shared" si="7"/>
        <v>(On)-(Off)</v>
      </c>
      <c r="B64" s="40">
        <f t="shared" si="6"/>
        <v>49</v>
      </c>
      <c r="C64" s="40">
        <f t="shared" si="6"/>
        <v>50</v>
      </c>
      <c r="D64" s="4" t="str">
        <f>Events!$D$28</f>
        <v>Board 4 Point No. 25</v>
      </c>
      <c r="E64">
        <f>Events!$E$28</f>
        <v>25</v>
      </c>
    </row>
    <row r="65" spans="1:6">
      <c r="A65" s="1" t="str">
        <f t="shared" si="7"/>
        <v>(On)-(Off)</v>
      </c>
      <c r="B65" s="40">
        <f t="shared" si="6"/>
        <v>53</v>
      </c>
      <c r="C65" s="40">
        <f t="shared" si="6"/>
        <v>54</v>
      </c>
      <c r="D65" s="4" t="str">
        <f>Events!$D$29</f>
        <v>Board 4 Point No. 26</v>
      </c>
      <c r="E65">
        <f>Events!$E$29</f>
        <v>26</v>
      </c>
    </row>
    <row r="66" spans="1:6">
      <c r="A66" s="1" t="str">
        <f t="shared" si="7"/>
        <v>(On)-(Off)</v>
      </c>
      <c r="B66" s="40">
        <f t="shared" si="6"/>
        <v>57</v>
      </c>
      <c r="C66" s="40">
        <f t="shared" si="6"/>
        <v>58</v>
      </c>
      <c r="D66" s="4" t="str">
        <f>Events!$D$30</f>
        <v>Board 4 Point No. 27</v>
      </c>
      <c r="E66">
        <f>Events!$E$30</f>
        <v>27</v>
      </c>
    </row>
    <row r="67" spans="1:6">
      <c r="A67" s="1" t="str">
        <f t="shared" si="7"/>
        <v>(On)-(Off)</v>
      </c>
      <c r="B67" s="40">
        <f t="shared" si="6"/>
        <v>61</v>
      </c>
      <c r="C67" s="40">
        <f t="shared" si="6"/>
        <v>62</v>
      </c>
      <c r="D67" s="4" t="str">
        <f>Events!$D$60</f>
        <v>Board 5 Point No. 57</v>
      </c>
      <c r="E67">
        <f>Events!$E$60</f>
        <v>57</v>
      </c>
    </row>
    <row r="68" spans="1:6">
      <c r="A68" s="1"/>
      <c r="C68" s="11"/>
      <c r="D68" s="4"/>
    </row>
    <row r="69" spans="1:6">
      <c r="A69" s="1"/>
      <c r="B69" s="133" t="s">
        <v>137</v>
      </c>
      <c r="C69" s="11">
        <v>48</v>
      </c>
      <c r="D69" s="4"/>
    </row>
    <row r="70" spans="1:6">
      <c r="A70" s="111"/>
      <c r="B70" s="114"/>
      <c r="C70" s="111"/>
      <c r="D70" s="115"/>
      <c r="E70" s="115"/>
      <c r="F70" s="112"/>
    </row>
    <row r="71" spans="1:6">
      <c r="A71" s="111"/>
      <c r="B71" s="114"/>
      <c r="C71" s="111"/>
      <c r="D71" s="115"/>
      <c r="E71" s="115"/>
      <c r="F71" s="113"/>
    </row>
    <row r="72" spans="1:6">
      <c r="A72" s="111"/>
      <c r="B72" s="114"/>
      <c r="C72" s="111"/>
      <c r="D72" s="115"/>
      <c r="E72" s="115"/>
      <c r="F72" s="113"/>
    </row>
    <row r="73" spans="1:6">
      <c r="A73" s="111"/>
      <c r="B73" s="114"/>
      <c r="C73" s="111"/>
      <c r="D73" s="115"/>
      <c r="E73" s="115"/>
      <c r="F73" s="113"/>
    </row>
    <row r="74" spans="1:6">
      <c r="A74" s="111"/>
      <c r="B74" s="114"/>
      <c r="C74" s="111"/>
      <c r="D74" s="115"/>
      <c r="E74" s="115"/>
      <c r="F74" s="113"/>
    </row>
    <row r="75" spans="1:6">
      <c r="A75" s="111"/>
      <c r="B75" s="114"/>
      <c r="C75" s="111"/>
      <c r="D75" s="115"/>
      <c r="E75" s="116"/>
      <c r="F75" s="113"/>
    </row>
    <row r="76" spans="1:6">
      <c r="A76" s="111"/>
      <c r="B76" s="114"/>
      <c r="C76" s="111"/>
      <c r="D76" s="115"/>
      <c r="E76" s="116"/>
      <c r="F76" s="113"/>
    </row>
    <row r="77" spans="1:6">
      <c r="A77" s="111"/>
      <c r="B77" s="114"/>
      <c r="C77" s="111"/>
      <c r="D77" s="115"/>
      <c r="E77" s="116"/>
      <c r="F77" s="113"/>
    </row>
    <row r="78" spans="1:6">
      <c r="A78" s="111"/>
      <c r="B78" s="114"/>
      <c r="C78" s="111"/>
      <c r="D78" s="115"/>
      <c r="E78" s="116"/>
      <c r="F78" s="113"/>
    </row>
    <row r="79" spans="1:6">
      <c r="A79" s="111"/>
      <c r="B79" s="114"/>
      <c r="C79" s="111"/>
      <c r="D79" s="115"/>
      <c r="E79" s="116"/>
      <c r="F79" s="113"/>
    </row>
    <row r="80" spans="1:6">
      <c r="A80" s="111"/>
      <c r="B80" s="114"/>
      <c r="C80" s="111"/>
      <c r="D80" s="115"/>
      <c r="E80" s="116"/>
      <c r="F80" s="113"/>
    </row>
    <row r="81" spans="1:4">
      <c r="A81" s="1"/>
      <c r="B81" s="9"/>
      <c r="C81" s="11"/>
      <c r="D81" s="4"/>
    </row>
    <row r="82" spans="1:4">
      <c r="A82" s="1"/>
      <c r="B82" s="133"/>
      <c r="C82" s="11"/>
      <c r="D82" s="4"/>
    </row>
    <row r="83" spans="1:4">
      <c r="A83" s="1"/>
      <c r="C83" s="11"/>
      <c r="D83" s="4"/>
    </row>
    <row r="84" spans="1:4">
      <c r="A84" s="1"/>
      <c r="C84" s="11"/>
      <c r="D84" s="4"/>
    </row>
    <row r="85" spans="1:4">
      <c r="A85" s="1"/>
      <c r="C85" s="11"/>
      <c r="D85" s="4"/>
    </row>
    <row r="86" spans="1:4">
      <c r="A86" s="1"/>
      <c r="C86" s="11"/>
      <c r="D86" s="4"/>
    </row>
    <row r="87" spans="1:4">
      <c r="A87" s="1"/>
      <c r="C87" s="11"/>
      <c r="D87" s="4"/>
    </row>
    <row r="88" spans="1:4">
      <c r="A88" s="1"/>
      <c r="C88" s="11"/>
      <c r="D88" s="4"/>
    </row>
    <row r="89" spans="1:4">
      <c r="A89" s="1"/>
      <c r="C89" s="11"/>
      <c r="D89" s="4"/>
    </row>
    <row r="90" spans="1:4">
      <c r="A90" s="1"/>
      <c r="C90" s="11"/>
      <c r="D90" s="4"/>
    </row>
    <row r="91" spans="1:4">
      <c r="A91" s="1"/>
      <c r="C91" s="11"/>
      <c r="D91" s="4"/>
    </row>
    <row r="92" spans="1:4">
      <c r="A92" s="1"/>
      <c r="C92" s="11"/>
      <c r="D92" s="4"/>
    </row>
    <row r="93" spans="1:4">
      <c r="A93" s="1"/>
      <c r="C93" s="11"/>
      <c r="D93" s="4"/>
    </row>
    <row r="94" spans="1:4">
      <c r="A94" s="1"/>
      <c r="C94" s="11"/>
      <c r="D94" s="4"/>
    </row>
    <row r="95" spans="1:4">
      <c r="A95" s="1"/>
      <c r="C95" s="11"/>
      <c r="D95" s="4"/>
    </row>
    <row r="96" spans="1:4">
      <c r="A96" s="1"/>
      <c r="C96" s="11"/>
      <c r="D96" s="4"/>
    </row>
    <row r="97" spans="1:4">
      <c r="A97" s="1"/>
      <c r="C97" s="11"/>
      <c r="D97" s="4"/>
    </row>
    <row r="98" spans="1:4">
      <c r="A98" s="1"/>
      <c r="C98" s="11"/>
      <c r="D98" s="4"/>
    </row>
    <row r="99" spans="1:4">
      <c r="A99" s="1"/>
      <c r="C99" s="11"/>
      <c r="D99" s="4"/>
    </row>
  </sheetData>
  <sheetProtection selectLockedCells="1" selectUnlockedCells="1"/>
  <customSheetViews>
    <customSheetView guid="{68721960-D025-4A40-9848-B5C86AFF69F0}" scale="110" hiddenRows="1" showRuler="0" topLeftCell="A16">
      <selection activeCell="B39" sqref="B39"/>
    </customSheetView>
    <customSheetView guid="{48E02D46-7289-4A68-8159-C8A467E0DB72}" scale="110" hiddenRows="1" showRuler="0" topLeftCell="A16">
      <selection activeCell="B39" sqref="B39"/>
    </customSheetView>
  </customSheetViews>
  <mergeCells count="9">
    <mergeCell ref="F20:I20"/>
    <mergeCell ref="J10:M10"/>
    <mergeCell ref="J15:M15"/>
    <mergeCell ref="J20:M20"/>
    <mergeCell ref="H1:I1"/>
    <mergeCell ref="F5:I5"/>
    <mergeCell ref="J5:M5"/>
    <mergeCell ref="F10:I10"/>
    <mergeCell ref="F15:I15"/>
  </mergeCells>
  <phoneticPr fontId="0" type="noConversion"/>
  <pageMargins left="0.78740157480314965" right="0.78740157480314965" top="1.0629921259842521" bottom="1.0629921259842521" header="0.78740157480314965" footer="0.78740157480314965"/>
  <pageSetup paperSize="9" scale="54" firstPageNumber="0" orientation="landscape" verticalDpi="4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76"/>
  <sheetViews>
    <sheetView topLeftCell="A10" zoomScale="110" zoomScaleNormal="110" workbookViewId="0">
      <selection activeCell="K67" sqref="K67"/>
    </sheetView>
  </sheetViews>
  <sheetFormatPr defaultColWidth="11.5546875" defaultRowHeight="13.2"/>
  <cols>
    <col min="2" max="2" width="33.5546875" customWidth="1"/>
    <col min="3" max="3" width="11.5546875" style="24"/>
    <col min="8" max="8" width="13.33203125" bestFit="1" customWidth="1"/>
  </cols>
  <sheetData>
    <row r="1" spans="1:14" ht="24.6">
      <c r="A1" s="2" t="s">
        <v>34</v>
      </c>
      <c r="B1" s="24"/>
      <c r="D1" s="2" t="s">
        <v>164</v>
      </c>
      <c r="E1" s="24"/>
      <c r="F1" s="24"/>
      <c r="G1" s="24"/>
      <c r="H1" s="82">
        <f>Nodes!$E$1</f>
        <v>43494</v>
      </c>
      <c r="J1" s="81"/>
    </row>
    <row r="2" spans="1:14">
      <c r="A2" s="81" t="str">
        <f>Nodes!$F$1</f>
        <v>Mimic wiring and 7SEGOP changed.</v>
      </c>
      <c r="B2" s="24"/>
      <c r="D2" s="24"/>
      <c r="E2" s="24"/>
      <c r="F2" s="24"/>
      <c r="G2" s="24"/>
      <c r="I2" s="1"/>
      <c r="J2" s="1"/>
      <c r="K2" s="1"/>
      <c r="L2" s="1"/>
      <c r="M2" s="1"/>
    </row>
    <row r="3" spans="1:14">
      <c r="C3" s="24" t="s">
        <v>124</v>
      </c>
      <c r="D3" s="23" t="s">
        <v>167</v>
      </c>
      <c r="E3" s="23" t="s">
        <v>16</v>
      </c>
      <c r="F3" s="23" t="s">
        <v>17</v>
      </c>
      <c r="G3" s="23" t="s">
        <v>18</v>
      </c>
      <c r="H3" s="23" t="s">
        <v>19</v>
      </c>
      <c r="I3" s="25"/>
      <c r="J3" s="23"/>
      <c r="K3" s="23"/>
      <c r="L3" s="23"/>
      <c r="M3" s="23"/>
      <c r="N3" s="23"/>
    </row>
    <row r="4" spans="1:14">
      <c r="A4" s="24"/>
      <c r="C4" s="23" t="s">
        <v>168</v>
      </c>
      <c r="D4" s="23" t="s">
        <v>23</v>
      </c>
      <c r="E4" s="23">
        <v>10</v>
      </c>
      <c r="F4" s="23">
        <v>11</v>
      </c>
      <c r="G4" s="23">
        <v>12</v>
      </c>
      <c r="H4" s="23">
        <v>13</v>
      </c>
      <c r="I4" s="23"/>
      <c r="J4" s="23"/>
      <c r="K4" s="23"/>
      <c r="L4" s="23"/>
      <c r="M4" s="23"/>
      <c r="N4" s="23"/>
    </row>
    <row r="5" spans="1:14">
      <c r="C5" s="23">
        <v>1</v>
      </c>
      <c r="D5" s="23">
        <v>2</v>
      </c>
      <c r="E5" s="135">
        <v>1</v>
      </c>
      <c r="F5" s="135">
        <v>17</v>
      </c>
      <c r="G5" s="135">
        <v>33</v>
      </c>
      <c r="H5" s="134">
        <v>49</v>
      </c>
      <c r="I5" s="23"/>
      <c r="J5" s="23"/>
      <c r="K5" s="12"/>
      <c r="L5" s="12"/>
      <c r="M5" s="12"/>
      <c r="N5" s="12"/>
    </row>
    <row r="6" spans="1:14">
      <c r="C6" s="23">
        <f t="shared" ref="C6:C20" si="0">C5+1</f>
        <v>2</v>
      </c>
      <c r="D6" s="23">
        <v>3</v>
      </c>
      <c r="E6" s="135">
        <f t="shared" ref="E6:E20" si="1">E5+1</f>
        <v>2</v>
      </c>
      <c r="F6" s="135">
        <f t="shared" ref="F6:F20" si="2">F5+1</f>
        <v>18</v>
      </c>
      <c r="G6" s="135">
        <f t="shared" ref="G6:G20" si="3">G5+1</f>
        <v>34</v>
      </c>
      <c r="H6" s="134">
        <f t="shared" ref="H6:H20" si="4">H5+1</f>
        <v>50</v>
      </c>
      <c r="I6" s="23"/>
      <c r="J6" s="23"/>
      <c r="K6" s="12"/>
      <c r="L6" s="12"/>
      <c r="M6" s="12"/>
      <c r="N6" s="12"/>
    </row>
    <row r="7" spans="1:14">
      <c r="C7" s="23">
        <f t="shared" si="0"/>
        <v>3</v>
      </c>
      <c r="D7" s="23">
        <v>4</v>
      </c>
      <c r="E7" s="135">
        <f t="shared" si="1"/>
        <v>3</v>
      </c>
      <c r="F7" s="135">
        <f t="shared" si="2"/>
        <v>19</v>
      </c>
      <c r="G7" s="135">
        <f t="shared" si="3"/>
        <v>35</v>
      </c>
      <c r="H7" s="134">
        <f t="shared" si="4"/>
        <v>51</v>
      </c>
      <c r="I7" s="23"/>
      <c r="J7" s="23"/>
      <c r="K7" s="12"/>
      <c r="L7" s="12"/>
      <c r="M7" s="12"/>
      <c r="N7" s="12"/>
    </row>
    <row r="8" spans="1:14">
      <c r="C8" s="23">
        <f t="shared" si="0"/>
        <v>4</v>
      </c>
      <c r="D8" s="23">
        <v>5</v>
      </c>
      <c r="E8" s="135">
        <f t="shared" si="1"/>
        <v>4</v>
      </c>
      <c r="F8" s="135">
        <f t="shared" si="2"/>
        <v>20</v>
      </c>
      <c r="G8" s="135">
        <f t="shared" si="3"/>
        <v>36</v>
      </c>
      <c r="H8" s="134">
        <f t="shared" si="4"/>
        <v>52</v>
      </c>
      <c r="I8" s="23"/>
      <c r="J8" s="23"/>
      <c r="K8" s="12"/>
      <c r="L8" s="12"/>
      <c r="M8" s="12"/>
      <c r="N8" s="12"/>
    </row>
    <row r="9" spans="1:14">
      <c r="C9" s="23">
        <f t="shared" si="0"/>
        <v>5</v>
      </c>
      <c r="D9" s="23">
        <v>6</v>
      </c>
      <c r="E9" s="135">
        <f t="shared" si="1"/>
        <v>5</v>
      </c>
      <c r="F9" s="135">
        <f t="shared" si="2"/>
        <v>21</v>
      </c>
      <c r="G9" s="135">
        <f t="shared" si="3"/>
        <v>37</v>
      </c>
      <c r="H9" s="134">
        <f t="shared" si="4"/>
        <v>53</v>
      </c>
      <c r="I9" s="23"/>
      <c r="J9" s="23"/>
      <c r="K9" s="12"/>
      <c r="L9" s="12"/>
      <c r="M9" s="12"/>
      <c r="N9" s="12"/>
    </row>
    <row r="10" spans="1:14">
      <c r="C10" s="23">
        <f t="shared" si="0"/>
        <v>6</v>
      </c>
      <c r="D10" s="23">
        <v>7</v>
      </c>
      <c r="E10" s="135">
        <f t="shared" si="1"/>
        <v>6</v>
      </c>
      <c r="F10" s="135">
        <f t="shared" si="2"/>
        <v>22</v>
      </c>
      <c r="G10" s="135">
        <f t="shared" si="3"/>
        <v>38</v>
      </c>
      <c r="H10" s="134">
        <f t="shared" si="4"/>
        <v>54</v>
      </c>
      <c r="I10" s="23"/>
      <c r="J10" s="23"/>
      <c r="K10" s="12"/>
      <c r="L10" s="12"/>
      <c r="M10" s="12"/>
      <c r="N10" s="12"/>
    </row>
    <row r="11" spans="1:14">
      <c r="C11" s="23">
        <f t="shared" si="0"/>
        <v>7</v>
      </c>
      <c r="D11" s="23">
        <v>8</v>
      </c>
      <c r="E11" s="135">
        <f t="shared" si="1"/>
        <v>7</v>
      </c>
      <c r="F11" s="135">
        <f t="shared" si="2"/>
        <v>23</v>
      </c>
      <c r="G11" s="135">
        <f t="shared" si="3"/>
        <v>39</v>
      </c>
      <c r="H11" s="134">
        <f t="shared" si="4"/>
        <v>55</v>
      </c>
      <c r="I11" s="23"/>
      <c r="J11" s="23"/>
      <c r="K11" s="12"/>
      <c r="L11" s="12"/>
      <c r="M11" s="12"/>
      <c r="N11" s="12"/>
    </row>
    <row r="12" spans="1:14">
      <c r="C12" s="23">
        <f t="shared" si="0"/>
        <v>8</v>
      </c>
      <c r="D12" s="23">
        <v>9</v>
      </c>
      <c r="E12" s="135">
        <f t="shared" si="1"/>
        <v>8</v>
      </c>
      <c r="F12" s="135">
        <f t="shared" si="2"/>
        <v>24</v>
      </c>
      <c r="G12" s="135">
        <f t="shared" si="3"/>
        <v>40</v>
      </c>
      <c r="H12" s="134">
        <f t="shared" si="4"/>
        <v>56</v>
      </c>
      <c r="I12" s="23"/>
      <c r="J12" s="23"/>
      <c r="K12" s="12"/>
      <c r="L12" s="12"/>
      <c r="M12" s="12"/>
      <c r="N12" s="12"/>
    </row>
    <row r="13" spans="1:14">
      <c r="C13" s="23">
        <f t="shared" si="0"/>
        <v>9</v>
      </c>
      <c r="D13" s="23">
        <v>21</v>
      </c>
      <c r="E13" s="135">
        <f t="shared" si="1"/>
        <v>9</v>
      </c>
      <c r="F13" s="135">
        <f t="shared" si="2"/>
        <v>25</v>
      </c>
      <c r="G13" s="135">
        <f t="shared" si="3"/>
        <v>41</v>
      </c>
      <c r="H13" s="85">
        <f t="shared" si="4"/>
        <v>57</v>
      </c>
      <c r="I13" s="23"/>
      <c r="J13" s="23"/>
      <c r="K13" s="12"/>
      <c r="L13" s="12"/>
      <c r="M13" s="12"/>
      <c r="N13" s="12"/>
    </row>
    <row r="14" spans="1:14">
      <c r="C14" s="23">
        <f t="shared" si="0"/>
        <v>10</v>
      </c>
      <c r="D14" s="23">
        <v>20</v>
      </c>
      <c r="E14" s="135">
        <f t="shared" si="1"/>
        <v>10</v>
      </c>
      <c r="F14" s="135">
        <f t="shared" si="2"/>
        <v>26</v>
      </c>
      <c r="G14" s="135">
        <f t="shared" si="3"/>
        <v>42</v>
      </c>
      <c r="H14" s="85">
        <f t="shared" si="4"/>
        <v>58</v>
      </c>
      <c r="I14" s="23"/>
      <c r="J14" s="23"/>
      <c r="K14" s="12"/>
      <c r="L14" s="12"/>
      <c r="M14" s="12"/>
      <c r="N14" s="12"/>
    </row>
    <row r="15" spans="1:14">
      <c r="C15" s="23">
        <f t="shared" si="0"/>
        <v>11</v>
      </c>
      <c r="D15" s="23">
        <v>19</v>
      </c>
      <c r="E15" s="135">
        <f t="shared" si="1"/>
        <v>11</v>
      </c>
      <c r="F15" s="135">
        <f t="shared" si="2"/>
        <v>27</v>
      </c>
      <c r="G15" s="135">
        <f t="shared" si="3"/>
        <v>43</v>
      </c>
      <c r="H15" s="85">
        <f t="shared" si="4"/>
        <v>59</v>
      </c>
      <c r="I15" s="23"/>
      <c r="J15" s="23"/>
      <c r="K15" s="12"/>
      <c r="L15" s="12"/>
      <c r="M15" s="12"/>
      <c r="N15" s="12"/>
    </row>
    <row r="16" spans="1:14">
      <c r="C16" s="23">
        <f t="shared" si="0"/>
        <v>12</v>
      </c>
      <c r="D16" s="23">
        <v>18</v>
      </c>
      <c r="E16" s="135">
        <f t="shared" si="1"/>
        <v>12</v>
      </c>
      <c r="F16" s="135">
        <f t="shared" si="2"/>
        <v>28</v>
      </c>
      <c r="G16" s="135">
        <f t="shared" si="3"/>
        <v>44</v>
      </c>
      <c r="H16" s="85">
        <f t="shared" si="4"/>
        <v>60</v>
      </c>
      <c r="I16" s="23"/>
      <c r="J16" s="23"/>
      <c r="K16" s="12"/>
      <c r="L16" s="12"/>
      <c r="M16" s="12"/>
      <c r="N16" s="12"/>
    </row>
    <row r="17" spans="2:14">
      <c r="C17" s="23">
        <f t="shared" si="0"/>
        <v>13</v>
      </c>
      <c r="D17" s="23">
        <v>17</v>
      </c>
      <c r="E17" s="135">
        <f t="shared" si="1"/>
        <v>13</v>
      </c>
      <c r="F17" s="135">
        <f t="shared" si="2"/>
        <v>29</v>
      </c>
      <c r="G17" s="12">
        <f t="shared" si="3"/>
        <v>45</v>
      </c>
      <c r="H17" s="85">
        <f t="shared" si="4"/>
        <v>61</v>
      </c>
      <c r="I17" s="23"/>
      <c r="J17" s="23"/>
      <c r="K17" s="12"/>
      <c r="L17" s="12"/>
      <c r="M17" s="12"/>
      <c r="N17" s="12"/>
    </row>
    <row r="18" spans="2:14">
      <c r="C18" s="23">
        <f t="shared" si="0"/>
        <v>14</v>
      </c>
      <c r="D18" s="23">
        <v>16</v>
      </c>
      <c r="E18" s="135">
        <f t="shared" si="1"/>
        <v>14</v>
      </c>
      <c r="F18" s="135">
        <f t="shared" si="2"/>
        <v>30</v>
      </c>
      <c r="G18" s="12">
        <f t="shared" si="3"/>
        <v>46</v>
      </c>
      <c r="H18" s="85">
        <f t="shared" si="4"/>
        <v>62</v>
      </c>
      <c r="I18" s="23"/>
      <c r="J18" s="23"/>
      <c r="K18" s="12"/>
      <c r="L18" s="12"/>
      <c r="M18" s="12"/>
      <c r="N18" s="12"/>
    </row>
    <row r="19" spans="2:14">
      <c r="C19" s="23">
        <f t="shared" si="0"/>
        <v>15</v>
      </c>
      <c r="D19" s="23">
        <v>15</v>
      </c>
      <c r="E19" s="135">
        <f t="shared" si="1"/>
        <v>15</v>
      </c>
      <c r="F19" s="135">
        <f t="shared" si="2"/>
        <v>31</v>
      </c>
      <c r="G19" s="12">
        <f t="shared" si="3"/>
        <v>47</v>
      </c>
      <c r="H19" s="85">
        <f t="shared" si="4"/>
        <v>63</v>
      </c>
      <c r="I19" s="23"/>
      <c r="J19" s="23"/>
      <c r="K19" s="12"/>
      <c r="L19" s="12"/>
      <c r="M19" s="12"/>
      <c r="N19" s="12"/>
    </row>
    <row r="20" spans="2:14">
      <c r="C20" s="23">
        <f t="shared" si="0"/>
        <v>16</v>
      </c>
      <c r="D20" s="23">
        <v>14</v>
      </c>
      <c r="E20" s="135">
        <f t="shared" si="1"/>
        <v>16</v>
      </c>
      <c r="F20" s="135">
        <f t="shared" si="2"/>
        <v>32</v>
      </c>
      <c r="G20" s="12">
        <f t="shared" si="3"/>
        <v>48</v>
      </c>
      <c r="H20" s="85">
        <f t="shared" si="4"/>
        <v>64</v>
      </c>
      <c r="I20" s="23"/>
      <c r="J20" s="23"/>
      <c r="K20" s="12"/>
      <c r="L20" s="12"/>
      <c r="M20" s="12"/>
      <c r="N20" s="12"/>
    </row>
    <row r="22" spans="2:14" s="43" customFormat="1" ht="26.4">
      <c r="B22" s="41" t="s">
        <v>32</v>
      </c>
      <c r="C22" s="41" t="s">
        <v>130</v>
      </c>
      <c r="D22" s="42" t="s">
        <v>131</v>
      </c>
      <c r="E22" s="42" t="s">
        <v>132</v>
      </c>
      <c r="F22" s="42"/>
      <c r="G22" s="42"/>
      <c r="H22" s="42"/>
      <c r="I22" s="42"/>
    </row>
    <row r="23" spans="2:14">
      <c r="B23" s="126" t="str">
        <f>Events!$D$71</f>
        <v>Board 1 - Point sense 13</v>
      </c>
      <c r="C23" s="132">
        <f>Events!$E$71</f>
        <v>101</v>
      </c>
      <c r="D23" s="137">
        <v>1</v>
      </c>
      <c r="E23" s="137">
        <v>2</v>
      </c>
      <c r="F23" s="127"/>
      <c r="G23" s="127"/>
      <c r="H23" s="138"/>
    </row>
    <row r="24" spans="2:14">
      <c r="B24" s="128" t="str">
        <f>Events!$D$72</f>
        <v>Board 1 - Point sense 14</v>
      </c>
      <c r="C24" s="131">
        <f>Events!$E$72</f>
        <v>102</v>
      </c>
      <c r="D24" s="136">
        <f>SUM(D23,2)</f>
        <v>3</v>
      </c>
      <c r="E24" s="136">
        <f>SUM(E23,2)</f>
        <v>4</v>
      </c>
      <c r="F24" s="17"/>
      <c r="G24" s="17"/>
      <c r="H24" s="139"/>
    </row>
    <row r="25" spans="2:14">
      <c r="B25" s="128" t="str">
        <f>Events!D80</f>
        <v>Board 2 - Point sense 15</v>
      </c>
      <c r="C25" s="131">
        <f>Events!E80</f>
        <v>111</v>
      </c>
      <c r="D25" s="136">
        <f t="shared" ref="D25:D38" si="5">SUM(D24,2)</f>
        <v>5</v>
      </c>
      <c r="E25" s="136">
        <f t="shared" ref="E25:E38" si="6">SUM(E24,2)</f>
        <v>6</v>
      </c>
      <c r="F25" s="17"/>
      <c r="G25" s="17"/>
      <c r="H25" s="139"/>
    </row>
    <row r="26" spans="2:14">
      <c r="B26" s="128" t="str">
        <f>Events!D81</f>
        <v>Board 2 - Point sense 16</v>
      </c>
      <c r="C26" s="131">
        <f>Events!E81</f>
        <v>112</v>
      </c>
      <c r="D26" s="136">
        <f t="shared" si="5"/>
        <v>7</v>
      </c>
      <c r="E26" s="136">
        <f t="shared" si="6"/>
        <v>8</v>
      </c>
      <c r="F26" s="17"/>
      <c r="G26" s="17"/>
      <c r="H26" s="139"/>
    </row>
    <row r="27" spans="2:14">
      <c r="B27" s="128" t="str">
        <f>Events!D82</f>
        <v>Board 2 - Point sense 17</v>
      </c>
      <c r="C27" s="131">
        <f>Events!E82</f>
        <v>113</v>
      </c>
      <c r="D27" s="136">
        <f t="shared" si="5"/>
        <v>9</v>
      </c>
      <c r="E27" s="136">
        <f t="shared" si="6"/>
        <v>10</v>
      </c>
      <c r="F27" s="17"/>
      <c r="G27" s="17"/>
      <c r="H27" s="139"/>
    </row>
    <row r="28" spans="2:14">
      <c r="B28" s="128" t="str">
        <f>Events!D83</f>
        <v>Board 2 - Point sense 18</v>
      </c>
      <c r="C28" s="131">
        <f>Events!E83</f>
        <v>114</v>
      </c>
      <c r="D28" s="136">
        <f t="shared" si="5"/>
        <v>11</v>
      </c>
      <c r="E28" s="136">
        <f t="shared" si="6"/>
        <v>12</v>
      </c>
      <c r="F28" s="17"/>
      <c r="G28" s="17"/>
      <c r="H28" s="139"/>
    </row>
    <row r="29" spans="2:14">
      <c r="B29" s="128" t="str">
        <f>Events!D84</f>
        <v>Board 2 - Point sense 19</v>
      </c>
      <c r="C29" s="131">
        <f>Events!E84</f>
        <v>115</v>
      </c>
      <c r="D29" s="136">
        <f t="shared" si="5"/>
        <v>13</v>
      </c>
      <c r="E29" s="136">
        <f t="shared" si="6"/>
        <v>14</v>
      </c>
      <c r="F29" s="17"/>
      <c r="G29" s="17"/>
      <c r="H29" s="139"/>
    </row>
    <row r="30" spans="2:14">
      <c r="B30" s="128" t="str">
        <f>Events!D85</f>
        <v>Board 2 - Point sense 20</v>
      </c>
      <c r="C30" s="131">
        <f>Events!E85</f>
        <v>116</v>
      </c>
      <c r="D30" s="136">
        <f t="shared" si="5"/>
        <v>15</v>
      </c>
      <c r="E30" s="136">
        <f t="shared" si="6"/>
        <v>16</v>
      </c>
      <c r="F30" s="17"/>
      <c r="G30" s="17"/>
      <c r="H30" s="139"/>
    </row>
    <row r="31" spans="2:14">
      <c r="B31" s="126" t="str">
        <f>Events!D96</f>
        <v>Board 3 - Point sense 21</v>
      </c>
      <c r="C31" s="140">
        <f>Events!E96</f>
        <v>131</v>
      </c>
      <c r="D31" s="137">
        <f t="shared" si="5"/>
        <v>17</v>
      </c>
      <c r="E31" s="137">
        <f t="shared" si="6"/>
        <v>18</v>
      </c>
      <c r="F31" s="127"/>
      <c r="G31" s="127"/>
      <c r="H31" s="141"/>
      <c r="I31" s="12"/>
    </row>
    <row r="32" spans="2:14">
      <c r="B32" s="128" t="str">
        <f>Events!D97</f>
        <v>Board 3 - Point sense 22</v>
      </c>
      <c r="C32" s="44">
        <f>Events!E97</f>
        <v>132</v>
      </c>
      <c r="D32" s="136">
        <f t="shared" si="5"/>
        <v>19</v>
      </c>
      <c r="E32" s="136">
        <f t="shared" si="6"/>
        <v>20</v>
      </c>
      <c r="F32" s="17"/>
      <c r="G32" s="17"/>
      <c r="H32" s="142"/>
      <c r="I32" s="12"/>
    </row>
    <row r="33" spans="2:9">
      <c r="B33" s="128" t="str">
        <f>Events!D104</f>
        <v>Board 4 - Point sense 23</v>
      </c>
      <c r="C33" s="44">
        <f>Events!E104</f>
        <v>151</v>
      </c>
      <c r="D33" s="136">
        <f t="shared" si="5"/>
        <v>21</v>
      </c>
      <c r="E33" s="136">
        <f t="shared" si="6"/>
        <v>22</v>
      </c>
      <c r="F33" s="17"/>
      <c r="G33" s="17"/>
      <c r="H33" s="142"/>
      <c r="I33" s="12"/>
    </row>
    <row r="34" spans="2:9">
      <c r="B34" s="128" t="str">
        <f>Events!D105</f>
        <v>Board 4 - Point sense 24 A &amp; B</v>
      </c>
      <c r="C34" s="44">
        <f>Events!E105</f>
        <v>152</v>
      </c>
      <c r="D34" s="136">
        <f t="shared" si="5"/>
        <v>23</v>
      </c>
      <c r="E34" s="136">
        <f t="shared" si="6"/>
        <v>24</v>
      </c>
      <c r="F34" s="17"/>
      <c r="G34" s="17"/>
      <c r="H34" s="142"/>
      <c r="I34" s="12"/>
    </row>
    <row r="35" spans="2:9">
      <c r="B35" s="143" t="str">
        <f>Events!D106</f>
        <v>Board 4 - Point sense 25</v>
      </c>
      <c r="C35" s="44">
        <f>Events!E106</f>
        <v>153</v>
      </c>
      <c r="D35" s="136">
        <f>SUM(D34,2)</f>
        <v>25</v>
      </c>
      <c r="E35" s="136">
        <f>SUM(E34,2)</f>
        <v>26</v>
      </c>
      <c r="F35" s="17"/>
      <c r="G35" s="17"/>
      <c r="H35" s="142"/>
      <c r="I35" s="12"/>
    </row>
    <row r="36" spans="2:9">
      <c r="B36" s="128" t="str">
        <f>Events!D107</f>
        <v>Board 4 - Point sense 26</v>
      </c>
      <c r="C36" s="44">
        <f>Events!E107</f>
        <v>154</v>
      </c>
      <c r="D36" s="136">
        <f t="shared" si="5"/>
        <v>27</v>
      </c>
      <c r="E36" s="136">
        <f t="shared" si="6"/>
        <v>28</v>
      </c>
      <c r="F36" s="39"/>
      <c r="G36" s="39"/>
      <c r="H36" s="139"/>
    </row>
    <row r="37" spans="2:9">
      <c r="B37" s="128" t="str">
        <f>Events!D108</f>
        <v>Board 4 - Point sense 27</v>
      </c>
      <c r="C37" s="44">
        <f>Events!E108</f>
        <v>155</v>
      </c>
      <c r="D37" s="136">
        <f t="shared" si="5"/>
        <v>29</v>
      </c>
      <c r="E37" s="136">
        <f t="shared" si="6"/>
        <v>30</v>
      </c>
      <c r="F37" s="39"/>
      <c r="G37" s="39"/>
      <c r="H37" s="139"/>
    </row>
    <row r="38" spans="2:9">
      <c r="B38" s="128" t="str">
        <f>Events!$D$120</f>
        <v>Board 5 - Point sense 57</v>
      </c>
      <c r="C38" s="44">
        <f>Events!$E$120</f>
        <v>171</v>
      </c>
      <c r="D38" s="136">
        <f t="shared" si="5"/>
        <v>31</v>
      </c>
      <c r="E38" s="136">
        <f t="shared" si="6"/>
        <v>32</v>
      </c>
      <c r="F38" s="39"/>
      <c r="G38" s="39"/>
      <c r="H38" s="139"/>
    </row>
    <row r="39" spans="2:9">
      <c r="B39" s="126" t="str">
        <f>Events!D144</f>
        <v>8 - Left Fiddle Route Outer</v>
      </c>
      <c r="C39" s="132">
        <f>Events!E144</f>
        <v>201</v>
      </c>
      <c r="D39" s="152">
        <f>SUM(D38,2)</f>
        <v>33</v>
      </c>
      <c r="E39" s="153"/>
      <c r="F39" s="153"/>
      <c r="G39" s="127"/>
      <c r="H39" s="154"/>
    </row>
    <row r="40" spans="2:9">
      <c r="B40" s="128" t="str">
        <f>Events!D145</f>
        <v>8 - Left Fiddle Route Centre</v>
      </c>
      <c r="C40" s="131">
        <f>Events!E145</f>
        <v>202</v>
      </c>
      <c r="D40" s="136">
        <f>SUM(D39,1)</f>
        <v>34</v>
      </c>
      <c r="E40" s="39"/>
      <c r="F40" s="39"/>
      <c r="G40" s="39"/>
      <c r="H40" s="155"/>
    </row>
    <row r="41" spans="2:9">
      <c r="B41" s="128" t="str">
        <f>Events!D146</f>
        <v>8 - Left Fiddle Route Inner</v>
      </c>
      <c r="C41" s="131">
        <f>Events!E146</f>
        <v>203</v>
      </c>
      <c r="D41" s="136">
        <f t="shared" ref="D41:D59" si="7">SUM(D40,1)</f>
        <v>35</v>
      </c>
      <c r="E41" s="39"/>
      <c r="F41" s="39"/>
      <c r="G41" s="39"/>
      <c r="H41" s="155"/>
    </row>
    <row r="42" spans="2:9">
      <c r="B42" s="128" t="str">
        <f>Events!D168</f>
        <v>11 - Right Fiddle Route Outer</v>
      </c>
      <c r="C42" s="131">
        <f>Events!E168</f>
        <v>231</v>
      </c>
      <c r="D42" s="136">
        <f t="shared" si="7"/>
        <v>36</v>
      </c>
      <c r="E42" s="39"/>
      <c r="F42" s="39"/>
      <c r="G42" s="39"/>
      <c r="H42" s="155"/>
    </row>
    <row r="43" spans="2:9">
      <c r="B43" s="128" t="str">
        <f>Events!D169</f>
        <v>11 - Right Fiddle Route Centre</v>
      </c>
      <c r="C43" s="131">
        <f>Events!E169</f>
        <v>232</v>
      </c>
      <c r="D43" s="136">
        <f t="shared" si="7"/>
        <v>37</v>
      </c>
      <c r="E43" s="39"/>
      <c r="F43" s="39"/>
      <c r="G43" s="39"/>
      <c r="H43" s="155"/>
    </row>
    <row r="44" spans="2:9">
      <c r="B44" s="128" t="str">
        <f>Events!D170</f>
        <v>11 - Right Fiddle Route Inner</v>
      </c>
      <c r="C44" s="131">
        <f>Events!E170</f>
        <v>233</v>
      </c>
      <c r="D44" s="136">
        <f t="shared" si="7"/>
        <v>38</v>
      </c>
      <c r="E44" s="39"/>
      <c r="F44" s="39"/>
      <c r="G44" s="39"/>
      <c r="H44" s="155"/>
    </row>
    <row r="45" spans="2:9">
      <c r="B45" s="128" t="str">
        <f>Events!D208</f>
        <v>Board 6-S1 - R1 OP Route Set</v>
      </c>
      <c r="C45" s="131">
        <f>Events!E208</f>
        <v>301</v>
      </c>
      <c r="D45" s="136">
        <f t="shared" si="7"/>
        <v>39</v>
      </c>
      <c r="E45" s="39"/>
      <c r="F45" s="39"/>
      <c r="G45" s="39"/>
      <c r="H45" s="155"/>
    </row>
    <row r="46" spans="2:9">
      <c r="B46" s="128" t="str">
        <f>Events!D209</f>
        <v>Board 6-S2 - R2A Bank A Set</v>
      </c>
      <c r="C46" s="131">
        <f>Events!E209</f>
        <v>312</v>
      </c>
      <c r="D46" s="136">
        <f t="shared" si="7"/>
        <v>40</v>
      </c>
      <c r="E46" s="39"/>
      <c r="F46" s="39"/>
      <c r="G46" s="39"/>
      <c r="H46" s="155"/>
    </row>
    <row r="47" spans="2:9">
      <c r="B47" s="128" t="str">
        <f>Events!D211</f>
        <v>Board 6-S4 - R4A Bank A Set</v>
      </c>
      <c r="C47" s="131">
        <f>Events!E211</f>
        <v>314</v>
      </c>
      <c r="D47" s="136">
        <f t="shared" si="7"/>
        <v>41</v>
      </c>
      <c r="E47" s="39"/>
      <c r="F47" s="39"/>
      <c r="G47" s="39"/>
      <c r="H47" s="155"/>
    </row>
    <row r="48" spans="2:9">
      <c r="B48" s="128" t="str">
        <f>Events!D105&amp;" 2"</f>
        <v>Board 4 - Point sense 24 A &amp; B 2</v>
      </c>
      <c r="C48" s="131">
        <f>Events!E105</f>
        <v>152</v>
      </c>
      <c r="D48" s="39"/>
      <c r="E48" s="136">
        <v>42</v>
      </c>
      <c r="F48" s="39"/>
      <c r="G48" s="39"/>
      <c r="H48" s="155"/>
    </row>
    <row r="49" spans="2:8">
      <c r="B49" s="128" t="str">
        <f>Events!D213</f>
        <v>Board 6-S6 - R6 OP Route Set</v>
      </c>
      <c r="C49" s="131">
        <f>Events!E213</f>
        <v>306</v>
      </c>
      <c r="D49" s="136">
        <f>SUM(D47,2)</f>
        <v>43</v>
      </c>
      <c r="E49" s="39"/>
      <c r="F49" s="39"/>
      <c r="G49" s="39"/>
      <c r="H49" s="155"/>
    </row>
    <row r="50" spans="2:8">
      <c r="B50" s="129" t="str">
        <f>Events!D215</f>
        <v>Board 6-S8 - Loco NGTT Set</v>
      </c>
      <c r="C50" s="130">
        <f>Events!E215</f>
        <v>283</v>
      </c>
      <c r="D50" s="156">
        <f t="shared" si="7"/>
        <v>44</v>
      </c>
      <c r="E50" s="157"/>
      <c r="F50" s="158" t="s">
        <v>232</v>
      </c>
      <c r="G50" s="157"/>
      <c r="H50" s="159"/>
    </row>
    <row r="52" spans="2:8">
      <c r="B52" s="144" t="s">
        <v>223</v>
      </c>
      <c r="C52" s="195" t="s">
        <v>266</v>
      </c>
      <c r="D52" s="160">
        <v>49</v>
      </c>
      <c r="E52" s="99"/>
      <c r="F52" s="99"/>
      <c r="G52" s="99"/>
      <c r="H52" s="145"/>
    </row>
    <row r="53" spans="2:8">
      <c r="B53" s="146" t="s">
        <v>224</v>
      </c>
      <c r="C53" s="196" t="s">
        <v>266</v>
      </c>
      <c r="D53" s="136">
        <f t="shared" si="7"/>
        <v>50</v>
      </c>
      <c r="E53" s="17"/>
      <c r="F53" s="17"/>
      <c r="G53" s="17"/>
      <c r="H53" s="147"/>
    </row>
    <row r="54" spans="2:8">
      <c r="B54" s="146" t="s">
        <v>225</v>
      </c>
      <c r="C54" s="196" t="s">
        <v>266</v>
      </c>
      <c r="D54" s="136">
        <f t="shared" si="7"/>
        <v>51</v>
      </c>
      <c r="E54" s="17"/>
      <c r="F54" s="17"/>
      <c r="G54" s="17"/>
      <c r="H54" s="147"/>
    </row>
    <row r="55" spans="2:8">
      <c r="B55" s="146" t="s">
        <v>226</v>
      </c>
      <c r="C55" s="196" t="s">
        <v>266</v>
      </c>
      <c r="D55" s="136">
        <f t="shared" si="7"/>
        <v>52</v>
      </c>
      <c r="E55" s="17"/>
      <c r="F55" s="17"/>
      <c r="G55" s="17"/>
      <c r="H55" s="147"/>
    </row>
    <row r="56" spans="2:8">
      <c r="B56" s="146" t="s">
        <v>227</v>
      </c>
      <c r="C56" s="196" t="s">
        <v>266</v>
      </c>
      <c r="D56" s="136">
        <f t="shared" si="7"/>
        <v>53</v>
      </c>
      <c r="E56" s="17"/>
      <c r="F56" s="17"/>
      <c r="G56" s="17"/>
      <c r="H56" s="147"/>
    </row>
    <row r="57" spans="2:8">
      <c r="B57" s="146" t="s">
        <v>228</v>
      </c>
      <c r="C57" s="196" t="s">
        <v>266</v>
      </c>
      <c r="D57" s="136">
        <f t="shared" si="7"/>
        <v>54</v>
      </c>
      <c r="E57" s="17"/>
      <c r="F57" s="17"/>
      <c r="G57" s="17"/>
      <c r="H57" s="147"/>
    </row>
    <row r="58" spans="2:8">
      <c r="B58" s="146" t="s">
        <v>229</v>
      </c>
      <c r="C58" s="196" t="s">
        <v>266</v>
      </c>
      <c r="D58" s="136">
        <f t="shared" si="7"/>
        <v>55</v>
      </c>
      <c r="E58" s="17"/>
      <c r="F58" s="17"/>
      <c r="G58" s="17"/>
      <c r="H58" s="147"/>
    </row>
    <row r="59" spans="2:8">
      <c r="B59" s="146" t="s">
        <v>230</v>
      </c>
      <c r="C59" s="196" t="s">
        <v>266</v>
      </c>
      <c r="D59" s="136">
        <f t="shared" si="7"/>
        <v>56</v>
      </c>
      <c r="E59" s="17"/>
      <c r="F59" s="17"/>
      <c r="G59" s="17"/>
      <c r="H59" s="147"/>
    </row>
    <row r="60" spans="2:8">
      <c r="B60" s="146"/>
      <c r="C60" s="17"/>
      <c r="D60" s="17"/>
      <c r="E60" s="17"/>
      <c r="F60" s="17"/>
      <c r="G60" s="17"/>
      <c r="H60" s="147"/>
    </row>
    <row r="61" spans="2:8">
      <c r="B61" s="146" t="s">
        <v>236</v>
      </c>
      <c r="C61" s="17"/>
      <c r="D61" s="17"/>
      <c r="E61" s="17"/>
      <c r="F61" s="17"/>
      <c r="G61" s="17"/>
      <c r="H61" s="147"/>
    </row>
    <row r="62" spans="2:8">
      <c r="B62" s="161" t="e">
        <f>Events!#REF!&amp;" GREEN"</f>
        <v>#REF!</v>
      </c>
      <c r="C62" s="131" t="e">
        <f>Events!#REF!</f>
        <v>#REF!</v>
      </c>
      <c r="D62" s="136">
        <f>SUM(D59,1)</f>
        <v>57</v>
      </c>
      <c r="E62" s="17"/>
      <c r="F62" s="94" t="s">
        <v>234</v>
      </c>
      <c r="G62" s="17"/>
      <c r="H62" s="147"/>
    </row>
    <row r="63" spans="2:8">
      <c r="B63" s="161" t="e">
        <f>Events!#REF!&amp;" RED"</f>
        <v>#REF!</v>
      </c>
      <c r="C63" s="131" t="s">
        <v>235</v>
      </c>
      <c r="D63" s="136">
        <f>SUM(D62,1)</f>
        <v>58</v>
      </c>
      <c r="E63" s="17"/>
      <c r="F63" s="94" t="s">
        <v>233</v>
      </c>
      <c r="G63" s="17"/>
      <c r="H63" s="147"/>
    </row>
    <row r="64" spans="2:8">
      <c r="B64" s="161" t="e">
        <f>Events!#REF!&amp;" GREEN"</f>
        <v>#REF!</v>
      </c>
      <c r="C64" s="131" t="e">
        <f>Events!#REF!</f>
        <v>#REF!</v>
      </c>
      <c r="D64" s="136">
        <f t="shared" ref="D64:D69" si="8">SUM(D63,1)</f>
        <v>59</v>
      </c>
      <c r="E64" s="17"/>
      <c r="F64" s="94" t="s">
        <v>234</v>
      </c>
      <c r="G64" s="17"/>
      <c r="H64" s="147"/>
    </row>
    <row r="65" spans="2:8">
      <c r="B65" s="161" t="e">
        <f>Events!#REF!&amp;" RED"</f>
        <v>#REF!</v>
      </c>
      <c r="C65" s="131" t="s">
        <v>235</v>
      </c>
      <c r="D65" s="136">
        <f t="shared" si="8"/>
        <v>60</v>
      </c>
      <c r="E65" s="17"/>
      <c r="F65" s="94" t="s">
        <v>233</v>
      </c>
      <c r="G65" s="17"/>
      <c r="H65" s="147"/>
    </row>
    <row r="66" spans="2:8">
      <c r="B66" s="161" t="e">
        <f>Events!#REF!&amp;" GREEN"</f>
        <v>#REF!</v>
      </c>
      <c r="C66" s="131" t="e">
        <f>Events!#REF!</f>
        <v>#REF!</v>
      </c>
      <c r="D66" s="136">
        <f t="shared" si="8"/>
        <v>61</v>
      </c>
      <c r="E66" s="17"/>
      <c r="F66" s="94" t="s">
        <v>234</v>
      </c>
      <c r="G66" s="17"/>
      <c r="H66" s="147"/>
    </row>
    <row r="67" spans="2:8">
      <c r="B67" s="161" t="e">
        <f>Events!#REF!&amp;" RED"</f>
        <v>#REF!</v>
      </c>
      <c r="C67" s="131" t="s">
        <v>235</v>
      </c>
      <c r="D67" s="136">
        <f t="shared" si="8"/>
        <v>62</v>
      </c>
      <c r="E67" s="17"/>
      <c r="F67" s="94" t="s">
        <v>233</v>
      </c>
      <c r="G67" s="17"/>
      <c r="H67" s="147"/>
    </row>
    <row r="68" spans="2:8">
      <c r="B68" s="161" t="e">
        <f>Events!#REF!&amp;" GREEN"</f>
        <v>#REF!</v>
      </c>
      <c r="C68" s="131" t="e">
        <f>Events!#REF!</f>
        <v>#REF!</v>
      </c>
      <c r="D68" s="136">
        <f t="shared" si="8"/>
        <v>63</v>
      </c>
      <c r="E68" s="17"/>
      <c r="F68" s="94" t="s">
        <v>234</v>
      </c>
      <c r="G68" s="17"/>
      <c r="H68" s="147"/>
    </row>
    <row r="69" spans="2:8">
      <c r="B69" s="162" t="e">
        <f>Events!#REF!&amp;" RED"</f>
        <v>#REF!</v>
      </c>
      <c r="C69" s="163" t="s">
        <v>235</v>
      </c>
      <c r="D69" s="164">
        <f t="shared" si="8"/>
        <v>64</v>
      </c>
      <c r="E69" s="148"/>
      <c r="F69" s="165" t="s">
        <v>233</v>
      </c>
      <c r="G69" s="148"/>
      <c r="H69" s="149"/>
    </row>
    <row r="70" spans="2:8">
      <c r="C70"/>
    </row>
    <row r="71" spans="2:8">
      <c r="C71"/>
    </row>
    <row r="72" spans="2:8">
      <c r="C72"/>
    </row>
    <row r="73" spans="2:8">
      <c r="C73"/>
    </row>
    <row r="74" spans="2:8">
      <c r="C74"/>
    </row>
    <row r="75" spans="2:8">
      <c r="C75"/>
    </row>
    <row r="76" spans="2:8">
      <c r="F76" s="11"/>
      <c r="G76" s="11"/>
    </row>
  </sheetData>
  <sheetProtection selectLockedCells="1" selectUnlockedCells="1"/>
  <customSheetViews>
    <customSheetView guid="{68721960-D025-4A40-9848-B5C86AFF69F0}" scale="110" showRuler="0">
      <selection activeCell="M14" sqref="M14"/>
    </customSheetView>
    <customSheetView guid="{48E02D46-7289-4A68-8159-C8A467E0DB72}" scale="110" showRuler="0">
      <selection activeCell="M14" sqref="M14"/>
    </customSheetView>
  </customSheetViews>
  <phoneticPr fontId="0" type="noConversion"/>
  <pageMargins left="0.78740157480314965" right="0.78740157480314965" top="1.0629921259842521" bottom="1.0629921259842521" header="0.78740157480314965" footer="0.78740157480314965"/>
  <pageSetup paperSize="9" scale="74" firstPageNumber="0" fitToHeight="2" orientation="portrait" verticalDpi="4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M94"/>
  <sheetViews>
    <sheetView workbookViewId="0">
      <selection activeCell="I1" sqref="I1"/>
    </sheetView>
  </sheetViews>
  <sheetFormatPr defaultColWidth="11.5546875" defaultRowHeight="13.2"/>
  <cols>
    <col min="1" max="1" width="12.88671875" style="24" customWidth="1"/>
    <col min="3" max="3" width="12.33203125" bestFit="1" customWidth="1"/>
    <col min="4" max="4" width="33.5546875" customWidth="1"/>
    <col min="6" max="6" width="11.5546875" style="11"/>
    <col min="8" max="8" width="12.33203125" customWidth="1"/>
    <col min="257" max="257" width="12.88671875" customWidth="1"/>
    <col min="259" max="259" width="12.33203125" bestFit="1" customWidth="1"/>
    <col min="260" max="260" width="22.44140625" customWidth="1"/>
    <col min="264" max="264" width="12.33203125" customWidth="1"/>
    <col min="513" max="513" width="12.88671875" customWidth="1"/>
    <col min="515" max="515" width="12.33203125" bestFit="1" customWidth="1"/>
    <col min="516" max="516" width="22.44140625" customWidth="1"/>
    <col min="520" max="520" width="12.33203125" customWidth="1"/>
    <col min="769" max="769" width="12.88671875" customWidth="1"/>
    <col min="771" max="771" width="12.33203125" bestFit="1" customWidth="1"/>
    <col min="772" max="772" width="22.44140625" customWidth="1"/>
    <col min="776" max="776" width="12.33203125" customWidth="1"/>
    <col min="1025" max="1025" width="12.88671875" customWidth="1"/>
    <col min="1027" max="1027" width="12.33203125" bestFit="1" customWidth="1"/>
    <col min="1028" max="1028" width="22.44140625" customWidth="1"/>
    <col min="1032" max="1032" width="12.33203125" customWidth="1"/>
    <col min="1281" max="1281" width="12.88671875" customWidth="1"/>
    <col min="1283" max="1283" width="12.33203125" bestFit="1" customWidth="1"/>
    <col min="1284" max="1284" width="22.44140625" customWidth="1"/>
    <col min="1288" max="1288" width="12.33203125" customWidth="1"/>
    <col min="1537" max="1537" width="12.88671875" customWidth="1"/>
    <col min="1539" max="1539" width="12.33203125" bestFit="1" customWidth="1"/>
    <col min="1540" max="1540" width="22.44140625" customWidth="1"/>
    <col min="1544" max="1544" width="12.33203125" customWidth="1"/>
    <col min="1793" max="1793" width="12.88671875" customWidth="1"/>
    <col min="1795" max="1795" width="12.33203125" bestFit="1" customWidth="1"/>
    <col min="1796" max="1796" width="22.44140625" customWidth="1"/>
    <col min="1800" max="1800" width="12.33203125" customWidth="1"/>
    <col min="2049" max="2049" width="12.88671875" customWidth="1"/>
    <col min="2051" max="2051" width="12.33203125" bestFit="1" customWidth="1"/>
    <col min="2052" max="2052" width="22.44140625" customWidth="1"/>
    <col min="2056" max="2056" width="12.33203125" customWidth="1"/>
    <col min="2305" max="2305" width="12.88671875" customWidth="1"/>
    <col min="2307" max="2307" width="12.33203125" bestFit="1" customWidth="1"/>
    <col min="2308" max="2308" width="22.44140625" customWidth="1"/>
    <col min="2312" max="2312" width="12.33203125" customWidth="1"/>
    <col min="2561" max="2561" width="12.88671875" customWidth="1"/>
    <col min="2563" max="2563" width="12.33203125" bestFit="1" customWidth="1"/>
    <col min="2564" max="2564" width="22.44140625" customWidth="1"/>
    <col min="2568" max="2568" width="12.33203125" customWidth="1"/>
    <col min="2817" max="2817" width="12.88671875" customWidth="1"/>
    <col min="2819" max="2819" width="12.33203125" bestFit="1" customWidth="1"/>
    <col min="2820" max="2820" width="22.44140625" customWidth="1"/>
    <col min="2824" max="2824" width="12.33203125" customWidth="1"/>
    <col min="3073" max="3073" width="12.88671875" customWidth="1"/>
    <col min="3075" max="3075" width="12.33203125" bestFit="1" customWidth="1"/>
    <col min="3076" max="3076" width="22.44140625" customWidth="1"/>
    <col min="3080" max="3080" width="12.33203125" customWidth="1"/>
    <col min="3329" max="3329" width="12.88671875" customWidth="1"/>
    <col min="3331" max="3331" width="12.33203125" bestFit="1" customWidth="1"/>
    <col min="3332" max="3332" width="22.44140625" customWidth="1"/>
    <col min="3336" max="3336" width="12.33203125" customWidth="1"/>
    <col min="3585" max="3585" width="12.88671875" customWidth="1"/>
    <col min="3587" max="3587" width="12.33203125" bestFit="1" customWidth="1"/>
    <col min="3588" max="3588" width="22.44140625" customWidth="1"/>
    <col min="3592" max="3592" width="12.33203125" customWidth="1"/>
    <col min="3841" max="3841" width="12.88671875" customWidth="1"/>
    <col min="3843" max="3843" width="12.33203125" bestFit="1" customWidth="1"/>
    <col min="3844" max="3844" width="22.44140625" customWidth="1"/>
    <col min="3848" max="3848" width="12.33203125" customWidth="1"/>
    <col min="4097" max="4097" width="12.88671875" customWidth="1"/>
    <col min="4099" max="4099" width="12.33203125" bestFit="1" customWidth="1"/>
    <col min="4100" max="4100" width="22.44140625" customWidth="1"/>
    <col min="4104" max="4104" width="12.33203125" customWidth="1"/>
    <col min="4353" max="4353" width="12.88671875" customWidth="1"/>
    <col min="4355" max="4355" width="12.33203125" bestFit="1" customWidth="1"/>
    <col min="4356" max="4356" width="22.44140625" customWidth="1"/>
    <col min="4360" max="4360" width="12.33203125" customWidth="1"/>
    <col min="4609" max="4609" width="12.88671875" customWidth="1"/>
    <col min="4611" max="4611" width="12.33203125" bestFit="1" customWidth="1"/>
    <col min="4612" max="4612" width="22.44140625" customWidth="1"/>
    <col min="4616" max="4616" width="12.33203125" customWidth="1"/>
    <col min="4865" max="4865" width="12.88671875" customWidth="1"/>
    <col min="4867" max="4867" width="12.33203125" bestFit="1" customWidth="1"/>
    <col min="4868" max="4868" width="22.44140625" customWidth="1"/>
    <col min="4872" max="4872" width="12.33203125" customWidth="1"/>
    <col min="5121" max="5121" width="12.88671875" customWidth="1"/>
    <col min="5123" max="5123" width="12.33203125" bestFit="1" customWidth="1"/>
    <col min="5124" max="5124" width="22.44140625" customWidth="1"/>
    <col min="5128" max="5128" width="12.33203125" customWidth="1"/>
    <col min="5377" max="5377" width="12.88671875" customWidth="1"/>
    <col min="5379" max="5379" width="12.33203125" bestFit="1" customWidth="1"/>
    <col min="5380" max="5380" width="22.44140625" customWidth="1"/>
    <col min="5384" max="5384" width="12.33203125" customWidth="1"/>
    <col min="5633" max="5633" width="12.88671875" customWidth="1"/>
    <col min="5635" max="5635" width="12.33203125" bestFit="1" customWidth="1"/>
    <col min="5636" max="5636" width="22.44140625" customWidth="1"/>
    <col min="5640" max="5640" width="12.33203125" customWidth="1"/>
    <col min="5889" max="5889" width="12.88671875" customWidth="1"/>
    <col min="5891" max="5891" width="12.33203125" bestFit="1" customWidth="1"/>
    <col min="5892" max="5892" width="22.44140625" customWidth="1"/>
    <col min="5896" max="5896" width="12.33203125" customWidth="1"/>
    <col min="6145" max="6145" width="12.88671875" customWidth="1"/>
    <col min="6147" max="6147" width="12.33203125" bestFit="1" customWidth="1"/>
    <col min="6148" max="6148" width="22.44140625" customWidth="1"/>
    <col min="6152" max="6152" width="12.33203125" customWidth="1"/>
    <col min="6401" max="6401" width="12.88671875" customWidth="1"/>
    <col min="6403" max="6403" width="12.33203125" bestFit="1" customWidth="1"/>
    <col min="6404" max="6404" width="22.44140625" customWidth="1"/>
    <col min="6408" max="6408" width="12.33203125" customWidth="1"/>
    <col min="6657" max="6657" width="12.88671875" customWidth="1"/>
    <col min="6659" max="6659" width="12.33203125" bestFit="1" customWidth="1"/>
    <col min="6660" max="6660" width="22.44140625" customWidth="1"/>
    <col min="6664" max="6664" width="12.33203125" customWidth="1"/>
    <col min="6913" max="6913" width="12.88671875" customWidth="1"/>
    <col min="6915" max="6915" width="12.33203125" bestFit="1" customWidth="1"/>
    <col min="6916" max="6916" width="22.44140625" customWidth="1"/>
    <col min="6920" max="6920" width="12.33203125" customWidth="1"/>
    <col min="7169" max="7169" width="12.88671875" customWidth="1"/>
    <col min="7171" max="7171" width="12.33203125" bestFit="1" customWidth="1"/>
    <col min="7172" max="7172" width="22.44140625" customWidth="1"/>
    <col min="7176" max="7176" width="12.33203125" customWidth="1"/>
    <col min="7425" max="7425" width="12.88671875" customWidth="1"/>
    <col min="7427" max="7427" width="12.33203125" bestFit="1" customWidth="1"/>
    <col min="7428" max="7428" width="22.44140625" customWidth="1"/>
    <col min="7432" max="7432" width="12.33203125" customWidth="1"/>
    <col min="7681" max="7681" width="12.88671875" customWidth="1"/>
    <col min="7683" max="7683" width="12.33203125" bestFit="1" customWidth="1"/>
    <col min="7684" max="7684" width="22.44140625" customWidth="1"/>
    <col min="7688" max="7688" width="12.33203125" customWidth="1"/>
    <col min="7937" max="7937" width="12.88671875" customWidth="1"/>
    <col min="7939" max="7939" width="12.33203125" bestFit="1" customWidth="1"/>
    <col min="7940" max="7940" width="22.44140625" customWidth="1"/>
    <col min="7944" max="7944" width="12.33203125" customWidth="1"/>
    <col min="8193" max="8193" width="12.88671875" customWidth="1"/>
    <col min="8195" max="8195" width="12.33203125" bestFit="1" customWidth="1"/>
    <col min="8196" max="8196" width="22.44140625" customWidth="1"/>
    <col min="8200" max="8200" width="12.33203125" customWidth="1"/>
    <col min="8449" max="8449" width="12.88671875" customWidth="1"/>
    <col min="8451" max="8451" width="12.33203125" bestFit="1" customWidth="1"/>
    <col min="8452" max="8452" width="22.44140625" customWidth="1"/>
    <col min="8456" max="8456" width="12.33203125" customWidth="1"/>
    <col min="8705" max="8705" width="12.88671875" customWidth="1"/>
    <col min="8707" max="8707" width="12.33203125" bestFit="1" customWidth="1"/>
    <col min="8708" max="8708" width="22.44140625" customWidth="1"/>
    <col min="8712" max="8712" width="12.33203125" customWidth="1"/>
    <col min="8961" max="8961" width="12.88671875" customWidth="1"/>
    <col min="8963" max="8963" width="12.33203125" bestFit="1" customWidth="1"/>
    <col min="8964" max="8964" width="22.44140625" customWidth="1"/>
    <col min="8968" max="8968" width="12.33203125" customWidth="1"/>
    <col min="9217" max="9217" width="12.88671875" customWidth="1"/>
    <col min="9219" max="9219" width="12.33203125" bestFit="1" customWidth="1"/>
    <col min="9220" max="9220" width="22.44140625" customWidth="1"/>
    <col min="9224" max="9224" width="12.33203125" customWidth="1"/>
    <col min="9473" max="9473" width="12.88671875" customWidth="1"/>
    <col min="9475" max="9475" width="12.33203125" bestFit="1" customWidth="1"/>
    <col min="9476" max="9476" width="22.44140625" customWidth="1"/>
    <col min="9480" max="9480" width="12.33203125" customWidth="1"/>
    <col min="9729" max="9729" width="12.88671875" customWidth="1"/>
    <col min="9731" max="9731" width="12.33203125" bestFit="1" customWidth="1"/>
    <col min="9732" max="9732" width="22.44140625" customWidth="1"/>
    <col min="9736" max="9736" width="12.33203125" customWidth="1"/>
    <col min="9985" max="9985" width="12.88671875" customWidth="1"/>
    <col min="9987" max="9987" width="12.33203125" bestFit="1" customWidth="1"/>
    <col min="9988" max="9988" width="22.44140625" customWidth="1"/>
    <col min="9992" max="9992" width="12.33203125" customWidth="1"/>
    <col min="10241" max="10241" width="12.88671875" customWidth="1"/>
    <col min="10243" max="10243" width="12.33203125" bestFit="1" customWidth="1"/>
    <col min="10244" max="10244" width="22.44140625" customWidth="1"/>
    <col min="10248" max="10248" width="12.33203125" customWidth="1"/>
    <col min="10497" max="10497" width="12.88671875" customWidth="1"/>
    <col min="10499" max="10499" width="12.33203125" bestFit="1" customWidth="1"/>
    <col min="10500" max="10500" width="22.44140625" customWidth="1"/>
    <col min="10504" max="10504" width="12.33203125" customWidth="1"/>
    <col min="10753" max="10753" width="12.88671875" customWidth="1"/>
    <col min="10755" max="10755" width="12.33203125" bestFit="1" customWidth="1"/>
    <col min="10756" max="10756" width="22.44140625" customWidth="1"/>
    <col min="10760" max="10760" width="12.33203125" customWidth="1"/>
    <col min="11009" max="11009" width="12.88671875" customWidth="1"/>
    <col min="11011" max="11011" width="12.33203125" bestFit="1" customWidth="1"/>
    <col min="11012" max="11012" width="22.44140625" customWidth="1"/>
    <col min="11016" max="11016" width="12.33203125" customWidth="1"/>
    <col min="11265" max="11265" width="12.88671875" customWidth="1"/>
    <col min="11267" max="11267" width="12.33203125" bestFit="1" customWidth="1"/>
    <col min="11268" max="11268" width="22.44140625" customWidth="1"/>
    <col min="11272" max="11272" width="12.33203125" customWidth="1"/>
    <col min="11521" max="11521" width="12.88671875" customWidth="1"/>
    <col min="11523" max="11523" width="12.33203125" bestFit="1" customWidth="1"/>
    <col min="11524" max="11524" width="22.44140625" customWidth="1"/>
    <col min="11528" max="11528" width="12.33203125" customWidth="1"/>
    <col min="11777" max="11777" width="12.88671875" customWidth="1"/>
    <col min="11779" max="11779" width="12.33203125" bestFit="1" customWidth="1"/>
    <col min="11780" max="11780" width="22.44140625" customWidth="1"/>
    <col min="11784" max="11784" width="12.33203125" customWidth="1"/>
    <col min="12033" max="12033" width="12.88671875" customWidth="1"/>
    <col min="12035" max="12035" width="12.33203125" bestFit="1" customWidth="1"/>
    <col min="12036" max="12036" width="22.44140625" customWidth="1"/>
    <col min="12040" max="12040" width="12.33203125" customWidth="1"/>
    <col min="12289" max="12289" width="12.88671875" customWidth="1"/>
    <col min="12291" max="12291" width="12.33203125" bestFit="1" customWidth="1"/>
    <col min="12292" max="12292" width="22.44140625" customWidth="1"/>
    <col min="12296" max="12296" width="12.33203125" customWidth="1"/>
    <col min="12545" max="12545" width="12.88671875" customWidth="1"/>
    <col min="12547" max="12547" width="12.33203125" bestFit="1" customWidth="1"/>
    <col min="12548" max="12548" width="22.44140625" customWidth="1"/>
    <col min="12552" max="12552" width="12.33203125" customWidth="1"/>
    <col min="12801" max="12801" width="12.88671875" customWidth="1"/>
    <col min="12803" max="12803" width="12.33203125" bestFit="1" customWidth="1"/>
    <col min="12804" max="12804" width="22.44140625" customWidth="1"/>
    <col min="12808" max="12808" width="12.33203125" customWidth="1"/>
    <col min="13057" max="13057" width="12.88671875" customWidth="1"/>
    <col min="13059" max="13059" width="12.33203125" bestFit="1" customWidth="1"/>
    <col min="13060" max="13060" width="22.44140625" customWidth="1"/>
    <col min="13064" max="13064" width="12.33203125" customWidth="1"/>
    <col min="13313" max="13313" width="12.88671875" customWidth="1"/>
    <col min="13315" max="13315" width="12.33203125" bestFit="1" customWidth="1"/>
    <col min="13316" max="13316" width="22.44140625" customWidth="1"/>
    <col min="13320" max="13320" width="12.33203125" customWidth="1"/>
    <col min="13569" max="13569" width="12.88671875" customWidth="1"/>
    <col min="13571" max="13571" width="12.33203125" bestFit="1" customWidth="1"/>
    <col min="13572" max="13572" width="22.44140625" customWidth="1"/>
    <col min="13576" max="13576" width="12.33203125" customWidth="1"/>
    <col min="13825" max="13825" width="12.88671875" customWidth="1"/>
    <col min="13827" max="13827" width="12.33203125" bestFit="1" customWidth="1"/>
    <col min="13828" max="13828" width="22.44140625" customWidth="1"/>
    <col min="13832" max="13832" width="12.33203125" customWidth="1"/>
    <col min="14081" max="14081" width="12.88671875" customWidth="1"/>
    <col min="14083" max="14083" width="12.33203125" bestFit="1" customWidth="1"/>
    <col min="14084" max="14084" width="22.44140625" customWidth="1"/>
    <col min="14088" max="14088" width="12.33203125" customWidth="1"/>
    <col min="14337" max="14337" width="12.88671875" customWidth="1"/>
    <col min="14339" max="14339" width="12.33203125" bestFit="1" customWidth="1"/>
    <col min="14340" max="14340" width="22.44140625" customWidth="1"/>
    <col min="14344" max="14344" width="12.33203125" customWidth="1"/>
    <col min="14593" max="14593" width="12.88671875" customWidth="1"/>
    <col min="14595" max="14595" width="12.33203125" bestFit="1" customWidth="1"/>
    <col min="14596" max="14596" width="22.44140625" customWidth="1"/>
    <col min="14600" max="14600" width="12.33203125" customWidth="1"/>
    <col min="14849" max="14849" width="12.88671875" customWidth="1"/>
    <col min="14851" max="14851" width="12.33203125" bestFit="1" customWidth="1"/>
    <col min="14852" max="14852" width="22.44140625" customWidth="1"/>
    <col min="14856" max="14856" width="12.33203125" customWidth="1"/>
    <col min="15105" max="15105" width="12.88671875" customWidth="1"/>
    <col min="15107" max="15107" width="12.33203125" bestFit="1" customWidth="1"/>
    <col min="15108" max="15108" width="22.44140625" customWidth="1"/>
    <col min="15112" max="15112" width="12.33203125" customWidth="1"/>
    <col min="15361" max="15361" width="12.88671875" customWidth="1"/>
    <col min="15363" max="15363" width="12.33203125" bestFit="1" customWidth="1"/>
    <col min="15364" max="15364" width="22.44140625" customWidth="1"/>
    <col min="15368" max="15368" width="12.33203125" customWidth="1"/>
    <col min="15617" max="15617" width="12.88671875" customWidth="1"/>
    <col min="15619" max="15619" width="12.33203125" bestFit="1" customWidth="1"/>
    <col min="15620" max="15620" width="22.44140625" customWidth="1"/>
    <col min="15624" max="15624" width="12.33203125" customWidth="1"/>
    <col min="15873" max="15873" width="12.88671875" customWidth="1"/>
    <col min="15875" max="15875" width="12.33203125" bestFit="1" customWidth="1"/>
    <col min="15876" max="15876" width="22.44140625" customWidth="1"/>
    <col min="15880" max="15880" width="12.33203125" customWidth="1"/>
    <col min="16129" max="16129" width="12.88671875" customWidth="1"/>
    <col min="16131" max="16131" width="12.33203125" bestFit="1" customWidth="1"/>
    <col min="16132" max="16132" width="22.44140625" customWidth="1"/>
    <col min="16136" max="16136" width="12.33203125" customWidth="1"/>
  </cols>
  <sheetData>
    <row r="1" spans="1:13" s="24" customFormat="1" ht="24.6">
      <c r="A1" s="2" t="s">
        <v>20</v>
      </c>
      <c r="B1" s="26"/>
      <c r="C1" s="23"/>
      <c r="D1" s="23"/>
      <c r="E1" s="45" t="s">
        <v>138</v>
      </c>
      <c r="F1" s="23"/>
      <c r="G1" s="23"/>
      <c r="H1" s="6">
        <f>Issue!$A$4</f>
        <v>43494</v>
      </c>
      <c r="I1" s="79" t="str">
        <f>Issue!$D$4</f>
        <v>Mimic wiring and 7SEGOP changed.</v>
      </c>
      <c r="J1" s="80"/>
    </row>
    <row r="2" spans="1:13" s="24" customFormat="1" ht="14.4" customHeight="1">
      <c r="A2" s="461"/>
      <c r="B2" s="26"/>
      <c r="C2" s="23"/>
      <c r="D2" s="23"/>
      <c r="E2" s="23"/>
      <c r="F2" s="23"/>
      <c r="G2" s="23"/>
      <c r="H2" s="23"/>
      <c r="I2" s="23"/>
      <c r="J2" s="23"/>
    </row>
    <row r="3" spans="1:13" s="24" customFormat="1">
      <c r="E3" s="26" t="s">
        <v>21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23">
        <v>8</v>
      </c>
    </row>
    <row r="4" spans="1:13" s="24" customFormat="1">
      <c r="D4" s="26" t="s">
        <v>22</v>
      </c>
      <c r="E4" s="26" t="s">
        <v>23</v>
      </c>
      <c r="F4" s="23">
        <v>14</v>
      </c>
      <c r="G4" s="23">
        <v>2</v>
      </c>
      <c r="H4" s="23">
        <v>15</v>
      </c>
      <c r="I4" s="23">
        <v>3</v>
      </c>
      <c r="J4" s="23">
        <v>16</v>
      </c>
      <c r="K4" s="23">
        <v>4</v>
      </c>
      <c r="L4" s="23">
        <v>17</v>
      </c>
      <c r="M4" s="23">
        <v>5</v>
      </c>
    </row>
    <row r="5" spans="1:13" s="24" customFormat="1">
      <c r="D5" s="26"/>
      <c r="E5" s="26"/>
      <c r="F5" s="511" t="s">
        <v>171</v>
      </c>
      <c r="G5" s="512"/>
      <c r="H5" s="512"/>
      <c r="I5" s="513"/>
      <c r="J5" s="511" t="s">
        <v>686</v>
      </c>
      <c r="K5" s="512"/>
      <c r="L5" s="512"/>
      <c r="M5" s="513"/>
    </row>
    <row r="6" spans="1:13">
      <c r="D6" s="26">
        <v>1</v>
      </c>
      <c r="E6" s="24">
        <v>18</v>
      </c>
      <c r="F6" s="464">
        <v>1</v>
      </c>
      <c r="G6" s="465">
        <f t="shared" ref="G6:I24" si="0">F6+1</f>
        <v>2</v>
      </c>
      <c r="H6" s="465">
        <f t="shared" si="0"/>
        <v>3</v>
      </c>
      <c r="I6" s="466">
        <f t="shared" si="0"/>
        <v>4</v>
      </c>
      <c r="J6" s="464">
        <v>65</v>
      </c>
      <c r="K6" s="465">
        <f t="shared" ref="K6:M24" si="1">J6+1</f>
        <v>66</v>
      </c>
      <c r="L6" s="465">
        <f t="shared" si="1"/>
        <v>67</v>
      </c>
      <c r="M6" s="466">
        <f t="shared" si="1"/>
        <v>68</v>
      </c>
    </row>
    <row r="7" spans="1:13">
      <c r="D7" s="26">
        <f t="shared" ref="D7:D24" si="2">D6+1</f>
        <v>2</v>
      </c>
      <c r="E7" s="24">
        <v>6</v>
      </c>
      <c r="F7" s="464">
        <f t="shared" ref="F7:F24" si="3">F6+4</f>
        <v>5</v>
      </c>
      <c r="G7" s="465">
        <f t="shared" si="0"/>
        <v>6</v>
      </c>
      <c r="H7" s="465">
        <f t="shared" si="0"/>
        <v>7</v>
      </c>
      <c r="I7" s="466">
        <f t="shared" si="0"/>
        <v>8</v>
      </c>
      <c r="J7" s="464">
        <f t="shared" ref="J7:J24" si="4">J6+4</f>
        <v>69</v>
      </c>
      <c r="K7" s="465">
        <f t="shared" si="1"/>
        <v>70</v>
      </c>
      <c r="L7" s="465">
        <f t="shared" si="1"/>
        <v>71</v>
      </c>
      <c r="M7" s="466">
        <f t="shared" si="1"/>
        <v>72</v>
      </c>
    </row>
    <row r="8" spans="1:13">
      <c r="D8" s="26">
        <f t="shared" si="2"/>
        <v>3</v>
      </c>
      <c r="E8" s="24">
        <v>19</v>
      </c>
      <c r="F8" s="464">
        <f t="shared" si="3"/>
        <v>9</v>
      </c>
      <c r="G8" s="465">
        <f t="shared" si="0"/>
        <v>10</v>
      </c>
      <c r="H8" s="465">
        <f t="shared" si="0"/>
        <v>11</v>
      </c>
      <c r="I8" s="466">
        <f t="shared" si="0"/>
        <v>12</v>
      </c>
      <c r="J8" s="464">
        <f t="shared" si="4"/>
        <v>73</v>
      </c>
      <c r="K8" s="465">
        <f t="shared" si="1"/>
        <v>74</v>
      </c>
      <c r="L8" s="465">
        <f t="shared" si="1"/>
        <v>75</v>
      </c>
      <c r="M8" s="466">
        <f t="shared" si="1"/>
        <v>76</v>
      </c>
    </row>
    <row r="9" spans="1:13">
      <c r="D9" s="26">
        <f t="shared" si="2"/>
        <v>4</v>
      </c>
      <c r="E9" s="24">
        <v>7</v>
      </c>
      <c r="F9" s="467">
        <f t="shared" si="3"/>
        <v>13</v>
      </c>
      <c r="G9" s="468">
        <f t="shared" si="0"/>
        <v>14</v>
      </c>
      <c r="H9" s="468">
        <f t="shared" si="0"/>
        <v>15</v>
      </c>
      <c r="I9" s="469">
        <f t="shared" si="0"/>
        <v>16</v>
      </c>
      <c r="J9" s="467">
        <f t="shared" si="4"/>
        <v>77</v>
      </c>
      <c r="K9" s="468">
        <f t="shared" si="1"/>
        <v>78</v>
      </c>
      <c r="L9" s="468">
        <f t="shared" si="1"/>
        <v>79</v>
      </c>
      <c r="M9" s="469">
        <f t="shared" si="1"/>
        <v>80</v>
      </c>
    </row>
    <row r="10" spans="1:13">
      <c r="D10" s="26"/>
      <c r="E10" s="24"/>
      <c r="F10" s="511" t="s">
        <v>172</v>
      </c>
      <c r="G10" s="512"/>
      <c r="H10" s="512"/>
      <c r="I10" s="513"/>
      <c r="J10" s="511" t="s">
        <v>687</v>
      </c>
      <c r="K10" s="512"/>
      <c r="L10" s="512"/>
      <c r="M10" s="513"/>
    </row>
    <row r="11" spans="1:13">
      <c r="D11" s="26">
        <f>D9+1</f>
        <v>5</v>
      </c>
      <c r="E11" s="24">
        <v>20</v>
      </c>
      <c r="F11" s="464">
        <f>F9+4</f>
        <v>17</v>
      </c>
      <c r="G11" s="465">
        <f t="shared" si="0"/>
        <v>18</v>
      </c>
      <c r="H11" s="465">
        <f t="shared" si="0"/>
        <v>19</v>
      </c>
      <c r="I11" s="466">
        <f t="shared" si="0"/>
        <v>20</v>
      </c>
      <c r="J11" s="464">
        <f>J9+4</f>
        <v>81</v>
      </c>
      <c r="K11" s="465">
        <f t="shared" si="1"/>
        <v>82</v>
      </c>
      <c r="L11" s="465">
        <f t="shared" si="1"/>
        <v>83</v>
      </c>
      <c r="M11" s="466">
        <f t="shared" si="1"/>
        <v>84</v>
      </c>
    </row>
    <row r="12" spans="1:13">
      <c r="D12" s="26">
        <f t="shared" si="2"/>
        <v>6</v>
      </c>
      <c r="E12" s="24">
        <v>8</v>
      </c>
      <c r="F12" s="464">
        <f t="shared" si="3"/>
        <v>21</v>
      </c>
      <c r="G12" s="465">
        <f t="shared" si="0"/>
        <v>22</v>
      </c>
      <c r="H12" s="465">
        <f t="shared" si="0"/>
        <v>23</v>
      </c>
      <c r="I12" s="466">
        <f t="shared" si="0"/>
        <v>24</v>
      </c>
      <c r="J12" s="464">
        <f t="shared" si="4"/>
        <v>85</v>
      </c>
      <c r="K12" s="465">
        <f t="shared" si="1"/>
        <v>86</v>
      </c>
      <c r="L12" s="465">
        <f t="shared" si="1"/>
        <v>87</v>
      </c>
      <c r="M12" s="466">
        <f t="shared" si="1"/>
        <v>88</v>
      </c>
    </row>
    <row r="13" spans="1:13">
      <c r="D13" s="26">
        <f t="shared" si="2"/>
        <v>7</v>
      </c>
      <c r="E13" s="24">
        <v>21</v>
      </c>
      <c r="F13" s="464">
        <f t="shared" si="3"/>
        <v>25</v>
      </c>
      <c r="G13" s="465">
        <f t="shared" si="0"/>
        <v>26</v>
      </c>
      <c r="H13" s="465">
        <f t="shared" si="0"/>
        <v>27</v>
      </c>
      <c r="I13" s="466">
        <f t="shared" si="0"/>
        <v>28</v>
      </c>
      <c r="J13" s="464">
        <f t="shared" si="4"/>
        <v>89</v>
      </c>
      <c r="K13" s="465">
        <f t="shared" si="1"/>
        <v>90</v>
      </c>
      <c r="L13" s="465">
        <f t="shared" si="1"/>
        <v>91</v>
      </c>
      <c r="M13" s="466">
        <f t="shared" si="1"/>
        <v>92</v>
      </c>
    </row>
    <row r="14" spans="1:13">
      <c r="D14" s="26">
        <f t="shared" si="2"/>
        <v>8</v>
      </c>
      <c r="E14" s="24">
        <v>9</v>
      </c>
      <c r="F14" s="467">
        <f t="shared" si="3"/>
        <v>29</v>
      </c>
      <c r="G14" s="468">
        <f t="shared" si="0"/>
        <v>30</v>
      </c>
      <c r="H14" s="468">
        <f t="shared" si="0"/>
        <v>31</v>
      </c>
      <c r="I14" s="469">
        <f t="shared" si="0"/>
        <v>32</v>
      </c>
      <c r="J14" s="467">
        <f t="shared" si="4"/>
        <v>93</v>
      </c>
      <c r="K14" s="468">
        <f t="shared" si="1"/>
        <v>94</v>
      </c>
      <c r="L14" s="468">
        <f t="shared" si="1"/>
        <v>95</v>
      </c>
      <c r="M14" s="469">
        <f t="shared" si="1"/>
        <v>96</v>
      </c>
    </row>
    <row r="15" spans="1:13">
      <c r="D15" s="26"/>
      <c r="E15" s="24"/>
      <c r="F15" s="508" t="s">
        <v>173</v>
      </c>
      <c r="G15" s="509"/>
      <c r="H15" s="509"/>
      <c r="I15" s="510"/>
      <c r="J15" s="508" t="s">
        <v>688</v>
      </c>
      <c r="K15" s="509"/>
      <c r="L15" s="509"/>
      <c r="M15" s="510"/>
    </row>
    <row r="16" spans="1:13">
      <c r="D16" s="26">
        <f>D14+1</f>
        <v>9</v>
      </c>
      <c r="E16" s="24">
        <v>22</v>
      </c>
      <c r="F16" s="464">
        <f>F14+4</f>
        <v>33</v>
      </c>
      <c r="G16" s="465">
        <f t="shared" si="0"/>
        <v>34</v>
      </c>
      <c r="H16" s="465">
        <f t="shared" si="0"/>
        <v>35</v>
      </c>
      <c r="I16" s="466">
        <f t="shared" si="0"/>
        <v>36</v>
      </c>
      <c r="J16" s="464">
        <f>J14+4</f>
        <v>97</v>
      </c>
      <c r="K16" s="465">
        <f t="shared" si="1"/>
        <v>98</v>
      </c>
      <c r="L16" s="465">
        <f t="shared" si="1"/>
        <v>99</v>
      </c>
      <c r="M16" s="466">
        <f t="shared" si="1"/>
        <v>100</v>
      </c>
    </row>
    <row r="17" spans="4:13">
      <c r="D17" s="26">
        <f t="shared" si="2"/>
        <v>10</v>
      </c>
      <c r="E17" s="24">
        <v>10</v>
      </c>
      <c r="F17" s="464">
        <f t="shared" si="3"/>
        <v>37</v>
      </c>
      <c r="G17" s="465">
        <f t="shared" si="0"/>
        <v>38</v>
      </c>
      <c r="H17" s="465">
        <f t="shared" si="0"/>
        <v>39</v>
      </c>
      <c r="I17" s="466">
        <f t="shared" si="0"/>
        <v>40</v>
      </c>
      <c r="J17" s="464">
        <f t="shared" si="4"/>
        <v>101</v>
      </c>
      <c r="K17" s="465">
        <f t="shared" si="1"/>
        <v>102</v>
      </c>
      <c r="L17" s="465">
        <f t="shared" si="1"/>
        <v>103</v>
      </c>
      <c r="M17" s="466">
        <f t="shared" si="1"/>
        <v>104</v>
      </c>
    </row>
    <row r="18" spans="4:13">
      <c r="D18" s="26">
        <f t="shared" si="2"/>
        <v>11</v>
      </c>
      <c r="E18" s="24">
        <v>23</v>
      </c>
      <c r="F18" s="464">
        <f t="shared" si="3"/>
        <v>41</v>
      </c>
      <c r="G18" s="465">
        <f t="shared" si="0"/>
        <v>42</v>
      </c>
      <c r="H18" s="465">
        <f t="shared" si="0"/>
        <v>43</v>
      </c>
      <c r="I18" s="466">
        <f t="shared" si="0"/>
        <v>44</v>
      </c>
      <c r="J18" s="464">
        <f t="shared" si="4"/>
        <v>105</v>
      </c>
      <c r="K18" s="465">
        <f t="shared" si="1"/>
        <v>106</v>
      </c>
      <c r="L18" s="465">
        <f t="shared" si="1"/>
        <v>107</v>
      </c>
      <c r="M18" s="466">
        <f t="shared" si="1"/>
        <v>108</v>
      </c>
    </row>
    <row r="19" spans="4:13">
      <c r="D19" s="26">
        <f t="shared" si="2"/>
        <v>12</v>
      </c>
      <c r="E19" s="24">
        <v>11</v>
      </c>
      <c r="F19" s="467">
        <f t="shared" si="3"/>
        <v>45</v>
      </c>
      <c r="G19" s="468">
        <f t="shared" si="0"/>
        <v>46</v>
      </c>
      <c r="H19" s="468">
        <f t="shared" si="0"/>
        <v>47</v>
      </c>
      <c r="I19" s="469">
        <f t="shared" si="0"/>
        <v>48</v>
      </c>
      <c r="J19" s="467">
        <f t="shared" si="4"/>
        <v>109</v>
      </c>
      <c r="K19" s="468">
        <f t="shared" si="1"/>
        <v>110</v>
      </c>
      <c r="L19" s="468">
        <f t="shared" si="1"/>
        <v>111</v>
      </c>
      <c r="M19" s="469">
        <f t="shared" si="1"/>
        <v>112</v>
      </c>
    </row>
    <row r="20" spans="4:13">
      <c r="D20" s="26"/>
      <c r="E20" s="24"/>
      <c r="F20" s="508" t="s">
        <v>217</v>
      </c>
      <c r="G20" s="509"/>
      <c r="H20" s="509"/>
      <c r="I20" s="510"/>
      <c r="J20" s="511" t="s">
        <v>177</v>
      </c>
      <c r="K20" s="512"/>
      <c r="L20" s="512"/>
      <c r="M20" s="513"/>
    </row>
    <row r="21" spans="4:13">
      <c r="D21" s="26">
        <f>D19+1</f>
        <v>13</v>
      </c>
      <c r="E21" s="24">
        <v>24</v>
      </c>
      <c r="F21" s="464">
        <f>F19+4</f>
        <v>49</v>
      </c>
      <c r="G21" s="465">
        <f t="shared" si="0"/>
        <v>50</v>
      </c>
      <c r="H21" s="465">
        <f t="shared" si="0"/>
        <v>51</v>
      </c>
      <c r="I21" s="466">
        <f t="shared" si="0"/>
        <v>52</v>
      </c>
      <c r="J21" s="458">
        <f>J19+4</f>
        <v>113</v>
      </c>
      <c r="K21" s="71">
        <f t="shared" si="1"/>
        <v>114</v>
      </c>
      <c r="L21" s="71">
        <f t="shared" si="1"/>
        <v>115</v>
      </c>
      <c r="M21" s="459">
        <f t="shared" si="1"/>
        <v>116</v>
      </c>
    </row>
    <row r="22" spans="4:13">
      <c r="D22" s="26">
        <f t="shared" si="2"/>
        <v>14</v>
      </c>
      <c r="E22" s="24">
        <v>12</v>
      </c>
      <c r="F22" s="464">
        <f t="shared" si="3"/>
        <v>53</v>
      </c>
      <c r="G22" s="465">
        <f t="shared" si="0"/>
        <v>54</v>
      </c>
      <c r="H22" s="465">
        <f t="shared" si="0"/>
        <v>55</v>
      </c>
      <c r="I22" s="466">
        <f t="shared" si="0"/>
        <v>56</v>
      </c>
      <c r="J22" s="458">
        <f t="shared" si="4"/>
        <v>117</v>
      </c>
      <c r="K22" s="71">
        <f t="shared" si="1"/>
        <v>118</v>
      </c>
      <c r="L22" s="71">
        <f t="shared" si="1"/>
        <v>119</v>
      </c>
      <c r="M22" s="459">
        <f t="shared" si="1"/>
        <v>120</v>
      </c>
    </row>
    <row r="23" spans="4:13">
      <c r="D23" s="26">
        <f t="shared" si="2"/>
        <v>15</v>
      </c>
      <c r="E23" s="24">
        <v>25</v>
      </c>
      <c r="F23" s="464">
        <f t="shared" si="3"/>
        <v>57</v>
      </c>
      <c r="G23" s="465">
        <f t="shared" si="0"/>
        <v>58</v>
      </c>
      <c r="H23" s="465">
        <f t="shared" si="0"/>
        <v>59</v>
      </c>
      <c r="I23" s="466">
        <f t="shared" si="0"/>
        <v>60</v>
      </c>
      <c r="J23" s="458">
        <f t="shared" si="4"/>
        <v>121</v>
      </c>
      <c r="K23" s="71">
        <f t="shared" si="1"/>
        <v>122</v>
      </c>
      <c r="L23" s="71">
        <f t="shared" si="1"/>
        <v>123</v>
      </c>
      <c r="M23" s="459">
        <f t="shared" si="1"/>
        <v>124</v>
      </c>
    </row>
    <row r="24" spans="4:13">
      <c r="D24" s="26">
        <f t="shared" si="2"/>
        <v>16</v>
      </c>
      <c r="E24" s="24">
        <v>13</v>
      </c>
      <c r="F24" s="467">
        <f t="shared" si="3"/>
        <v>61</v>
      </c>
      <c r="G24" s="468">
        <f t="shared" si="0"/>
        <v>62</v>
      </c>
      <c r="H24" s="468">
        <f t="shared" si="0"/>
        <v>63</v>
      </c>
      <c r="I24" s="469">
        <f t="shared" si="0"/>
        <v>64</v>
      </c>
      <c r="J24" s="73">
        <f t="shared" si="4"/>
        <v>125</v>
      </c>
      <c r="K24" s="74">
        <f t="shared" si="1"/>
        <v>126</v>
      </c>
      <c r="L24" s="74">
        <f t="shared" si="1"/>
        <v>127</v>
      </c>
      <c r="M24" s="75">
        <f t="shared" si="1"/>
        <v>128</v>
      </c>
    </row>
    <row r="25" spans="4:13">
      <c r="D25" s="24"/>
      <c r="F25"/>
      <c r="I25" s="11"/>
    </row>
    <row r="26" spans="4:13" hidden="1">
      <c r="E26" t="s">
        <v>24</v>
      </c>
      <c r="F26" t="s">
        <v>25</v>
      </c>
      <c r="G26" t="s">
        <v>25</v>
      </c>
      <c r="H26" t="s">
        <v>25</v>
      </c>
      <c r="I26" s="11" t="s">
        <v>25</v>
      </c>
      <c r="J26" t="s">
        <v>25</v>
      </c>
      <c r="K26" t="s">
        <v>25</v>
      </c>
      <c r="L26" t="s">
        <v>25</v>
      </c>
      <c r="M26" t="s">
        <v>25</v>
      </c>
    </row>
    <row r="27" spans="4:13" hidden="1">
      <c r="E27" t="s">
        <v>26</v>
      </c>
      <c r="F27" t="s">
        <v>27</v>
      </c>
      <c r="G27" t="s">
        <v>28</v>
      </c>
      <c r="H27" t="s">
        <v>27</v>
      </c>
      <c r="I27" s="11" t="s">
        <v>28</v>
      </c>
      <c r="J27" t="s">
        <v>27</v>
      </c>
      <c r="K27" t="s">
        <v>28</v>
      </c>
      <c r="L27" t="s">
        <v>27</v>
      </c>
      <c r="M27" t="s">
        <v>28</v>
      </c>
    </row>
    <row r="28" spans="4:13" hidden="1">
      <c r="E28" t="s">
        <v>29</v>
      </c>
      <c r="F28" t="s">
        <v>25</v>
      </c>
      <c r="G28" t="s">
        <v>25</v>
      </c>
      <c r="H28" t="s">
        <v>25</v>
      </c>
      <c r="I28" s="11" t="s">
        <v>25</v>
      </c>
      <c r="J28" t="s">
        <v>27</v>
      </c>
      <c r="K28" t="s">
        <v>28</v>
      </c>
      <c r="L28" t="s">
        <v>27</v>
      </c>
      <c r="M28" t="s">
        <v>28</v>
      </c>
    </row>
    <row r="29" spans="4:13" hidden="1">
      <c r="E29" t="s">
        <v>30</v>
      </c>
      <c r="F29" t="s">
        <v>25</v>
      </c>
      <c r="G29" t="s">
        <v>25</v>
      </c>
      <c r="H29" t="s">
        <v>25</v>
      </c>
      <c r="I29" s="11" t="s">
        <v>25</v>
      </c>
      <c r="J29" t="s">
        <v>27</v>
      </c>
      <c r="K29" t="s">
        <v>27</v>
      </c>
      <c r="L29" t="s">
        <v>27</v>
      </c>
      <c r="M29" t="s">
        <v>27</v>
      </c>
    </row>
    <row r="30" spans="4:13">
      <c r="E30" s="26" t="s">
        <v>176</v>
      </c>
      <c r="F30" s="460"/>
      <c r="G30" s="460"/>
      <c r="H30" s="460"/>
      <c r="I30" s="460"/>
      <c r="J30" s="23" t="s">
        <v>184</v>
      </c>
      <c r="K30" s="23" t="s">
        <v>184</v>
      </c>
      <c r="L30" s="23" t="s">
        <v>184</v>
      </c>
      <c r="M30" s="23" t="s">
        <v>184</v>
      </c>
    </row>
    <row r="31" spans="4:13">
      <c r="E31" s="26" t="s">
        <v>174</v>
      </c>
      <c r="F31" s="23" t="s">
        <v>27</v>
      </c>
      <c r="G31" s="23" t="s">
        <v>28</v>
      </c>
      <c r="H31" s="23" t="s">
        <v>27</v>
      </c>
      <c r="I31" s="23" t="s">
        <v>28</v>
      </c>
      <c r="J31" s="23"/>
      <c r="K31" s="23"/>
      <c r="L31" s="23"/>
      <c r="M31" s="23"/>
    </row>
    <row r="32" spans="4:13" hidden="1">
      <c r="E32" t="s">
        <v>31</v>
      </c>
      <c r="F32" t="s">
        <v>27</v>
      </c>
      <c r="G32" t="s">
        <v>27</v>
      </c>
      <c r="H32" t="s">
        <v>27</v>
      </c>
      <c r="I32" s="11" t="s">
        <v>27</v>
      </c>
      <c r="J32" t="s">
        <v>27</v>
      </c>
      <c r="K32" t="s">
        <v>27</v>
      </c>
      <c r="L32" t="s">
        <v>27</v>
      </c>
      <c r="M32" t="s">
        <v>27</v>
      </c>
    </row>
    <row r="34" spans="1:6">
      <c r="A34" s="23" t="s">
        <v>15</v>
      </c>
      <c r="B34" s="23" t="s">
        <v>8</v>
      </c>
      <c r="C34" s="23" t="s">
        <v>12</v>
      </c>
      <c r="D34" s="25" t="s">
        <v>32</v>
      </c>
      <c r="E34" s="26" t="s">
        <v>185</v>
      </c>
    </row>
    <row r="35" spans="1:6">
      <c r="A35" s="1" t="s">
        <v>33</v>
      </c>
      <c r="B35" s="40">
        <v>77</v>
      </c>
      <c r="C35" s="27"/>
      <c r="D35" s="4" t="str">
        <f>Events!D63</f>
        <v>Left Fiddle Route Outer</v>
      </c>
      <c r="E35">
        <f>Events!E63</f>
        <v>61</v>
      </c>
    </row>
    <row r="36" spans="1:6">
      <c r="A36" s="1" t="str">
        <f t="shared" ref="A36:A42" si="5">A35</f>
        <v>Push Button</v>
      </c>
      <c r="B36" s="40">
        <f t="shared" ref="B36:B42" si="6">SUM(B35,4)</f>
        <v>81</v>
      </c>
      <c r="C36" s="27"/>
      <c r="D36" s="4" t="str">
        <f>Events!D64</f>
        <v>Left Fiddle Route Centre</v>
      </c>
      <c r="E36">
        <f>Events!E64</f>
        <v>62</v>
      </c>
    </row>
    <row r="37" spans="1:6">
      <c r="A37" s="1" t="str">
        <f t="shared" si="5"/>
        <v>Push Button</v>
      </c>
      <c r="B37" s="40">
        <f t="shared" si="6"/>
        <v>85</v>
      </c>
      <c r="C37" s="27"/>
      <c r="D37" s="4" t="str">
        <f>Events!D65</f>
        <v>Left Fiddle Route Inner</v>
      </c>
      <c r="E37">
        <f>Events!E65</f>
        <v>63</v>
      </c>
    </row>
    <row r="38" spans="1:6">
      <c r="A38" s="1" t="str">
        <f t="shared" si="5"/>
        <v>Push Button</v>
      </c>
      <c r="B38" s="40">
        <f t="shared" si="6"/>
        <v>89</v>
      </c>
      <c r="C38" s="27"/>
      <c r="D38" s="4" t="str">
        <f>Events!D66</f>
        <v>Right Fiddle Route Outer</v>
      </c>
      <c r="E38">
        <f>Events!E66</f>
        <v>64</v>
      </c>
    </row>
    <row r="39" spans="1:6">
      <c r="A39" s="1" t="str">
        <f t="shared" si="5"/>
        <v>Push Button</v>
      </c>
      <c r="B39" s="40">
        <f t="shared" si="6"/>
        <v>93</v>
      </c>
      <c r="C39" s="27"/>
      <c r="D39" s="4" t="str">
        <f>Events!D67</f>
        <v>Right Fiddle Route Centre</v>
      </c>
      <c r="E39">
        <f>Events!E67</f>
        <v>65</v>
      </c>
    </row>
    <row r="40" spans="1:6">
      <c r="A40" s="1" t="str">
        <f t="shared" si="5"/>
        <v>Push Button</v>
      </c>
      <c r="B40" s="40">
        <f t="shared" si="6"/>
        <v>97</v>
      </c>
      <c r="C40" s="27"/>
      <c r="D40" s="4" t="str">
        <f>Events!D68</f>
        <v>Right Fiddle Route Inner</v>
      </c>
      <c r="E40">
        <f>Events!E68</f>
        <v>66</v>
      </c>
    </row>
    <row r="41" spans="1:6">
      <c r="A41" s="1" t="str">
        <f t="shared" si="5"/>
        <v>Push Button</v>
      </c>
      <c r="B41" s="40">
        <f t="shared" si="6"/>
        <v>101</v>
      </c>
      <c r="C41" s="27"/>
      <c r="D41" s="4" t="str">
        <f>Events!D11</f>
        <v xml:space="preserve">SoD </v>
      </c>
      <c r="E41">
        <f>Events!E11</f>
        <v>9</v>
      </c>
    </row>
    <row r="42" spans="1:6">
      <c r="A42" s="1" t="str">
        <f t="shared" si="5"/>
        <v>Push Button</v>
      </c>
      <c r="B42" s="40">
        <f t="shared" si="6"/>
        <v>105</v>
      </c>
      <c r="C42" s="27"/>
      <c r="D42" s="4" t="str">
        <f>Events!D12</f>
        <v xml:space="preserve">SENS </v>
      </c>
      <c r="E42">
        <f>Events!E12</f>
        <v>10</v>
      </c>
    </row>
    <row r="43" spans="1:6">
      <c r="A43" s="1" t="s">
        <v>33</v>
      </c>
      <c r="B43" s="40">
        <v>113</v>
      </c>
      <c r="C43" s="27"/>
      <c r="D43" s="15" t="str">
        <f>Events!$D$13</f>
        <v>LED test</v>
      </c>
      <c r="E43">
        <f>Events!E13</f>
        <v>11</v>
      </c>
      <c r="F43" s="11" t="s">
        <v>191</v>
      </c>
    </row>
    <row r="44" spans="1:6">
      <c r="A44" s="1" t="s">
        <v>33</v>
      </c>
      <c r="B44" s="40">
        <v>66</v>
      </c>
      <c r="C44" s="27"/>
      <c r="D44" s="15" t="str">
        <f>Events!D9</f>
        <v>SEQ Decrement</v>
      </c>
      <c r="E44">
        <f>Events!E9</f>
        <v>7</v>
      </c>
    </row>
    <row r="45" spans="1:6">
      <c r="A45" s="1" t="s">
        <v>33</v>
      </c>
      <c r="B45" s="40">
        <v>70</v>
      </c>
      <c r="C45" s="27"/>
      <c r="D45" s="15" t="str">
        <f>Events!D10</f>
        <v>SEQ Increment</v>
      </c>
      <c r="E45">
        <f>Events!E10</f>
        <v>8</v>
      </c>
    </row>
    <row r="46" spans="1:6">
      <c r="A46" s="11" t="s">
        <v>134</v>
      </c>
      <c r="B46" s="40">
        <v>1</v>
      </c>
      <c r="C46" s="40">
        <v>2</v>
      </c>
      <c r="D46" s="4" t="str">
        <f>Events!D16</f>
        <v>Board 1 Point No. 13</v>
      </c>
      <c r="E46">
        <f>Events!E16</f>
        <v>13</v>
      </c>
    </row>
    <row r="47" spans="1:6">
      <c r="A47" s="1" t="str">
        <f>A46</f>
        <v>(On)-(Off)</v>
      </c>
      <c r="B47" s="40">
        <f>SUM(B46,4)</f>
        <v>5</v>
      </c>
      <c r="C47" s="40">
        <f>SUM(C46,4)</f>
        <v>6</v>
      </c>
      <c r="D47" s="4" t="str">
        <f>Events!D17</f>
        <v>Board 1 Point No. 14</v>
      </c>
      <c r="E47">
        <f>Events!E17</f>
        <v>14</v>
      </c>
    </row>
    <row r="48" spans="1:6">
      <c r="A48" s="1" t="str">
        <f>A47</f>
        <v>(On)-(Off)</v>
      </c>
      <c r="B48" s="40">
        <f t="shared" ref="B48:C61" si="7">SUM(B47,4)</f>
        <v>9</v>
      </c>
      <c r="C48" s="40">
        <f t="shared" si="7"/>
        <v>10</v>
      </c>
      <c r="D48" s="4" t="str">
        <f>Events!D18</f>
        <v>Board 2 Point No. 15</v>
      </c>
      <c r="E48">
        <f>Events!E18</f>
        <v>15</v>
      </c>
    </row>
    <row r="49" spans="1:5">
      <c r="A49" s="1" t="str">
        <f>A48</f>
        <v>(On)-(Off)</v>
      </c>
      <c r="B49" s="40">
        <f t="shared" si="7"/>
        <v>13</v>
      </c>
      <c r="C49" s="40">
        <f t="shared" si="7"/>
        <v>14</v>
      </c>
      <c r="D49" s="4" t="str">
        <f>Events!D19</f>
        <v>Board 2 Point No. 16</v>
      </c>
      <c r="E49">
        <f>Events!E19</f>
        <v>16</v>
      </c>
    </row>
    <row r="50" spans="1:5">
      <c r="A50" s="1" t="str">
        <f>A49</f>
        <v>(On)-(Off)</v>
      </c>
      <c r="B50" s="40">
        <f t="shared" si="7"/>
        <v>17</v>
      </c>
      <c r="C50" s="40">
        <f t="shared" si="7"/>
        <v>18</v>
      </c>
      <c r="D50" s="4" t="str">
        <f>Events!D20</f>
        <v>Board 2 Point No. 17</v>
      </c>
      <c r="E50">
        <f>Events!E20</f>
        <v>17</v>
      </c>
    </row>
    <row r="51" spans="1:5">
      <c r="A51" s="1" t="str">
        <f t="shared" ref="A51:A61" si="8">A50</f>
        <v>(On)-(Off)</v>
      </c>
      <c r="B51" s="40">
        <f t="shared" si="7"/>
        <v>21</v>
      </c>
      <c r="C51" s="40">
        <f t="shared" si="7"/>
        <v>22</v>
      </c>
      <c r="D51" s="4" t="str">
        <f>Events!D21</f>
        <v>Board 2 Point No. 18</v>
      </c>
      <c r="E51">
        <f>Events!E21</f>
        <v>18</v>
      </c>
    </row>
    <row r="52" spans="1:5">
      <c r="A52" s="1" t="str">
        <f t="shared" si="8"/>
        <v>(On)-(Off)</v>
      </c>
      <c r="B52" s="40">
        <f t="shared" si="7"/>
        <v>25</v>
      </c>
      <c r="C52" s="40">
        <f t="shared" si="7"/>
        <v>26</v>
      </c>
      <c r="D52" s="4" t="str">
        <f>Events!D22</f>
        <v>Board 2 Point No. 19</v>
      </c>
      <c r="E52">
        <f>Events!E22</f>
        <v>19</v>
      </c>
    </row>
    <row r="53" spans="1:5">
      <c r="A53" s="1" t="str">
        <f t="shared" si="8"/>
        <v>(On)-(Off)</v>
      </c>
      <c r="B53" s="40">
        <f t="shared" si="7"/>
        <v>29</v>
      </c>
      <c r="C53" s="40">
        <f t="shared" si="7"/>
        <v>30</v>
      </c>
      <c r="D53" s="4" t="str">
        <f>Events!D23</f>
        <v>Board 2 Point No. 20</v>
      </c>
      <c r="E53">
        <f>Events!E23</f>
        <v>20</v>
      </c>
    </row>
    <row r="54" spans="1:5">
      <c r="A54" s="1" t="str">
        <f t="shared" si="8"/>
        <v>(On)-(Off)</v>
      </c>
      <c r="B54" s="40">
        <f t="shared" si="7"/>
        <v>33</v>
      </c>
      <c r="C54" s="40">
        <f t="shared" si="7"/>
        <v>34</v>
      </c>
      <c r="D54" s="4" t="str">
        <f>Events!D24</f>
        <v>Board 3 Point No. 21</v>
      </c>
      <c r="E54">
        <f>Events!E24</f>
        <v>21</v>
      </c>
    </row>
    <row r="55" spans="1:5">
      <c r="A55" s="1" t="str">
        <f t="shared" si="8"/>
        <v>(On)-(Off)</v>
      </c>
      <c r="B55" s="40">
        <f t="shared" si="7"/>
        <v>37</v>
      </c>
      <c r="C55" s="40">
        <f t="shared" si="7"/>
        <v>38</v>
      </c>
      <c r="D55" s="4" t="str">
        <f>Events!D25</f>
        <v>Board 3 Point No. 22</v>
      </c>
      <c r="E55">
        <f>Events!E25</f>
        <v>22</v>
      </c>
    </row>
    <row r="56" spans="1:5">
      <c r="A56" s="1" t="str">
        <f t="shared" si="8"/>
        <v>(On)-(Off)</v>
      </c>
      <c r="B56" s="40">
        <f t="shared" si="7"/>
        <v>41</v>
      </c>
      <c r="C56" s="40">
        <f t="shared" si="7"/>
        <v>42</v>
      </c>
      <c r="D56" s="4" t="str">
        <f>Events!D26</f>
        <v>Board 4 Point No. 23</v>
      </c>
      <c r="E56">
        <f>Events!E26</f>
        <v>23</v>
      </c>
    </row>
    <row r="57" spans="1:5">
      <c r="A57" s="1" t="str">
        <f t="shared" si="8"/>
        <v>(On)-(Off)</v>
      </c>
      <c r="B57" s="40">
        <f t="shared" si="7"/>
        <v>45</v>
      </c>
      <c r="C57" s="40">
        <f t="shared" si="7"/>
        <v>46</v>
      </c>
      <c r="D57" s="4" t="str">
        <f>Events!D27</f>
        <v>Board 4 Point No. 24</v>
      </c>
      <c r="E57">
        <f>Events!E27</f>
        <v>24</v>
      </c>
    </row>
    <row r="58" spans="1:5">
      <c r="A58" s="1" t="str">
        <f t="shared" si="8"/>
        <v>(On)-(Off)</v>
      </c>
      <c r="B58" s="40">
        <f t="shared" si="7"/>
        <v>49</v>
      </c>
      <c r="C58" s="40">
        <f t="shared" si="7"/>
        <v>50</v>
      </c>
      <c r="D58" s="4" t="str">
        <f>Events!D28</f>
        <v>Board 4 Point No. 25</v>
      </c>
      <c r="E58">
        <f>Events!E28</f>
        <v>25</v>
      </c>
    </row>
    <row r="59" spans="1:5">
      <c r="A59" s="1" t="str">
        <f t="shared" si="8"/>
        <v>(On)-(Off)</v>
      </c>
      <c r="B59" s="40">
        <f t="shared" si="7"/>
        <v>53</v>
      </c>
      <c r="C59" s="40">
        <f t="shared" si="7"/>
        <v>54</v>
      </c>
      <c r="D59" s="4" t="str">
        <f>Events!D29</f>
        <v>Board 4 Point No. 26</v>
      </c>
      <c r="E59">
        <f>Events!E29</f>
        <v>26</v>
      </c>
    </row>
    <row r="60" spans="1:5">
      <c r="A60" s="1" t="str">
        <f t="shared" si="8"/>
        <v>(On)-(Off)</v>
      </c>
      <c r="B60" s="40">
        <f t="shared" si="7"/>
        <v>57</v>
      </c>
      <c r="C60" s="40">
        <f t="shared" si="7"/>
        <v>58</v>
      </c>
      <c r="D60" s="4" t="str">
        <f>Events!D30</f>
        <v>Board 4 Point No. 27</v>
      </c>
      <c r="E60">
        <f>Events!E30</f>
        <v>27</v>
      </c>
    </row>
    <row r="61" spans="1:5">
      <c r="A61" s="1" t="str">
        <f t="shared" si="8"/>
        <v>(On)-(Off)</v>
      </c>
      <c r="B61" s="40">
        <f t="shared" si="7"/>
        <v>61</v>
      </c>
      <c r="C61" s="40">
        <f t="shared" si="7"/>
        <v>62</v>
      </c>
      <c r="D61" s="4" t="str">
        <f>Events!D60</f>
        <v>Board 5 Point No. 57</v>
      </c>
      <c r="E61">
        <f>Events!E60</f>
        <v>57</v>
      </c>
    </row>
    <row r="62" spans="1:5">
      <c r="A62" s="1"/>
      <c r="C62" s="11"/>
      <c r="D62" s="4"/>
    </row>
    <row r="63" spans="1:5">
      <c r="A63" s="1"/>
      <c r="B63" s="40"/>
      <c r="C63" s="11"/>
      <c r="D63" s="4"/>
    </row>
    <row r="64" spans="1:5">
      <c r="A64" s="1"/>
      <c r="C64" s="11"/>
      <c r="D64" s="4"/>
    </row>
    <row r="65" spans="1:4">
      <c r="A65" s="1"/>
      <c r="C65" s="11"/>
      <c r="D65" s="4"/>
    </row>
    <row r="66" spans="1:4">
      <c r="A66" s="1"/>
      <c r="C66" s="11"/>
      <c r="D66" s="4"/>
    </row>
    <row r="67" spans="1:4">
      <c r="A67" s="1"/>
      <c r="C67" s="11"/>
      <c r="D67" s="4"/>
    </row>
    <row r="68" spans="1:4">
      <c r="A68" s="1"/>
      <c r="C68" s="11"/>
      <c r="D68" s="4"/>
    </row>
    <row r="69" spans="1:4">
      <c r="A69" s="1"/>
      <c r="C69" s="11"/>
      <c r="D69" s="4"/>
    </row>
    <row r="70" spans="1:4">
      <c r="A70" s="1"/>
      <c r="C70" s="11"/>
      <c r="D70" s="4"/>
    </row>
    <row r="71" spans="1:4">
      <c r="A71" s="1"/>
      <c r="C71" s="11"/>
      <c r="D71" s="4"/>
    </row>
    <row r="72" spans="1:4">
      <c r="A72" s="1"/>
      <c r="C72" s="11"/>
      <c r="D72" s="4"/>
    </row>
    <row r="73" spans="1:4">
      <c r="A73" s="1"/>
      <c r="C73" s="11"/>
      <c r="D73" s="4"/>
    </row>
    <row r="74" spans="1:4">
      <c r="A74" s="1"/>
      <c r="C74" s="11"/>
      <c r="D74" s="4"/>
    </row>
    <row r="75" spans="1:4">
      <c r="A75" s="1"/>
      <c r="C75" s="11"/>
      <c r="D75" s="4"/>
    </row>
    <row r="76" spans="1:4">
      <c r="A76" s="1"/>
      <c r="C76" s="11"/>
      <c r="D76" s="4"/>
    </row>
    <row r="77" spans="1:4">
      <c r="A77" s="1"/>
      <c r="C77" s="11"/>
      <c r="D77" s="4"/>
    </row>
    <row r="78" spans="1:4">
      <c r="A78" s="1"/>
      <c r="C78" s="11"/>
      <c r="D78" s="4"/>
    </row>
    <row r="79" spans="1:4">
      <c r="A79" s="1"/>
      <c r="C79" s="11"/>
      <c r="D79" s="4"/>
    </row>
    <row r="80" spans="1:4">
      <c r="A80" s="1"/>
      <c r="C80" s="11"/>
      <c r="D80" s="4"/>
    </row>
    <row r="81" spans="1:4">
      <c r="A81" s="1"/>
      <c r="C81" s="11"/>
      <c r="D81" s="4"/>
    </row>
    <row r="82" spans="1:4">
      <c r="A82" s="1"/>
      <c r="C82" s="11"/>
      <c r="D82" s="4"/>
    </row>
    <row r="83" spans="1:4">
      <c r="A83" s="1"/>
      <c r="C83" s="11"/>
      <c r="D83" s="4"/>
    </row>
    <row r="84" spans="1:4">
      <c r="A84" s="1"/>
      <c r="C84" s="11"/>
      <c r="D84" s="4"/>
    </row>
    <row r="85" spans="1:4">
      <c r="A85" s="1"/>
      <c r="C85" s="11"/>
      <c r="D85" s="4"/>
    </row>
    <row r="86" spans="1:4">
      <c r="A86" s="1"/>
      <c r="C86" s="11"/>
      <c r="D86" s="4"/>
    </row>
    <row r="87" spans="1:4">
      <c r="A87" s="1"/>
      <c r="C87" s="11"/>
      <c r="D87" s="4"/>
    </row>
    <row r="88" spans="1:4">
      <c r="A88" s="1"/>
      <c r="C88" s="11"/>
      <c r="D88" s="4"/>
    </row>
    <row r="89" spans="1:4">
      <c r="A89" s="1"/>
      <c r="C89" s="11"/>
      <c r="D89" s="4"/>
    </row>
    <row r="90" spans="1:4">
      <c r="A90" s="1"/>
      <c r="C90" s="11"/>
      <c r="D90" s="4"/>
    </row>
    <row r="91" spans="1:4">
      <c r="A91" s="1"/>
      <c r="C91" s="11"/>
      <c r="D91" s="4"/>
    </row>
    <row r="92" spans="1:4">
      <c r="A92" s="1"/>
      <c r="C92" s="11"/>
      <c r="D92" s="4"/>
    </row>
    <row r="93" spans="1:4">
      <c r="A93" s="1"/>
      <c r="C93" s="11"/>
      <c r="D93" s="4"/>
    </row>
    <row r="94" spans="1:4">
      <c r="A94" s="1"/>
      <c r="C94" s="11"/>
      <c r="D94" s="4"/>
    </row>
  </sheetData>
  <mergeCells count="8">
    <mergeCell ref="F20:I20"/>
    <mergeCell ref="J20:M20"/>
    <mergeCell ref="F5:I5"/>
    <mergeCell ref="J5:M5"/>
    <mergeCell ref="F10:I10"/>
    <mergeCell ref="J10:M10"/>
    <mergeCell ref="F15:I15"/>
    <mergeCell ref="J15:M15"/>
  </mergeCell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Issue</vt:lpstr>
      <vt:lpstr>Sequencer</vt:lpstr>
      <vt:lpstr>Nodes</vt:lpstr>
      <vt:lpstr>Events</vt:lpstr>
      <vt:lpstr>Outputs</vt:lpstr>
      <vt:lpstr>CONDMOD6-6A</vt:lpstr>
      <vt:lpstr>Switches</vt:lpstr>
      <vt:lpstr>LEDs</vt:lpstr>
      <vt:lpstr>Switches wiring</vt:lpstr>
      <vt:lpstr>LEDs wiring</vt:lpstr>
      <vt:lpstr>7 Seg</vt:lpstr>
      <vt:lpstr>XML-FCU</vt:lpstr>
      <vt:lpstr>EVIN</vt:lpstr>
      <vt:lpstr>Events!Excel_BuiltIn_Print_Area</vt:lpstr>
      <vt:lpstr>IEVNTS</vt:lpstr>
      <vt:lpstr>INPUTS</vt:lpstr>
      <vt:lpstr>LHFID</vt:lpstr>
      <vt:lpstr>RHFID</vt:lpstr>
      <vt:lpstr>tests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Neale</dc:creator>
  <cp:lastModifiedBy>Neale</cp:lastModifiedBy>
  <cp:lastPrinted>2014-12-21T21:17:16Z</cp:lastPrinted>
  <dcterms:created xsi:type="dcterms:W3CDTF">2013-12-10T15:04:34Z</dcterms:created>
  <dcterms:modified xsi:type="dcterms:W3CDTF">2019-03-13T21:26:41Z</dcterms:modified>
</cp:coreProperties>
</file>