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aserscanARCHIV\FUG\12_20241203_HWFA-Fort-Albeck\LFM\"/>
    </mc:Choice>
  </mc:AlternateContent>
  <xr:revisionPtr revIDLastSave="0" documentId="13_ncr:1_{AF7571B1-1818-4B8C-A556-5639BD2C0366}" xr6:coauthVersionLast="47" xr6:coauthVersionMax="47" xr10:uidLastSave="{00000000-0000-0000-0000-000000000000}"/>
  <bookViews>
    <workbookView xWindow="15105" yWindow="2295" windowWidth="28800" windowHeight="18555" xr2:uid="{F2A62CD3-9E51-46E3-B005-D30B0A32C0EE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8" i="1" l="1"/>
  <c r="R38" i="1"/>
  <c r="U35" i="1"/>
  <c r="U36" i="1"/>
  <c r="U37" i="1"/>
  <c r="U34" i="1"/>
  <c r="T35" i="1"/>
  <c r="T36" i="1"/>
  <c r="T37" i="1"/>
  <c r="T34" i="1"/>
  <c r="R34" i="1"/>
  <c r="S34" i="1"/>
  <c r="R36" i="1"/>
  <c r="S36" i="1"/>
  <c r="R37" i="1"/>
  <c r="S37" i="1"/>
  <c r="S35" i="1"/>
  <c r="R35" i="1"/>
  <c r="L8" i="1"/>
  <c r="M8" i="1" s="1"/>
  <c r="I26" i="1"/>
  <c r="T10" i="1"/>
  <c r="V9" i="1" s="1"/>
  <c r="V10" i="1" s="1"/>
  <c r="T11" i="1"/>
  <c r="T9" i="1"/>
  <c r="C5" i="1"/>
  <c r="F5" i="1"/>
  <c r="G7" i="1"/>
  <c r="G8" i="1"/>
  <c r="L15" i="1" s="1"/>
  <c r="I14" i="1" s="1"/>
  <c r="G6" i="1"/>
  <c r="T38" i="1" l="1"/>
  <c r="U38" i="1" s="1"/>
  <c r="I15" i="1"/>
  <c r="I27" i="1" s="1"/>
  <c r="L7" i="1"/>
  <c r="L5" i="1"/>
  <c r="L9" i="1" l="1"/>
  <c r="M9" i="1" s="1"/>
  <c r="M7" i="1"/>
  <c r="L13" i="1" l="1"/>
  <c r="I12" i="1" s="1"/>
  <c r="I24" i="1" s="1"/>
  <c r="L14" i="1"/>
  <c r="I13" i="1" s="1"/>
  <c r="I25" i="1" s="1"/>
</calcChain>
</file>

<file path=xl/sharedStrings.xml><?xml version="1.0" encoding="utf-8"?>
<sst xmlns="http://schemas.openxmlformats.org/spreadsheetml/2006/main" count="45" uniqueCount="40">
  <si>
    <t>EINGABE</t>
  </si>
  <si>
    <t>Coordinaten in mm</t>
  </si>
  <si>
    <t>Hypotenuse</t>
  </si>
  <si>
    <t>AUSGABE</t>
  </si>
  <si>
    <t>in MM:</t>
  </si>
  <si>
    <t>Eingaben für LFM:</t>
  </si>
  <si>
    <t>X:</t>
  </si>
  <si>
    <t>RAD</t>
  </si>
  <si>
    <t>Grad [°]</t>
  </si>
  <si>
    <t>X gerade</t>
  </si>
  <si>
    <t>Y:</t>
  </si>
  <si>
    <t>Y gerade</t>
  </si>
  <si>
    <t>Z:</t>
  </si>
  <si>
    <t>Höhe</t>
  </si>
  <si>
    <t>Winkel:</t>
  </si>
  <si>
    <t>32,77 (zu geographischen Norden)</t>
  </si>
  <si>
    <r>
      <t xml:space="preserve">Im LFM ist der Winkel </t>
    </r>
    <r>
      <rPr>
        <u/>
        <sz val="11"/>
        <color theme="1"/>
        <rFont val="Calibri"/>
        <family val="2"/>
      </rPr>
      <t>φ positiv anzugeben</t>
    </r>
  </si>
  <si>
    <t>BERECHNUNG</t>
  </si>
  <si>
    <r>
      <t xml:space="preserve">Radiane zu den Coordinaten </t>
    </r>
    <r>
      <rPr>
        <sz val="9"/>
        <color theme="1"/>
        <rFont val="Calibri"/>
        <family val="2"/>
      </rPr>
      <t>α</t>
    </r>
  </si>
  <si>
    <r>
      <t xml:space="preserve">Radiane Drehung </t>
    </r>
    <r>
      <rPr>
        <sz val="9"/>
        <color theme="1"/>
        <rFont val="Calibri"/>
        <family val="2"/>
      </rPr>
      <t>φ</t>
    </r>
  </si>
  <si>
    <r>
      <t xml:space="preserve">Radiane verdreht </t>
    </r>
    <r>
      <rPr>
        <sz val="9"/>
        <color theme="1"/>
        <rFont val="Calibri"/>
        <family val="2"/>
      </rPr>
      <t>β</t>
    </r>
  </si>
  <si>
    <t>GK-Lage</t>
  </si>
  <si>
    <t>Rohe Verschiebung:</t>
  </si>
  <si>
    <t>Punktewolkenverschiebung berechnen lassen in Excel</t>
  </si>
  <si>
    <t>Zielpunkt:</t>
  </si>
  <si>
    <t>Ecke</t>
  </si>
  <si>
    <t>Richtung</t>
  </si>
  <si>
    <t>Neue Ausgabe:</t>
  </si>
  <si>
    <t>Korrektur (Nicht bei Winkelversatz):</t>
  </si>
  <si>
    <t>Test 3</t>
  </si>
  <si>
    <t>Test 4</t>
  </si>
  <si>
    <t>Test 5</t>
  </si>
  <si>
    <t>X1</t>
  </si>
  <si>
    <t>Y1</t>
  </si>
  <si>
    <t>X2</t>
  </si>
  <si>
    <t>Y2</t>
  </si>
  <si>
    <t>Test 2nn</t>
  </si>
  <si>
    <t>XD</t>
  </si>
  <si>
    <t>YD</t>
  </si>
  <si>
    <t>Test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</si>
</sst>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0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18"/>
      <color theme="0"/>
      <name val="Calibri"/>
      <family val="2"/>
      <scheme val="minor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64" fontId="3" fillId="3" borderId="0" xfId="0" applyNumberFormat="1" applyFont="1" applyFill="1"/>
    <xf numFmtId="0" fontId="3" fillId="3" borderId="0" xfId="0" applyFont="1" applyFill="1"/>
    <xf numFmtId="0" fontId="0" fillId="4" borderId="1" xfId="0" applyFill="1" applyBorder="1"/>
    <xf numFmtId="0" fontId="0" fillId="3" borderId="2" xfId="0" applyFill="1" applyBorder="1"/>
    <xf numFmtId="0" fontId="0" fillId="2" borderId="3" xfId="0" applyFill="1" applyBorder="1"/>
    <xf numFmtId="0" fontId="5" fillId="0" borderId="0" xfId="0" applyFont="1"/>
    <xf numFmtId="0" fontId="1" fillId="5" borderId="3" xfId="0" applyFont="1" applyFill="1" applyBorder="1"/>
    <xf numFmtId="0" fontId="6" fillId="0" borderId="0" xfId="0" applyFont="1"/>
    <xf numFmtId="0" fontId="4" fillId="0" borderId="1" xfId="0" applyFont="1" applyBorder="1"/>
    <xf numFmtId="164" fontId="0" fillId="0" borderId="0" xfId="0" quotePrefix="1" applyNumberFormat="1"/>
    <xf numFmtId="0" fontId="0" fillId="0" borderId="4" xfId="0" applyBorder="1"/>
    <xf numFmtId="164" fontId="0" fillId="4" borderId="0" xfId="0" applyNumberFormat="1" applyFill="1"/>
    <xf numFmtId="164" fontId="0" fillId="3" borderId="5" xfId="0" applyNumberFormat="1" applyFill="1" applyBorder="1"/>
    <xf numFmtId="0" fontId="0" fillId="0" borderId="6" xfId="0" applyBorder="1"/>
    <xf numFmtId="0" fontId="0" fillId="4" borderId="7" xfId="0" applyFill="1" applyBorder="1"/>
    <xf numFmtId="164" fontId="0" fillId="4" borderId="5" xfId="0" applyNumberFormat="1" applyFill="1" applyBorder="1"/>
    <xf numFmtId="164" fontId="0" fillId="4" borderId="7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1" xfId="0" applyFill="1" applyBorder="1"/>
    <xf numFmtId="0" fontId="0" fillId="4" borderId="2" xfId="0" applyFill="1" applyBorder="1"/>
    <xf numFmtId="0" fontId="0" fillId="4" borderId="3" xfId="0" applyFill="1" applyBorder="1"/>
    <xf numFmtId="164" fontId="0" fillId="4" borderId="2" xfId="0" quotePrefix="1" applyNumberFormat="1" applyFill="1" applyBorder="1"/>
    <xf numFmtId="164" fontId="0" fillId="4" borderId="3" xfId="0" quotePrefix="1" applyNumberFormat="1" applyFill="1" applyBorder="1"/>
    <xf numFmtId="165" fontId="0" fillId="2" borderId="2" xfId="0" quotePrefix="1" applyNumberFormat="1" applyFill="1" applyBorder="1"/>
    <xf numFmtId="165" fontId="0" fillId="2" borderId="3" xfId="0" quotePrefix="1" applyNumberFormat="1" applyFill="1" applyBorder="1"/>
    <xf numFmtId="165" fontId="0" fillId="0" borderId="0" xfId="0" applyNumberFormat="1"/>
    <xf numFmtId="166" fontId="0" fillId="0" borderId="0" xfId="0" applyNumberFormat="1"/>
    <xf numFmtId="0" fontId="0" fillId="7" borderId="0" xfId="0" applyFill="1"/>
    <xf numFmtId="0" fontId="8" fillId="6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4" lockText="1" noThreeD="1"/>
</file>

<file path=xl/ctrlProps/ctrlProp2.xml><?xml version="1.0" encoding="utf-8"?>
<formControlPr xmlns="http://schemas.microsoft.com/office/spreadsheetml/2009/9/main" objectType="CheckBox" fmlaLink="$I$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266700</xdr:rowOff>
        </xdr:from>
        <xdr:to>
          <xdr:col>2</xdr:col>
          <xdr:colOff>352425</xdr:colOff>
          <xdr:row>3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Angaben in Meter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7</xdr:row>
          <xdr:rowOff>161925</xdr:rowOff>
        </xdr:from>
        <xdr:to>
          <xdr:col>8</xdr:col>
          <xdr:colOff>1476375</xdr:colOff>
          <xdr:row>9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Ausgabe in Meter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447675</xdr:colOff>
      <xdr:row>10</xdr:row>
      <xdr:rowOff>57149</xdr:rowOff>
    </xdr:from>
    <xdr:to>
      <xdr:col>7</xdr:col>
      <xdr:colOff>362602</xdr:colOff>
      <xdr:row>46</xdr:row>
      <xdr:rowOff>39311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8B0DDD5-1BBC-55A5-43FE-4F5C2C195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2133599"/>
          <a:ext cx="7801627" cy="6887787"/>
        </a:xfrm>
        <a:prstGeom prst="rect">
          <a:avLst/>
        </a:prstGeom>
      </xdr:spPr>
    </xdr:pic>
    <xdr:clientData/>
  </xdr:twoCellAnchor>
  <xdr:twoCellAnchor editAs="oneCell">
    <xdr:from>
      <xdr:col>2</xdr:col>
      <xdr:colOff>738187</xdr:colOff>
      <xdr:row>50</xdr:row>
      <xdr:rowOff>166688</xdr:rowOff>
    </xdr:from>
    <xdr:to>
      <xdr:col>9</xdr:col>
      <xdr:colOff>261937</xdr:colOff>
      <xdr:row>93</xdr:row>
      <xdr:rowOff>23813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8977D61-A13F-044E-DAAE-00289D5473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158" t="6955" r="41238" b="34276"/>
        <a:stretch/>
      </xdr:blipFill>
      <xdr:spPr>
        <a:xfrm>
          <a:off x="2595562" y="9786938"/>
          <a:ext cx="8929688" cy="804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2B99-BF57-4979-9D60-CA992371CB65}">
  <dimension ref="B2:V38"/>
  <sheetViews>
    <sheetView tabSelected="1" zoomScale="85" zoomScaleNormal="85" workbookViewId="0">
      <selection activeCell="K30" sqref="K30"/>
    </sheetView>
  </sheetViews>
  <sheetFormatPr baseColWidth="10" defaultColWidth="11.42578125" defaultRowHeight="15"/>
  <cols>
    <col min="2" max="2" width="16.42578125" bestFit="1" customWidth="1"/>
    <col min="3" max="3" width="17.85546875" bestFit="1" customWidth="1"/>
    <col min="6" max="6" width="31.5703125" bestFit="1" customWidth="1"/>
    <col min="7" max="7" width="18.140625" bestFit="1" customWidth="1"/>
    <col min="9" max="9" width="39.140625" customWidth="1"/>
    <col min="11" max="11" width="33.5703125" bestFit="1" customWidth="1"/>
    <col min="12" max="12" width="16.5703125" bestFit="1" customWidth="1"/>
    <col min="13" max="13" width="12.7109375" bestFit="1" customWidth="1"/>
    <col min="14" max="14" width="7.5703125" customWidth="1"/>
    <col min="15" max="15" width="8.140625" customWidth="1"/>
    <col min="16" max="16" width="8.7109375" customWidth="1"/>
    <col min="17" max="17" width="15.5703125" bestFit="1" customWidth="1"/>
    <col min="18" max="19" width="12" bestFit="1" customWidth="1"/>
    <col min="21" max="21" width="12.28515625" bestFit="1" customWidth="1"/>
  </cols>
  <sheetData>
    <row r="2" spans="2:22" ht="23.25">
      <c r="B2" s="35" t="s">
        <v>23</v>
      </c>
      <c r="C2" s="35"/>
      <c r="D2" s="35"/>
      <c r="E2" s="35"/>
      <c r="F2" s="35"/>
      <c r="G2" s="35"/>
      <c r="H2" s="35"/>
      <c r="I2" s="35"/>
    </row>
    <row r="4" spans="2:22" ht="15.75" thickBot="1">
      <c r="F4" s="10" t="b">
        <v>0</v>
      </c>
    </row>
    <row r="5" spans="2:22" ht="15.75" thickBot="1">
      <c r="B5" s="22" t="s">
        <v>24</v>
      </c>
      <c r="C5" s="24" t="str">
        <f>IF($F$4,"In meter, Grad","In millimeter, Grad")</f>
        <v>In millimeter, Grad</v>
      </c>
      <c r="E5" s="22" t="s">
        <v>21</v>
      </c>
      <c r="F5" s="23" t="str">
        <f>IF($F$4,"In meter, Grad","In millimeter, Grad")</f>
        <v>In millimeter, Grad</v>
      </c>
      <c r="G5" s="24" t="s">
        <v>1</v>
      </c>
      <c r="I5" s="7" t="s">
        <v>0</v>
      </c>
      <c r="K5" t="s">
        <v>2</v>
      </c>
      <c r="L5" s="4">
        <f>SQRT(($G$6*$G$6)+($G$7*$G$7))</f>
        <v>33012757273.218445</v>
      </c>
      <c r="M5" s="1"/>
    </row>
    <row r="6" spans="2:22" ht="15.75" thickTop="1">
      <c r="B6" s="15" t="s">
        <v>6</v>
      </c>
      <c r="C6" s="20">
        <v>0</v>
      </c>
      <c r="E6" s="15" t="s">
        <v>6</v>
      </c>
      <c r="F6" s="25">
        <v>32574191616</v>
      </c>
      <c r="G6" s="17">
        <f>IF($F$4,$F6*1000,$F6)</f>
        <v>32574191616</v>
      </c>
      <c r="I6" s="8" t="s">
        <v>17</v>
      </c>
      <c r="L6" t="s">
        <v>7</v>
      </c>
      <c r="M6" t="s">
        <v>8</v>
      </c>
    </row>
    <row r="7" spans="2:22" ht="15.75" thickBot="1">
      <c r="B7" s="15" t="s">
        <v>10</v>
      </c>
      <c r="C7" s="20">
        <v>0</v>
      </c>
      <c r="E7" s="15" t="s">
        <v>10</v>
      </c>
      <c r="F7" s="26">
        <v>5363225088</v>
      </c>
      <c r="G7" s="17">
        <f t="shared" ref="G7:G8" si="0">IF($F$4,$F7*1000,$F7)</f>
        <v>5363225088</v>
      </c>
      <c r="I7" s="9" t="s">
        <v>3</v>
      </c>
      <c r="K7" s="12" t="s">
        <v>18</v>
      </c>
      <c r="L7" s="3">
        <f>ATAN($G$7/$G$6)</f>
        <v>0.1631824218758085</v>
      </c>
      <c r="M7" s="3">
        <f>DEGREES(L7)</f>
        <v>9.3496640642071061</v>
      </c>
    </row>
    <row r="8" spans="2:22" ht="15.75" thickBot="1">
      <c r="B8" s="18" t="s">
        <v>12</v>
      </c>
      <c r="C8" s="21">
        <v>0</v>
      </c>
      <c r="E8" s="15" t="s">
        <v>12</v>
      </c>
      <c r="F8" s="26">
        <v>549490</v>
      </c>
      <c r="G8" s="17">
        <f t="shared" si="0"/>
        <v>549490</v>
      </c>
      <c r="K8" s="12" t="s">
        <v>19</v>
      </c>
      <c r="L8" s="3">
        <f>RADIANS($G$9)</f>
        <v>2.5477216863184466</v>
      </c>
      <c r="M8" s="3">
        <f t="shared" ref="M8:M9" si="1">DEGREES(L8)</f>
        <v>145.97370000000001</v>
      </c>
      <c r="R8" t="s">
        <v>25</v>
      </c>
      <c r="S8" t="s">
        <v>26</v>
      </c>
    </row>
    <row r="9" spans="2:22" ht="15.75" thickBot="1">
      <c r="E9" s="18" t="s">
        <v>14</v>
      </c>
      <c r="F9" s="27" t="s">
        <v>15</v>
      </c>
      <c r="G9" s="19">
        <v>145.97370000000001</v>
      </c>
      <c r="I9" s="10" t="b">
        <v>0</v>
      </c>
      <c r="K9" s="12" t="s">
        <v>20</v>
      </c>
      <c r="L9" s="3">
        <f>$L$7-$L$8</f>
        <v>-2.3845392644426382</v>
      </c>
      <c r="M9" s="3">
        <f t="shared" si="1"/>
        <v>-136.6240359357929</v>
      </c>
      <c r="Q9" s="16">
        <v>32574214144</v>
      </c>
      <c r="R9">
        <v>32574191616</v>
      </c>
      <c r="S9">
        <v>32574210048</v>
      </c>
      <c r="T9">
        <f>R9-S9</f>
        <v>-18432</v>
      </c>
      <c r="V9">
        <f>ATAN(T10/T9)</f>
        <v>-0.5880026035475675</v>
      </c>
    </row>
    <row r="10" spans="2:22" ht="15.75" thickBot="1">
      <c r="Q10" s="16">
        <v>5363208704</v>
      </c>
      <c r="R10">
        <v>5363225088</v>
      </c>
      <c r="S10">
        <v>5363212800</v>
      </c>
      <c r="T10">
        <f>R10-S10</f>
        <v>12288</v>
      </c>
      <c r="V10">
        <f>DEGREES(V9)</f>
        <v>-33.690067525979785</v>
      </c>
    </row>
    <row r="11" spans="2:22">
      <c r="I11" s="13" t="s">
        <v>5</v>
      </c>
      <c r="K11" t="s">
        <v>22</v>
      </c>
      <c r="Q11" s="16">
        <v>548769.5</v>
      </c>
      <c r="R11">
        <v>549490</v>
      </c>
      <c r="S11">
        <v>548058</v>
      </c>
      <c r="T11">
        <f>R11-S11</f>
        <v>1432</v>
      </c>
    </row>
    <row r="12" spans="2:22">
      <c r="I12" s="30">
        <f>(($L13*-1)+IF($F$4,$C6*1000,$C6))/IF($I$9,1000,1)</f>
        <v>23995746656.81517</v>
      </c>
      <c r="K12" t="s">
        <v>3</v>
      </c>
      <c r="L12" t="s">
        <v>4</v>
      </c>
      <c r="Q12" s="2"/>
    </row>
    <row r="13" spans="2:22">
      <c r="I13" s="30">
        <f t="shared" ref="I13:I14" si="2">(($L14*-1)+IF($F$4,$C7*1000,$C7))/IF($I$9,1000,1)</f>
        <v>22672588850.027271</v>
      </c>
      <c r="K13" t="s">
        <v>9</v>
      </c>
      <c r="L13" s="5">
        <f>$L$5*COS($L$9)</f>
        <v>-23995746656.81517</v>
      </c>
    </row>
    <row r="14" spans="2:22">
      <c r="I14" s="30">
        <f t="shared" si="2"/>
        <v>-549490</v>
      </c>
      <c r="K14" t="s">
        <v>11</v>
      </c>
      <c r="L14" s="5">
        <f>$L$5*SIN($L$9)</f>
        <v>-22672588850.027271</v>
      </c>
    </row>
    <row r="15" spans="2:22">
      <c r="I15" s="30">
        <f>G9</f>
        <v>145.97370000000001</v>
      </c>
      <c r="K15" t="s">
        <v>13</v>
      </c>
      <c r="L15" s="6">
        <f>G8</f>
        <v>549490</v>
      </c>
    </row>
    <row r="16" spans="2:22" ht="15.75" thickBot="1">
      <c r="I16" s="11" t="s">
        <v>16</v>
      </c>
    </row>
    <row r="17" spans="9:15" ht="15.75" thickBot="1">
      <c r="I17" s="14"/>
    </row>
    <row r="18" spans="9:15">
      <c r="I18" s="13" t="s">
        <v>28</v>
      </c>
      <c r="K18" s="13" t="s">
        <v>28</v>
      </c>
    </row>
    <row r="19" spans="9:15">
      <c r="I19" s="28">
        <v>136.53</v>
      </c>
      <c r="K19" s="28">
        <v>-29780</v>
      </c>
    </row>
    <row r="20" spans="9:15">
      <c r="I20" s="28">
        <v>15848.29</v>
      </c>
      <c r="K20" s="28">
        <v>-15120</v>
      </c>
    </row>
    <row r="21" spans="9:15" ht="15.75" thickBot="1">
      <c r="I21" s="29">
        <v>-5897.11</v>
      </c>
      <c r="K21" s="29">
        <v>0</v>
      </c>
    </row>
    <row r="22" spans="9:15" ht="15.75" thickBot="1"/>
    <row r="23" spans="9:15">
      <c r="I23" s="13" t="s">
        <v>27</v>
      </c>
    </row>
    <row r="24" spans="9:15">
      <c r="I24" s="30">
        <f>I12-I19-K19</f>
        <v>23995776300.285172</v>
      </c>
    </row>
    <row r="25" spans="9:15">
      <c r="I25" s="30">
        <f>I13-I20-K20</f>
        <v>22672588121.73727</v>
      </c>
      <c r="O25" s="2"/>
    </row>
    <row r="26" spans="9:15">
      <c r="I26" s="30">
        <f t="shared" ref="I26" si="3">I14-I21-K21</f>
        <v>-543592.89</v>
      </c>
    </row>
    <row r="27" spans="9:15" ht="15.75" thickBot="1">
      <c r="I27" s="31">
        <f>I15</f>
        <v>145.97370000000001</v>
      </c>
    </row>
    <row r="33" spans="12:21">
      <c r="N33" t="s">
        <v>32</v>
      </c>
      <c r="O33" t="s">
        <v>33</v>
      </c>
      <c r="P33" t="s">
        <v>34</v>
      </c>
      <c r="Q33" t="s">
        <v>35</v>
      </c>
      <c r="R33" t="s">
        <v>37</v>
      </c>
      <c r="S33" t="s">
        <v>38</v>
      </c>
    </row>
    <row r="34" spans="12:21">
      <c r="L34" t="s">
        <v>36</v>
      </c>
      <c r="M34" s="32">
        <v>-33.69</v>
      </c>
      <c r="N34">
        <v>-625.21</v>
      </c>
      <c r="O34">
        <v>-48.16</v>
      </c>
      <c r="P34">
        <v>29833.97</v>
      </c>
      <c r="Q34">
        <v>-227.19</v>
      </c>
      <c r="R34">
        <f>N34-P34</f>
        <v>-30459.18</v>
      </c>
      <c r="S34">
        <f>O34-Q34</f>
        <v>179.03</v>
      </c>
      <c r="T34">
        <f>ATAN(S34/R34)</f>
        <v>-5.877634866395586E-3</v>
      </c>
      <c r="U34" s="33">
        <f>DEGREES(T34)</f>
        <v>-0.33676367136340657</v>
      </c>
    </row>
    <row r="35" spans="12:21">
      <c r="L35" t="s">
        <v>29</v>
      </c>
      <c r="M35" s="32">
        <v>-34.082000000000001</v>
      </c>
      <c r="N35">
        <v>-1245.73</v>
      </c>
      <c r="O35">
        <v>-96.05</v>
      </c>
      <c r="P35">
        <v>29095.68</v>
      </c>
      <c r="Q35">
        <v>-68.489999999999995</v>
      </c>
      <c r="R35">
        <f>N35-P35</f>
        <v>-30341.41</v>
      </c>
      <c r="S35">
        <f>O35-Q35</f>
        <v>-27.560000000000002</v>
      </c>
      <c r="T35">
        <f t="shared" ref="T35:T38" si="4">ATAN(S35/R35)</f>
        <v>9.0832932353600391E-4</v>
      </c>
      <c r="U35" s="33">
        <f t="shared" ref="U35:U38" si="5">DEGREES(T35)</f>
        <v>5.2043436646586096E-2</v>
      </c>
    </row>
    <row r="36" spans="12:21">
      <c r="L36" t="s">
        <v>30</v>
      </c>
      <c r="M36" s="32">
        <v>-34.137693784024655</v>
      </c>
      <c r="N36">
        <v>-2361.6</v>
      </c>
      <c r="O36">
        <v>2585.2199999999998</v>
      </c>
      <c r="P36">
        <v>28001.47</v>
      </c>
      <c r="Q36">
        <v>2644.17</v>
      </c>
      <c r="R36">
        <f t="shared" ref="R36:R38" si="6">N36-P36</f>
        <v>-30363.07</v>
      </c>
      <c r="S36">
        <f t="shared" ref="S36:S38" si="7">O36-Q36</f>
        <v>-58.950000000000273</v>
      </c>
      <c r="T36">
        <f t="shared" si="4"/>
        <v>1.9415008406847628E-3</v>
      </c>
      <c r="U36" s="33">
        <f t="shared" si="5"/>
        <v>0.11123980409233813</v>
      </c>
    </row>
    <row r="37" spans="12:21">
      <c r="L37" t="s">
        <v>31</v>
      </c>
      <c r="M37" s="32">
        <v>-34.109846892012328</v>
      </c>
      <c r="N37">
        <v>18002</v>
      </c>
      <c r="O37">
        <v>-19654.36</v>
      </c>
      <c r="P37">
        <v>48392.08</v>
      </c>
      <c r="Q37">
        <v>-19610.68</v>
      </c>
      <c r="R37">
        <f t="shared" si="6"/>
        <v>-30390.080000000002</v>
      </c>
      <c r="S37">
        <f t="shared" si="7"/>
        <v>-43.680000000000291</v>
      </c>
      <c r="T37">
        <f t="shared" si="4"/>
        <v>1.4373101328153286E-3</v>
      </c>
      <c r="U37" s="33">
        <f t="shared" si="5"/>
        <v>8.2351804461706132E-2</v>
      </c>
    </row>
    <row r="38" spans="12:21">
      <c r="L38" t="s">
        <v>39</v>
      </c>
      <c r="M38" s="34">
        <v>-34.026299999999999</v>
      </c>
      <c r="N38">
        <v>-542.59</v>
      </c>
      <c r="O38">
        <v>-55.04</v>
      </c>
      <c r="P38">
        <v>29761.73</v>
      </c>
      <c r="Q38">
        <v>-56.42</v>
      </c>
      <c r="R38">
        <f t="shared" si="6"/>
        <v>-30304.32</v>
      </c>
      <c r="S38">
        <f t="shared" si="7"/>
        <v>1.3800000000000026</v>
      </c>
      <c r="T38">
        <f t="shared" si="4"/>
        <v>-4.5538061868607964E-5</v>
      </c>
      <c r="U38">
        <f t="shared" si="5"/>
        <v>-2.6091387522768636E-3</v>
      </c>
    </row>
  </sheetData>
  <mergeCells count="1">
    <mergeCell ref="B2:I2"/>
  </mergeCell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266700</xdr:rowOff>
                  </from>
                  <to>
                    <xdr:col>2</xdr:col>
                    <xdr:colOff>352425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7</xdr:row>
                    <xdr:rowOff>161925</xdr:rowOff>
                  </from>
                  <to>
                    <xdr:col>8</xdr:col>
                    <xdr:colOff>1476375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aa073e-2eda-4b7d-afa5-984c5c17c8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12B4F69FD9264697772CE447F99629" ma:contentTypeVersion="14" ma:contentTypeDescription="Ein neues Dokument erstellen." ma:contentTypeScope="" ma:versionID="2051c53687ab0a2d2d5310a1c8cdbbb3">
  <xsd:schema xmlns:xsd="http://www.w3.org/2001/XMLSchema" xmlns:xs="http://www.w3.org/2001/XMLSchema" xmlns:p="http://schemas.microsoft.com/office/2006/metadata/properties" xmlns:ns2="9caa073e-2eda-4b7d-afa5-984c5c17c825" xmlns:ns3="060f20f6-e63c-4d9d-a5ac-3248adc96424" targetNamespace="http://schemas.microsoft.com/office/2006/metadata/properties" ma:root="true" ma:fieldsID="0659587b3d37036fd10d42021f035e73" ns2:_="" ns3:_="">
    <xsd:import namespace="9caa073e-2eda-4b7d-afa5-984c5c17c825"/>
    <xsd:import namespace="060f20f6-e63c-4d9d-a5ac-3248adc964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a073e-2eda-4b7d-afa5-984c5c17c8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151a74aa-5a79-4b6b-9932-599b27057e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f20f6-e63c-4d9d-a5ac-3248adc9642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FAF68A-F3B1-48B5-B7AD-8A625372BB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69BABF-48D2-4E77-83B4-CED78F5DB994}">
  <ds:schemaRefs>
    <ds:schemaRef ds:uri="http://schemas.microsoft.com/office/2006/documentManagement/types"/>
    <ds:schemaRef ds:uri="9caa073e-2eda-4b7d-afa5-984c5c17c825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060f20f6-e63c-4d9d-a5ac-3248adc9642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06603BF-EA0E-403D-9F01-C70E030341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aa073e-2eda-4b7d-afa5-984c5c17c825"/>
    <ds:schemaRef ds:uri="060f20f6-e63c-4d9d-a5ac-3248adc964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Mayer</dc:creator>
  <cp:keywords/>
  <dc:description/>
  <cp:lastModifiedBy>Martin Mayer</cp:lastModifiedBy>
  <cp:revision/>
  <dcterms:created xsi:type="dcterms:W3CDTF">2023-10-02T09:56:06Z</dcterms:created>
  <dcterms:modified xsi:type="dcterms:W3CDTF">2025-02-27T11:21:19Z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0x0101008412B4F69FD9264697772CE447F99629</vt:lpwstr>
  </property>
  <property fmtid="{D5CDD505-2E9C-101B-9397-08002B2CF9AE}" pid="3" name="MediaServiceImageTags">
    <vt:lpwstr/>
  </property>
</Properties>
</file>