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\EXCEL\"/>
    </mc:Choice>
  </mc:AlternateContent>
  <xr:revisionPtr revIDLastSave="0" documentId="13_ncr:1_{E3C7A8B1-54E1-453F-8E36-7AA17D55C00B}" xr6:coauthVersionLast="47" xr6:coauthVersionMax="47" xr10:uidLastSave="{00000000-0000-0000-0000-000000000000}"/>
  <bookViews>
    <workbookView xWindow="38280" yWindow="-120" windowWidth="38640" windowHeight="21240" xr2:uid="{F2A62CD3-9E51-46E3-B005-D30B0A32C0E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C5" i="1"/>
  <c r="F5" i="1"/>
  <c r="G7" i="1"/>
  <c r="G8" i="1"/>
  <c r="L15" i="1" s="1"/>
  <c r="I14" i="1" s="1"/>
  <c r="G6" i="1"/>
  <c r="L8" i="1"/>
  <c r="M8" i="1" s="1"/>
  <c r="L7" i="1" l="1"/>
  <c r="L5" i="1"/>
  <c r="L9" i="1" l="1"/>
  <c r="M9" i="1" s="1"/>
  <c r="M7" i="1"/>
  <c r="L13" i="1" l="1"/>
  <c r="I12" i="1" s="1"/>
  <c r="L14" i="1"/>
  <c r="I13" i="1" s="1"/>
</calcChain>
</file>

<file path=xl/sharedStrings.xml><?xml version="1.0" encoding="utf-8"?>
<sst xmlns="http://schemas.openxmlformats.org/spreadsheetml/2006/main" count="29" uniqueCount="25">
  <si>
    <t>EINGABE</t>
  </si>
  <si>
    <t>Coordinaten in mm</t>
  </si>
  <si>
    <t>Hypotenuse</t>
  </si>
  <si>
    <t>AUSGABE</t>
  </si>
  <si>
    <t>in MM:</t>
  </si>
  <si>
    <t>Eingaben für LFM:</t>
  </si>
  <si>
    <t>X:</t>
  </si>
  <si>
    <t>RAD</t>
  </si>
  <si>
    <t>Grad [°]</t>
  </si>
  <si>
    <t>X gerade</t>
  </si>
  <si>
    <t>Y:</t>
  </si>
  <si>
    <t>Y gerade</t>
  </si>
  <si>
    <t>Z:</t>
  </si>
  <si>
    <t>Höhe</t>
  </si>
  <si>
    <t>Winkel:</t>
  </si>
  <si>
    <t>32,77 (zu geographischen Norden)</t>
  </si>
  <si>
    <r>
      <t xml:space="preserve">Im LFM ist der Winkel </t>
    </r>
    <r>
      <rPr>
        <u/>
        <sz val="11"/>
        <color theme="1"/>
        <rFont val="Calibri"/>
        <family val="2"/>
      </rPr>
      <t>φ positiv anzugeben</t>
    </r>
  </si>
  <si>
    <t>BERECHNUNG</t>
  </si>
  <si>
    <r>
      <t xml:space="preserve">Radiane zu den Coordinaten </t>
    </r>
    <r>
      <rPr>
        <sz val="9"/>
        <color theme="1"/>
        <rFont val="Calibri"/>
        <family val="2"/>
      </rPr>
      <t>α</t>
    </r>
  </si>
  <si>
    <r>
      <t xml:space="preserve">Radiane Drehung </t>
    </r>
    <r>
      <rPr>
        <sz val="9"/>
        <color theme="1"/>
        <rFont val="Calibri"/>
        <family val="2"/>
      </rPr>
      <t>φ</t>
    </r>
  </si>
  <si>
    <r>
      <t xml:space="preserve">Radiane verdreht </t>
    </r>
    <r>
      <rPr>
        <sz val="9"/>
        <color theme="1"/>
        <rFont val="Calibri"/>
        <family val="2"/>
      </rPr>
      <t>β</t>
    </r>
  </si>
  <si>
    <t>GK-Lage</t>
  </si>
  <si>
    <t>Rohe Verschiebung:</t>
  </si>
  <si>
    <t>Punktewolkenverschiebung berechnen lassen in Excel</t>
  </si>
  <si>
    <t>Zielpunkt: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</si>
</sst>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8"/>
      <color theme="0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3" fillId="3" borderId="0" xfId="0" applyNumberFormat="1" applyFont="1" applyFill="1"/>
    <xf numFmtId="0" fontId="3" fillId="3" borderId="0" xfId="0" applyFont="1" applyFill="1"/>
    <xf numFmtId="0" fontId="0" fillId="4" borderId="1" xfId="0" applyFill="1" applyBorder="1"/>
    <xf numFmtId="0" fontId="0" fillId="3" borderId="2" xfId="0" applyFill="1" applyBorder="1"/>
    <xf numFmtId="0" fontId="0" fillId="2" borderId="3" xfId="0" applyFill="1" applyBorder="1"/>
    <xf numFmtId="0" fontId="5" fillId="0" borderId="0" xfId="0" applyFont="1"/>
    <xf numFmtId="164" fontId="0" fillId="2" borderId="2" xfId="0" quotePrefix="1" applyNumberFormat="1" applyFill="1" applyBorder="1"/>
    <xf numFmtId="2" fontId="0" fillId="2" borderId="2" xfId="0" quotePrefix="1" applyNumberFormat="1" applyFill="1" applyBorder="1"/>
    <xf numFmtId="0" fontId="1" fillId="5" borderId="3" xfId="0" applyFont="1" applyFill="1" applyBorder="1"/>
    <xf numFmtId="0" fontId="6" fillId="0" borderId="0" xfId="0" applyFont="1"/>
    <xf numFmtId="0" fontId="4" fillId="0" borderId="1" xfId="0" applyFont="1" applyBorder="1"/>
    <xf numFmtId="164" fontId="0" fillId="0" borderId="0" xfId="0" quotePrefix="1" applyNumberFormat="1"/>
    <xf numFmtId="2" fontId="0" fillId="0" borderId="0" xfId="0" quotePrefix="1" applyNumberFormat="1"/>
    <xf numFmtId="0" fontId="1" fillId="0" borderId="0" xfId="0" applyFont="1"/>
    <xf numFmtId="0" fontId="0" fillId="0" borderId="4" xfId="0" applyBorder="1"/>
    <xf numFmtId="164" fontId="0" fillId="4" borderId="0" xfId="0" applyNumberFormat="1" applyFill="1"/>
    <xf numFmtId="164" fontId="0" fillId="3" borderId="5" xfId="0" applyNumberFormat="1" applyFill="1" applyBorder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164" fontId="0" fillId="4" borderId="5" xfId="0" applyNumberFormat="1" applyFill="1" applyBorder="1"/>
    <xf numFmtId="164" fontId="0" fillId="4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6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2.xml><?xml version="1.0" encoding="utf-8"?>
<formControlPr xmlns="http://schemas.microsoft.com/office/spreadsheetml/2009/9/main" objectType="CheckBox" fmlaLink="$I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266700</xdr:rowOff>
        </xdr:from>
        <xdr:to>
          <xdr:col>2</xdr:col>
          <xdr:colOff>352425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Angaben in Meter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7</xdr:row>
          <xdr:rowOff>161925</xdr:rowOff>
        </xdr:from>
        <xdr:to>
          <xdr:col>8</xdr:col>
          <xdr:colOff>1476375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Ausgabe in Meter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447675</xdr:colOff>
      <xdr:row>10</xdr:row>
      <xdr:rowOff>57149</xdr:rowOff>
    </xdr:from>
    <xdr:to>
      <xdr:col>7</xdr:col>
      <xdr:colOff>362602</xdr:colOff>
      <xdr:row>46</xdr:row>
      <xdr:rowOff>77411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B0DDD5-1BBC-55A5-43FE-4F5C2C19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133599"/>
          <a:ext cx="7801627" cy="688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2B99-BF57-4979-9D60-CA992371CB65}">
  <dimension ref="B2:Q21"/>
  <sheetViews>
    <sheetView tabSelected="1" workbookViewId="0">
      <selection activeCell="I23" sqref="I23"/>
    </sheetView>
  </sheetViews>
  <sheetFormatPr baseColWidth="10" defaultColWidth="11.42578125" defaultRowHeight="15" x14ac:dyDescent="0.25"/>
  <cols>
    <col min="2" max="2" width="16.42578125" bestFit="1" customWidth="1"/>
    <col min="3" max="3" width="17.85546875" bestFit="1" customWidth="1"/>
    <col min="6" max="6" width="31.5703125" bestFit="1" customWidth="1"/>
    <col min="7" max="7" width="18.140625" bestFit="1" customWidth="1"/>
    <col min="9" max="9" width="39.140625" customWidth="1"/>
    <col min="11" max="11" width="24.85546875" bestFit="1" customWidth="1"/>
    <col min="12" max="12" width="14.5703125" bestFit="1" customWidth="1"/>
    <col min="13" max="13" width="12.7109375" bestFit="1" customWidth="1"/>
    <col min="14" max="14" width="10.42578125" customWidth="1"/>
    <col min="15" max="15" width="9.28515625" bestFit="1" customWidth="1"/>
    <col min="16" max="17" width="14.5703125" bestFit="1" customWidth="1"/>
  </cols>
  <sheetData>
    <row r="2" spans="2:17" ht="23.25" x14ac:dyDescent="0.35">
      <c r="B2" s="30" t="s">
        <v>23</v>
      </c>
      <c r="C2" s="30"/>
      <c r="D2" s="30"/>
      <c r="E2" s="30"/>
      <c r="F2" s="30"/>
      <c r="G2" s="30"/>
      <c r="H2" s="30"/>
      <c r="I2" s="30"/>
    </row>
    <row r="4" spans="2:17" ht="15.75" thickBot="1" x14ac:dyDescent="0.3">
      <c r="F4" s="10" t="b">
        <v>0</v>
      </c>
    </row>
    <row r="5" spans="2:17" ht="15.75" thickBot="1" x14ac:dyDescent="0.3">
      <c r="B5" s="27" t="s">
        <v>24</v>
      </c>
      <c r="C5" s="29" t="str">
        <f>IF($F$4,"In meter, Grad","In millimeter, Grad")</f>
        <v>In millimeter, Grad</v>
      </c>
      <c r="E5" s="27" t="s">
        <v>21</v>
      </c>
      <c r="F5" s="28" t="str">
        <f>IF($F$4,"In meter, Grad","In millimeter, Grad")</f>
        <v>In millimeter, Grad</v>
      </c>
      <c r="G5" s="29" t="s">
        <v>1</v>
      </c>
      <c r="I5" s="7" t="s">
        <v>0</v>
      </c>
      <c r="K5" t="s">
        <v>2</v>
      </c>
      <c r="L5" s="4">
        <f>SQRT(($G$6*$G$6)+($G$7*$G$7))</f>
        <v>33012776840.214928</v>
      </c>
      <c r="M5" s="1"/>
    </row>
    <row r="6" spans="2:17" ht="15.75" thickTop="1" x14ac:dyDescent="0.25">
      <c r="B6" s="19" t="s">
        <v>6</v>
      </c>
      <c r="C6" s="25">
        <v>0</v>
      </c>
      <c r="E6" s="19" t="s">
        <v>6</v>
      </c>
      <c r="F6" s="20">
        <v>32574214144</v>
      </c>
      <c r="G6" s="21">
        <f>IF($F$4,$F6*1000,$F6)</f>
        <v>32574214144</v>
      </c>
      <c r="I6" s="8" t="s">
        <v>17</v>
      </c>
      <c r="L6" t="s">
        <v>7</v>
      </c>
      <c r="M6" t="s">
        <v>8</v>
      </c>
    </row>
    <row r="7" spans="2:17" ht="15.75" thickBot="1" x14ac:dyDescent="0.3">
      <c r="B7" s="19" t="s">
        <v>10</v>
      </c>
      <c r="C7" s="25">
        <v>0</v>
      </c>
      <c r="E7" s="19" t="s">
        <v>10</v>
      </c>
      <c r="F7" s="20">
        <v>5363208704</v>
      </c>
      <c r="G7" s="21">
        <f t="shared" ref="G7:G8" si="0">IF($F$4,$F7*1000,$F7)</f>
        <v>5363208704</v>
      </c>
      <c r="I7" s="9" t="s">
        <v>3</v>
      </c>
      <c r="K7" s="14" t="s">
        <v>18</v>
      </c>
      <c r="L7" s="3">
        <f>ATAN($G$7/$G$6)</f>
        <v>0.16318182131369349</v>
      </c>
      <c r="M7" s="3">
        <f>DEGREES(L7)</f>
        <v>9.3496296545325794</v>
      </c>
    </row>
    <row r="8" spans="2:17" ht="15.75" thickBot="1" x14ac:dyDescent="0.3">
      <c r="B8" s="22" t="s">
        <v>12</v>
      </c>
      <c r="C8" s="26">
        <v>0</v>
      </c>
      <c r="E8" s="19" t="s">
        <v>12</v>
      </c>
      <c r="F8" s="20">
        <v>548769.5</v>
      </c>
      <c r="G8" s="21">
        <f t="shared" si="0"/>
        <v>548769.5</v>
      </c>
      <c r="K8" s="14" t="s">
        <v>19</v>
      </c>
      <c r="L8" s="3">
        <f>RADIANS($G$9)</f>
        <v>0</v>
      </c>
      <c r="M8" s="3">
        <f t="shared" ref="M8:M9" si="1">DEGREES(L8)</f>
        <v>0</v>
      </c>
    </row>
    <row r="9" spans="2:17" ht="15.75" thickBot="1" x14ac:dyDescent="0.3">
      <c r="E9" s="22" t="s">
        <v>14</v>
      </c>
      <c r="F9" s="23" t="s">
        <v>15</v>
      </c>
      <c r="G9" s="24">
        <v>0</v>
      </c>
      <c r="I9" s="10" t="b">
        <v>0</v>
      </c>
      <c r="K9" s="14" t="s">
        <v>20</v>
      </c>
      <c r="L9" s="3">
        <f>$L$7-$L$8</f>
        <v>0.16318182131369349</v>
      </c>
      <c r="M9" s="3">
        <f t="shared" si="1"/>
        <v>9.3496296545325794</v>
      </c>
    </row>
    <row r="10" spans="2:17" ht="15.75" thickBot="1" x14ac:dyDescent="0.3"/>
    <row r="11" spans="2:17" x14ac:dyDescent="0.25">
      <c r="I11" s="15" t="s">
        <v>5</v>
      </c>
      <c r="K11" t="s">
        <v>22</v>
      </c>
      <c r="Q11" s="2"/>
    </row>
    <row r="12" spans="2:17" x14ac:dyDescent="0.25">
      <c r="I12" s="11">
        <f>(($L13*-1)+IF($F$4,$C6*1000,$C6))/IF($I$9,1000,1)</f>
        <v>-32574214144.000004</v>
      </c>
      <c r="K12" t="s">
        <v>3</v>
      </c>
      <c r="L12" t="s">
        <v>4</v>
      </c>
      <c r="Q12" s="2"/>
    </row>
    <row r="13" spans="2:17" x14ac:dyDescent="0.25">
      <c r="I13" s="11">
        <f t="shared" ref="I13:I14" si="2">(($L14*-1)+IF($F$4,$C7*1000,$C7))/IF($I$9,1000,1)</f>
        <v>-5363208704</v>
      </c>
      <c r="K13" t="s">
        <v>9</v>
      </c>
      <c r="L13" s="5">
        <f>$L$5*COS($L$9)</f>
        <v>32574214144.000004</v>
      </c>
    </row>
    <row r="14" spans="2:17" x14ac:dyDescent="0.25">
      <c r="I14" s="11">
        <f t="shared" si="2"/>
        <v>-548769.5</v>
      </c>
      <c r="K14" t="s">
        <v>11</v>
      </c>
      <c r="L14" s="5">
        <f>$L$5*SIN($L$9)</f>
        <v>5363208704</v>
      </c>
    </row>
    <row r="15" spans="2:17" x14ac:dyDescent="0.25">
      <c r="I15" s="12">
        <f>G9</f>
        <v>0</v>
      </c>
      <c r="K15" t="s">
        <v>13</v>
      </c>
      <c r="L15" s="6">
        <f>G8</f>
        <v>548769.5</v>
      </c>
    </row>
    <row r="16" spans="2:17" ht="15.75" thickBot="1" x14ac:dyDescent="0.3">
      <c r="I16" s="13" t="s">
        <v>16</v>
      </c>
    </row>
    <row r="17" spans="9:9" x14ac:dyDescent="0.25">
      <c r="I17" s="16"/>
    </row>
    <row r="18" spans="9:9" x14ac:dyDescent="0.25">
      <c r="I18" s="16"/>
    </row>
    <row r="19" spans="9:9" x14ac:dyDescent="0.25">
      <c r="I19" s="16"/>
    </row>
    <row r="20" spans="9:9" x14ac:dyDescent="0.25">
      <c r="I20" s="17"/>
    </row>
    <row r="21" spans="9:9" x14ac:dyDescent="0.25">
      <c r="I21" s="18"/>
    </row>
  </sheetData>
  <mergeCells count="1">
    <mergeCell ref="B2:I2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266700</xdr:rowOff>
                  </from>
                  <to>
                    <xdr:col>2</xdr:col>
                    <xdr:colOff>352425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7</xdr:row>
                    <xdr:rowOff>161925</xdr:rowOff>
                  </from>
                  <to>
                    <xdr:col>8</xdr:col>
                    <xdr:colOff>1476375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aa073e-2eda-4b7d-afa5-984c5c17c8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12B4F69FD9264697772CE447F99629" ma:contentTypeVersion="14" ma:contentTypeDescription="Ein neues Dokument erstellen." ma:contentTypeScope="" ma:versionID="2051c53687ab0a2d2d5310a1c8cdbbb3">
  <xsd:schema xmlns:xsd="http://www.w3.org/2001/XMLSchema" xmlns:xs="http://www.w3.org/2001/XMLSchema" xmlns:p="http://schemas.microsoft.com/office/2006/metadata/properties" xmlns:ns2="9caa073e-2eda-4b7d-afa5-984c5c17c825" xmlns:ns3="060f20f6-e63c-4d9d-a5ac-3248adc96424" targetNamespace="http://schemas.microsoft.com/office/2006/metadata/properties" ma:root="true" ma:fieldsID="0659587b3d37036fd10d42021f035e73" ns2:_="" ns3:_="">
    <xsd:import namespace="9caa073e-2eda-4b7d-afa5-984c5c17c825"/>
    <xsd:import namespace="060f20f6-e63c-4d9d-a5ac-3248adc96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073e-2eda-4b7d-afa5-984c5c17c8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51a74aa-5a79-4b6b-9932-599b27057e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f20f6-e63c-4d9d-a5ac-3248adc96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9BABF-48D2-4E77-83B4-CED78F5DB994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60f20f6-e63c-4d9d-a5ac-3248adc96424"/>
    <ds:schemaRef ds:uri="9caa073e-2eda-4b7d-afa5-984c5c17c825"/>
  </ds:schemaRefs>
</ds:datastoreItem>
</file>

<file path=customXml/itemProps2.xml><?xml version="1.0" encoding="utf-8"?>
<ds:datastoreItem xmlns:ds="http://schemas.openxmlformats.org/officeDocument/2006/customXml" ds:itemID="{78FAF68A-F3B1-48B5-B7AD-8A625372B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603BF-EA0E-403D-9F01-C70E03034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a073e-2eda-4b7d-afa5-984c5c17c825"/>
    <ds:schemaRef ds:uri="060f20f6-e63c-4d9d-a5ac-3248adc96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Mayer</dc:creator>
  <cp:keywords/>
  <dc:description/>
  <cp:lastModifiedBy>Martin Mayer</cp:lastModifiedBy>
  <cp:revision/>
  <dcterms:created xsi:type="dcterms:W3CDTF">2023-10-02T09:56:06Z</dcterms:created>
  <dcterms:modified xsi:type="dcterms:W3CDTF">2025-01-23T16:12:18Z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0x0101008412B4F69FD9264697772CE447F99629</vt:lpwstr>
  </property>
  <property fmtid="{D5CDD505-2E9C-101B-9397-08002B2CF9AE}" pid="3" name="MediaServiceImageTags">
    <vt:lpwstr/>
  </property>
</Properties>
</file>