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imon\Dropbox\Uni_folder\5_Semester\Project\"/>
    </mc:Choice>
  </mc:AlternateContent>
  <bookViews>
    <workbookView xWindow="0" yWindow="0" windowWidth="20490" windowHeight="7530" firstSheet="1" activeTab="4" xr2:uid="{00000000-000D-0000-FFFF-FFFF00000000}"/>
  </bookViews>
  <sheets>
    <sheet name="Forward thrust test" sheetId="1" r:id="rId1"/>
    <sheet name="Reverse thrust test" sheetId="2" r:id="rId2"/>
    <sheet name="Forward SF extrapolated" sheetId="3" r:id="rId3"/>
    <sheet name="Sheet4" sheetId="4" r:id="rId4"/>
    <sheet name="Comparison" sheetId="5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H18" i="4"/>
  <c r="D23" i="3"/>
  <c r="H17" i="4"/>
  <c r="I17" i="4" s="1"/>
  <c r="H10" i="4"/>
  <c r="D17" i="4"/>
  <c r="D20" i="3"/>
  <c r="B16" i="3"/>
  <c r="B17" i="3"/>
  <c r="B18" i="3"/>
  <c r="B19" i="3"/>
  <c r="B20" i="3"/>
  <c r="B15" i="3"/>
  <c r="H25" i="4"/>
  <c r="J25" i="4"/>
  <c r="E32" i="4"/>
  <c r="F32" i="4"/>
  <c r="H32" i="4"/>
  <c r="E25" i="4"/>
  <c r="E26" i="4"/>
  <c r="E27" i="4"/>
  <c r="E28" i="4"/>
  <c r="E29" i="4"/>
  <c r="E30" i="4"/>
  <c r="E31" i="4"/>
  <c r="E24" i="4"/>
  <c r="F25" i="4"/>
  <c r="F26" i="4"/>
  <c r="F27" i="4"/>
  <c r="F28" i="4"/>
  <c r="F29" i="4"/>
  <c r="F30" i="4"/>
  <c r="F31" i="4"/>
  <c r="F24" i="4"/>
  <c r="H24" i="4"/>
  <c r="L28" i="4"/>
  <c r="L29" i="4"/>
  <c r="L30" i="4"/>
  <c r="L31" i="4"/>
  <c r="D16" i="3"/>
  <c r="D17" i="3"/>
  <c r="D15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B15" i="1" l="1"/>
  <c r="B6" i="5"/>
  <c r="G7" i="5" l="1"/>
  <c r="G8" i="5"/>
  <c r="G9" i="5"/>
  <c r="G10" i="5"/>
  <c r="G11" i="5"/>
  <c r="G12" i="5"/>
  <c r="G6" i="5"/>
  <c r="B13" i="5"/>
  <c r="B12" i="5"/>
  <c r="B11" i="5"/>
  <c r="B10" i="5"/>
  <c r="B8" i="5"/>
  <c r="B7" i="5"/>
  <c r="H31" i="4"/>
  <c r="H30" i="4"/>
  <c r="H29" i="4"/>
  <c r="H28" i="4"/>
  <c r="H26" i="4"/>
  <c r="P6" i="4" l="1"/>
  <c r="P5" i="4"/>
  <c r="P4" i="4"/>
  <c r="P3" i="4"/>
  <c r="J22" i="4"/>
  <c r="J23" i="4"/>
  <c r="J24" i="4"/>
  <c r="J21" i="4"/>
  <c r="J20" i="4"/>
  <c r="D18" i="4"/>
  <c r="D19" i="4"/>
  <c r="D20" i="4"/>
  <c r="D21" i="4"/>
  <c r="I8" i="4" l="1"/>
  <c r="I12" i="4"/>
  <c r="J4" i="4"/>
  <c r="J5" i="4"/>
  <c r="J6" i="4"/>
  <c r="J7" i="4"/>
  <c r="H9" i="4"/>
  <c r="H12" i="4"/>
  <c r="H13" i="4"/>
  <c r="H14" i="4"/>
  <c r="H15" i="4"/>
  <c r="I15" i="4" s="1"/>
  <c r="H8" i="4"/>
  <c r="I6" i="4"/>
  <c r="I7" i="4"/>
  <c r="I5" i="4"/>
  <c r="I4" i="4"/>
  <c r="B13" i="4"/>
  <c r="B12" i="4"/>
  <c r="B3" i="4"/>
  <c r="B2" i="4"/>
  <c r="B10" i="4"/>
  <c r="B9" i="4"/>
  <c r="B8" i="4"/>
  <c r="B7" i="4"/>
  <c r="B6" i="4"/>
  <c r="B5" i="4"/>
  <c r="J26" i="4" l="1"/>
  <c r="D23" i="4"/>
  <c r="D22" i="4"/>
  <c r="D25" i="4"/>
  <c r="I10" i="4"/>
  <c r="D27" i="4"/>
  <c r="D26" i="4"/>
  <c r="D24" i="4"/>
  <c r="I14" i="4"/>
  <c r="I9" i="4"/>
  <c r="I13" i="4"/>
  <c r="F33" i="3" l="1"/>
  <c r="F34" i="3"/>
  <c r="F35" i="3"/>
  <c r="F36" i="3"/>
  <c r="F37" i="3"/>
  <c r="F38" i="3"/>
  <c r="F39" i="3"/>
  <c r="F40" i="3"/>
  <c r="B17" i="1"/>
  <c r="B16" i="1"/>
</calcChain>
</file>

<file path=xl/sharedStrings.xml><?xml version="1.0" encoding="utf-8"?>
<sst xmlns="http://schemas.openxmlformats.org/spreadsheetml/2006/main" count="35" uniqueCount="24">
  <si>
    <t>f =0.0002*x+0.0314*x-4.6138</t>
  </si>
  <si>
    <t>Signal</t>
  </si>
  <si>
    <t>Force</t>
  </si>
  <si>
    <t>extrapolated shit</t>
  </si>
  <si>
    <t>signal</t>
  </si>
  <si>
    <t>force</t>
  </si>
  <si>
    <t>signal value</t>
  </si>
  <si>
    <t>time</t>
  </si>
  <si>
    <t>s</t>
  </si>
  <si>
    <t>m/s</t>
  </si>
  <si>
    <t>meter = 5.6</t>
  </si>
  <si>
    <t>6.44 m</t>
  </si>
  <si>
    <t>?</t>
  </si>
  <si>
    <t>N</t>
  </si>
  <si>
    <t>extrapolating by replacing x with signal and moving up 10.</t>
  </si>
  <si>
    <t>wat be dis?</t>
  </si>
  <si>
    <t>dist</t>
  </si>
  <si>
    <t>distance</t>
  </si>
  <si>
    <t>model time</t>
  </si>
  <si>
    <t>time for model</t>
  </si>
  <si>
    <t>seconds</t>
  </si>
  <si>
    <t>Newton</t>
  </si>
  <si>
    <t>for 20N</t>
  </si>
  <si>
    <t>for 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</si>
</sst>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</a:t>
            </a:r>
            <a:r>
              <a:rPr lang="en-US" baseline="0"/>
              <a:t> - </a:t>
            </a:r>
            <a:r>
              <a:rPr lang="en-US"/>
              <a:t>Signal</a:t>
            </a:r>
            <a:r>
              <a:rPr lang="en-US" baseline="0"/>
              <a:t> to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2392916653053223E-2"/>
                  <c:y val="-0.14140137789272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'Forward thrust test'!$A$2:$A$14</c:f>
              <c:numCache>
                <c:formatCode>General</c:formatCode>
                <c:ptCount val="13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'Forward thrust test'!$B$2:$B$14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26</c:v>
                </c:pt>
                <c:pt idx="11">
                  <c:v>28</c:v>
                </c:pt>
                <c:pt idx="1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2-4994-8D9F-24D72715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1552"/>
        <c:axId val="471584176"/>
      </c:scatterChart>
      <c:valAx>
        <c:axId val="4715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Signal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1584176"/>
        <c:crosses val="autoZero"/>
        <c:crossBetween val="midCat"/>
      </c:valAx>
      <c:valAx>
        <c:axId val="4715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15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Measured</a:t>
            </a:r>
            <a:r>
              <a:rPr lang="da-DK" baseline="0"/>
              <a:t> time vs Model time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Comparison!$C$17:$C$39</c:f>
              <c:numCache>
                <c:formatCode>General</c:formatCode>
                <c:ptCount val="23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xVal>
          <c:yVal>
            <c:numRef>
              <c:f>Comparison!$D$17:$D$39</c:f>
              <c:numCache>
                <c:formatCode>0.000</c:formatCode>
                <c:ptCount val="23"/>
                <c:pt idx="0">
                  <c:v>6.71</c:v>
                </c:pt>
                <c:pt idx="1">
                  <c:v>4.7149999999999999</c:v>
                </c:pt>
                <c:pt idx="2">
                  <c:v>3.52</c:v>
                </c:pt>
                <c:pt idx="3">
                  <c:v>2.915</c:v>
                </c:pt>
                <c:pt idx="4">
                  <c:v>2.4900000000000002</c:v>
                </c:pt>
                <c:pt idx="5">
                  <c:v>2.11</c:v>
                </c:pt>
                <c:pt idx="6">
                  <c:v>1.865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4970-9AEE-2936B8DC7DD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>
                  <a:lumMod val="75000"/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Comparison!$C$17:$C$39</c:f>
              <c:numCache>
                <c:formatCode>General</c:formatCode>
                <c:ptCount val="23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xVal>
          <c:yVal>
            <c:numRef>
              <c:f>Comparison!$G$17:$G$39</c:f>
              <c:numCache>
                <c:formatCode>General</c:formatCode>
                <c:ptCount val="23"/>
                <c:pt idx="0">
                  <c:v>6.9</c:v>
                </c:pt>
                <c:pt idx="1">
                  <c:v>5.8</c:v>
                </c:pt>
                <c:pt idx="2">
                  <c:v>4.7350000000000003</c:v>
                </c:pt>
                <c:pt idx="3">
                  <c:v>4.05</c:v>
                </c:pt>
                <c:pt idx="4">
                  <c:v>3.296701854110264</c:v>
                </c:pt>
                <c:pt idx="5">
                  <c:v>2.6666086312108455</c:v>
                </c:pt>
                <c:pt idx="6">
                  <c:v>2.0996358384855398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0-4970-9AEE-2936B8DC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72144"/>
        <c:axId val="481473784"/>
      </c:scatterChart>
      <c:valAx>
        <c:axId val="4814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Force</a:t>
                </a:r>
                <a:r>
                  <a:rPr lang="da-DK" baseline="0"/>
                  <a:t>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1473784"/>
        <c:crosses val="autoZero"/>
        <c:crossBetween val="midCat"/>
      </c:valAx>
      <c:valAx>
        <c:axId val="4814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14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Signal to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02013161715957E-2"/>
                  <c:y val="-9.9083041170948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'Reverse thrust test'!$A$1:$A$25</c:f>
              <c:numCache>
                <c:formatCode>General</c:formatCode>
                <c:ptCount val="2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280</c:v>
                </c:pt>
                <c:pt idx="22">
                  <c:v>290</c:v>
                </c:pt>
                <c:pt idx="23">
                  <c:v>300</c:v>
                </c:pt>
                <c:pt idx="24">
                  <c:v>310</c:v>
                </c:pt>
              </c:numCache>
            </c:numRef>
          </c:xVal>
          <c:yVal>
            <c:numRef>
              <c:f>'Reverse thrust test'!$B$1:$B$25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593-BBE6-DFAF28A1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2872"/>
        <c:axId val="470533856"/>
      </c:scatterChart>
      <c:valAx>
        <c:axId val="47053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Signal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0533856"/>
        <c:crosses val="autoZero"/>
        <c:crossBetween val="midCat"/>
      </c:valAx>
      <c:valAx>
        <c:axId val="470533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053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Reverse - Signal to Force</a:t>
            </a:r>
            <a:r>
              <a:rPr lang="da-DK" baseline="0"/>
              <a:t>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90682414698163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'Reverse thrust test'!$B$1:$B$25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'Reverse thrust test'!$C$1:$C$25</c:f>
              <c:numCache>
                <c:formatCode>General</c:formatCode>
                <c:ptCount val="2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280</c:v>
                </c:pt>
                <c:pt idx="22">
                  <c:v>290</c:v>
                </c:pt>
                <c:pt idx="23">
                  <c:v>300</c:v>
                </c:pt>
                <c:pt idx="24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565-ABBF-9A2F9CA5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28344"/>
        <c:axId val="554533920"/>
      </c:scatterChart>
      <c:valAx>
        <c:axId val="5545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Force</a:t>
                </a:r>
                <a:r>
                  <a:rPr lang="da-DK" baseline="0"/>
                  <a:t> (Newtons)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4533920"/>
        <c:crosses val="autoZero"/>
        <c:crossBetween val="midCat"/>
      </c:valAx>
      <c:valAx>
        <c:axId val="5545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PWM</a:t>
                </a:r>
                <a:r>
                  <a:rPr lang="da-DK" baseline="0"/>
                  <a:t> signal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45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to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'Forward SF extrapolated'!$B$1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AF-411F-B4CE-94188083A88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0AF-411F-B4CE-94188083A88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AF-411F-B4CE-94188083A88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AF-411F-B4CE-94188083A88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AF-411F-B4CE-94188083A88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AF-411F-B4CE-94188083A88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AF-411F-B4CE-94188083A88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0AF-411F-B4CE-94188083A88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AF-411F-B4CE-94188083A88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AF-411F-B4CE-94188083A88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AF-411F-B4CE-94188083A88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0AF-411F-B4CE-94188083A88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AF-411F-B4CE-94188083A88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798603641698072"/>
                  <c:y val="-9.4212121212121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'Forward SF extrapolated'!$A$2:$A$28</c:f>
              <c:numCache>
                <c:formatCode>General</c:formatCode>
                <c:ptCount val="2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</c:numCache>
            </c:numRef>
          </c:xVal>
          <c:yVal>
            <c:numRef>
              <c:f>'Forward SF extrapolated'!$B$2:$B$28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26</c:v>
                </c:pt>
                <c:pt idx="11">
                  <c:v>28</c:v>
                </c:pt>
                <c:pt idx="12">
                  <c:v>36</c:v>
                </c:pt>
                <c:pt idx="13">
                  <c:v>37.767499999999998</c:v>
                </c:pt>
                <c:pt idx="14">
                  <c:v>42.727500000000006</c:v>
                </c:pt>
                <c:pt idx="15">
                  <c:v>47.987500000000011</c:v>
                </c:pt>
                <c:pt idx="16">
                  <c:v>53.547500000000014</c:v>
                </c:pt>
                <c:pt idx="17">
                  <c:v>59.407500000000013</c:v>
                </c:pt>
                <c:pt idx="18">
                  <c:v>65.56750000000001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FDC-B801-71D6779B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2424"/>
        <c:axId val="471322752"/>
      </c:scatterChart>
      <c:valAx>
        <c:axId val="4713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1322752"/>
        <c:crosses val="autoZero"/>
        <c:crossBetween val="midCat"/>
      </c:valAx>
      <c:valAx>
        <c:axId val="4713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(Newton)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13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Signal</a:t>
            </a:r>
            <a:r>
              <a:rPr lang="da-DK" baseline="0"/>
              <a:t> to force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F43-4660-ACD5-B0E714F175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F43-4660-ACD5-B0E714F175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F43-4660-ACD5-B0E714F175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F43-4660-ACD5-B0E714F1753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F43-4660-ACD5-B0E714F1753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F43-4660-ACD5-B0E714F1753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F43-4660-ACD5-B0E714F1753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F43-4660-ACD5-B0E714F1753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F43-4660-ACD5-B0E714F1753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F43-4660-ACD5-B0E714F1753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F43-4660-ACD5-B0E714F1753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F43-4660-ACD5-B0E714F1753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F43-4660-ACD5-B0E714F1753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691601049868767E-2"/>
                  <c:y val="-0.16295384951881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'Forward SF extrapolated'!$D$2:$D$20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  <c:pt idx="9">
                  <c:v>10.5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17.272886169980335</c:v>
                </c:pt>
                <c:pt idx="14">
                  <c:v>18.729444323064598</c:v>
                </c:pt>
                <c:pt idx="15">
                  <c:v>20.186002476148861</c:v>
                </c:pt>
                <c:pt idx="16">
                  <c:v>2.35</c:v>
                </c:pt>
                <c:pt idx="18">
                  <c:v>10.000003190293597</c:v>
                </c:pt>
              </c:numCache>
            </c:numRef>
          </c:xVal>
          <c:yVal>
            <c:numRef>
              <c:f>'Forward SF extrapolated'!$E$2:$E$20</c:f>
              <c:numCache>
                <c:formatCode>General</c:formatCode>
                <c:ptCount val="1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3-4660-ACD5-B0E714F17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04008"/>
        <c:axId val="482510240"/>
      </c:scatterChart>
      <c:valAx>
        <c:axId val="48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Force</a:t>
                </a:r>
                <a:r>
                  <a:rPr lang="da-DK" baseline="0"/>
                  <a:t> (Newton)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510240"/>
        <c:crosses val="autoZero"/>
        <c:crossBetween val="midCat"/>
      </c:valAx>
      <c:valAx>
        <c:axId val="4825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PWM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</a:t>
            </a:r>
            <a:r>
              <a:rPr lang="da-DK" baseline="0"/>
              <a:t> speed at given force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2C-49F9-AF1D-202ED04BE641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2C-49F9-AF1D-202ED04BE641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2C-49F9-AF1D-202ED04BE641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12C-49F9-AF1D-202ED04BE64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12-4848-B15C-49117CADBF55}"/>
              </c:ext>
            </c:extLst>
          </c:dPt>
          <c:xVal>
            <c:numRef>
              <c:f>Sheet4!$I$20:$I$31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xVal>
          <c:yVal>
            <c:numRef>
              <c:f>Sheet4!$J$20:$J$31</c:f>
              <c:numCache>
                <c:formatCode>General</c:formatCode>
                <c:ptCount val="12"/>
                <c:pt idx="0">
                  <c:v>0.81159420289855067</c:v>
                </c:pt>
                <c:pt idx="1">
                  <c:v>0.96551724137931028</c:v>
                </c:pt>
                <c:pt idx="2">
                  <c:v>1.1826821541710664</c:v>
                </c:pt>
                <c:pt idx="3">
                  <c:v>1.382716049382716</c:v>
                </c:pt>
                <c:pt idx="4">
                  <c:v>1.6986674099806836</c:v>
                </c:pt>
                <c:pt idx="5">
                  <c:v>2.1000457039161269</c:v>
                </c:pt>
                <c:pt idx="6">
                  <c:v>2.6671291741901588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C-49F9-AF1D-202ED04B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72640"/>
        <c:axId val="586074608"/>
      </c:scatterChart>
      <c:valAx>
        <c:axId val="586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Force[N]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86074608"/>
        <c:crosses val="autoZero"/>
        <c:crossBetween val="midCat"/>
      </c:valAx>
      <c:valAx>
        <c:axId val="586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86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Time</a:t>
            </a:r>
            <a:r>
              <a:rPr lang="da-DK" baseline="0"/>
              <a:t> to cross at given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7.8617842672578556E-2"/>
          <c:y val="0.11462931956674943"/>
          <c:w val="0.88600950818718416"/>
          <c:h val="0.751236334572163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FFC-426E-8CF4-4B739F353A10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FFC-426E-8CF4-4B739F353A10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FFC-426E-8CF4-4B739F353A10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FFC-426E-8CF4-4B739F353A1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FFC-426E-8CF4-4B739F353A1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E8E-427D-A043-FD03B561A0FB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FFC-426E-8CF4-4B739F353A1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FFC-426E-8CF4-4B739F353A1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767984099074994"/>
                  <c:y val="-0.57946725304427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Sheet4!$I$20:$I$31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xVal>
          <c:yVal>
            <c:numRef>
              <c:f>Sheet4!$H$20:$H$31</c:f>
              <c:numCache>
                <c:formatCode>General</c:formatCode>
                <c:ptCount val="12"/>
                <c:pt idx="0">
                  <c:v>6.9</c:v>
                </c:pt>
                <c:pt idx="1">
                  <c:v>5.8</c:v>
                </c:pt>
                <c:pt idx="2">
                  <c:v>4.7350000000000003</c:v>
                </c:pt>
                <c:pt idx="3">
                  <c:v>4.05</c:v>
                </c:pt>
                <c:pt idx="4">
                  <c:v>3.296701854110264</c:v>
                </c:pt>
                <c:pt idx="5">
                  <c:v>2.6666086312108455</c:v>
                </c:pt>
                <c:pt idx="6">
                  <c:v>2.0996358384855398</c:v>
                </c:pt>
                <c:pt idx="7">
                  <c:v>1.8666670000000001</c:v>
                </c:pt>
                <c:pt idx="8">
                  <c:v>1.5842807149500935</c:v>
                </c:pt>
                <c:pt idx="9">
                  <c:v>1.1119239003103729</c:v>
                </c:pt>
                <c:pt idx="10">
                  <c:v>0.67593960227420524</c:v>
                </c:pt>
                <c:pt idx="11">
                  <c:v>0.2711245713153545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C-426E-8CF4-4B739F35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94112"/>
        <c:axId val="449653520"/>
      </c:scatterChart>
      <c:valAx>
        <c:axId val="4527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Force[N]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9653520"/>
        <c:crosses val="autoZero"/>
        <c:crossBetween val="midCat"/>
      </c:valAx>
      <c:valAx>
        <c:axId val="449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27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Seconds/signal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9187794452921012E-2"/>
                  <c:y val="1.2919787003839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Sheet4!$G$20:$G$23</c:f>
              <c:numCache>
                <c:formatCode>General</c:formatCode>
                <c:ptCount val="4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</c:numCache>
            </c:numRef>
          </c:xVal>
          <c:yVal>
            <c:numRef>
              <c:f>Sheet4!$H$20:$H$23</c:f>
              <c:numCache>
                <c:formatCode>General</c:formatCode>
                <c:ptCount val="4"/>
                <c:pt idx="0">
                  <c:v>6.9</c:v>
                </c:pt>
                <c:pt idx="1">
                  <c:v>5.8</c:v>
                </c:pt>
                <c:pt idx="2">
                  <c:v>4.7350000000000003</c:v>
                </c:pt>
                <c:pt idx="3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8-46E8-9D24-DAAF7A3F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6352"/>
        <c:axId val="503708320"/>
      </c:scatterChart>
      <c:valAx>
        <c:axId val="5037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3708320"/>
        <c:crosses val="autoZero"/>
        <c:crossBetween val="midCat"/>
      </c:valAx>
      <c:valAx>
        <c:axId val="5037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37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Seconds/signal extrapolated</a:t>
            </a:r>
          </a:p>
        </c:rich>
      </c:tx>
      <c:layout>
        <c:manualLayout>
          <c:xMode val="edge"/>
          <c:yMode val="edge"/>
          <c:x val="0.10020781284686864"/>
          <c:y val="4.798563385003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D4-404F-8192-DADF3E3E698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D4-404F-8192-DADF3E3E698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D4-404F-8192-DADF3E3E698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9D4-404F-8192-DADF3E3E6982}"/>
              </c:ext>
            </c:extLst>
          </c:dPt>
          <c:xVal>
            <c:numRef>
              <c:f>Sheet4!$G$20:$G$31</c:f>
              <c:numCache>
                <c:formatCode>General</c:formatCode>
                <c:ptCount val="12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218.8161269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</c:numCache>
            </c:numRef>
          </c:xVal>
          <c:yVal>
            <c:numRef>
              <c:f>Sheet4!$H$20:$H$31</c:f>
              <c:numCache>
                <c:formatCode>General</c:formatCode>
                <c:ptCount val="12"/>
                <c:pt idx="0">
                  <c:v>6.9</c:v>
                </c:pt>
                <c:pt idx="1">
                  <c:v>5.8</c:v>
                </c:pt>
                <c:pt idx="2">
                  <c:v>4.7350000000000003</c:v>
                </c:pt>
                <c:pt idx="3">
                  <c:v>4.05</c:v>
                </c:pt>
                <c:pt idx="4">
                  <c:v>3.296701854110264</c:v>
                </c:pt>
                <c:pt idx="5">
                  <c:v>2.6666086312108455</c:v>
                </c:pt>
                <c:pt idx="6">
                  <c:v>2.0996358384855398</c:v>
                </c:pt>
                <c:pt idx="7">
                  <c:v>1.8666670000000001</c:v>
                </c:pt>
                <c:pt idx="8">
                  <c:v>1.5842807149500935</c:v>
                </c:pt>
                <c:pt idx="9">
                  <c:v>1.1119239003103729</c:v>
                </c:pt>
                <c:pt idx="10">
                  <c:v>0.67593960227420524</c:v>
                </c:pt>
                <c:pt idx="11">
                  <c:v>0.2711245713153545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8-463E-BE95-2C49FF8D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11496"/>
        <c:axId val="503697496"/>
      </c:scatterChart>
      <c:valAx>
        <c:axId val="4549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3697496"/>
        <c:crosses val="autoZero"/>
        <c:crossBetween val="midCat"/>
      </c:valAx>
      <c:valAx>
        <c:axId val="5036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491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17</xdr:col>
      <xdr:colOff>15240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1D15-E26C-446F-9317-797FB43E6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76200</xdr:rowOff>
    </xdr:from>
    <xdr:to>
      <xdr:col>16</xdr:col>
      <xdr:colOff>152400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49413-FF2E-43AC-8485-6BBD6EDD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8</xdr:row>
      <xdr:rowOff>28575</xdr:rowOff>
    </xdr:from>
    <xdr:to>
      <xdr:col>11</xdr:col>
      <xdr:colOff>500062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37594-FF5A-4824-B388-60D2A54A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17</xdr:col>
      <xdr:colOff>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7E94D-9152-44D1-B5D2-7EE57780F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23</xdr:row>
      <xdr:rowOff>9525</xdr:rowOff>
    </xdr:from>
    <xdr:to>
      <xdr:col>16</xdr:col>
      <xdr:colOff>4762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2C426-E355-4045-B1A3-C68E8C70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123263</xdr:colOff>
      <xdr:row>7</xdr:row>
      <xdr:rowOff>64996</xdr:rowOff>
    </xdr:from>
    <xdr:to>
      <xdr:col>24</xdr:col>
      <xdr:colOff>114298</xdr:colOff>
      <xdr:row>28</xdr:row>
      <xdr:rowOff>98613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6DE5BF-D714-464F-A3B8-82E6928A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121023</xdr:colOff>
      <xdr:row>32</xdr:row>
      <xdr:rowOff>107576</xdr:rowOff>
    </xdr:from>
    <xdr:to>
      <xdr:col>24</xdr:col>
      <xdr:colOff>103093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1CDAC-39EC-4FC7-BE6F-B926D941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34</xdr:row>
      <xdr:rowOff>2242</xdr:rowOff>
    </xdr:from>
    <xdr:to>
      <xdr:col>8</xdr:col>
      <xdr:colOff>419101</xdr:colOff>
      <xdr:row>49</xdr:row>
      <xdr:rowOff>67236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B7742B-F736-4DA7-910A-D77346C0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116542</xdr:colOff>
      <xdr:row>49</xdr:row>
      <xdr:rowOff>67235</xdr:rowOff>
    </xdr:from>
    <xdr:to>
      <xdr:col>8</xdr:col>
      <xdr:colOff>421343</xdr:colOff>
      <xdr:row>64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51916-1CAE-49C3-87E5-1CFA5F0A6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0</xdr:row>
      <xdr:rowOff>142875</xdr:rowOff>
    </xdr:from>
    <xdr:to>
      <xdr:col>15</xdr:col>
      <xdr:colOff>433387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74567-FFBE-4230-A9DF-92378E60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15" sqref="B15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>
        <v>60</v>
      </c>
      <c r="B2">
        <v>0</v>
      </c>
    </row>
    <row r="3" spans="1:3" x14ac:dyDescent="0.25">
      <c r="A3">
        <v>70</v>
      </c>
      <c r="B3">
        <v>2</v>
      </c>
    </row>
    <row r="4" spans="1:3" x14ac:dyDescent="0.25">
      <c r="A4">
        <v>80</v>
      </c>
      <c r="B4">
        <v>4</v>
      </c>
    </row>
    <row r="5" spans="1:3" x14ac:dyDescent="0.25">
      <c r="A5">
        <v>90</v>
      </c>
      <c r="B5">
        <v>5</v>
      </c>
    </row>
    <row r="6" spans="1:3" x14ac:dyDescent="0.25">
      <c r="A6">
        <v>100</v>
      </c>
      <c r="B6">
        <v>7</v>
      </c>
    </row>
    <row r="7" spans="1:3" x14ac:dyDescent="0.25">
      <c r="A7">
        <v>110</v>
      </c>
      <c r="B7">
        <v>9</v>
      </c>
    </row>
    <row r="8" spans="1:3" x14ac:dyDescent="0.25">
      <c r="A8">
        <v>120</v>
      </c>
      <c r="B8">
        <v>13</v>
      </c>
    </row>
    <row r="9" spans="1:3" x14ac:dyDescent="0.25">
      <c r="A9">
        <v>130</v>
      </c>
      <c r="B9">
        <v>15</v>
      </c>
    </row>
    <row r="10" spans="1:3" x14ac:dyDescent="0.25">
      <c r="A10">
        <v>140</v>
      </c>
      <c r="B10">
        <v>18</v>
      </c>
    </row>
    <row r="11" spans="1:3" x14ac:dyDescent="0.25">
      <c r="A11">
        <v>150</v>
      </c>
      <c r="B11">
        <v>21</v>
      </c>
    </row>
    <row r="12" spans="1:3" x14ac:dyDescent="0.25">
      <c r="A12">
        <v>160</v>
      </c>
      <c r="B12">
        <v>26</v>
      </c>
    </row>
    <row r="13" spans="1:3" x14ac:dyDescent="0.25">
      <c r="A13">
        <v>170</v>
      </c>
      <c r="B13">
        <v>28</v>
      </c>
    </row>
    <row r="14" spans="1:3" ht="13.9" customHeight="1" x14ac:dyDescent="0.25">
      <c r="A14">
        <v>180</v>
      </c>
      <c r="B14">
        <v>36</v>
      </c>
      <c r="C14" t="s">
        <v>3</v>
      </c>
    </row>
    <row r="15" spans="1:3" x14ac:dyDescent="0.25">
      <c r="A15" s="2">
        <v>190</v>
      </c>
      <c r="B15" s="3">
        <f xml:space="preserve"> 0.0015*A15^2 - 0.089*A15 + 0.5275</f>
        <v>37.767499999999998</v>
      </c>
    </row>
    <row r="16" spans="1:3" x14ac:dyDescent="0.25">
      <c r="A16" s="2">
        <v>200</v>
      </c>
      <c r="B16" s="2">
        <f xml:space="preserve"> 0.0015*A16*A16 - 0.089*A16 + 0.5275</f>
        <v>42.727500000000006</v>
      </c>
    </row>
    <row r="17" spans="1:2" x14ac:dyDescent="0.25">
      <c r="A17" s="2">
        <v>210</v>
      </c>
      <c r="B17" s="2">
        <f xml:space="preserve"> 0.0015*A17*A17 - 0.089*A17 + 0.5275</f>
        <v>47.987500000000011</v>
      </c>
    </row>
    <row r="25" spans="1:2" x14ac:dyDescent="0.25">
      <c r="B2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1" sqref="D21"/>
    </sheetView>
  </sheetViews>
  <sheetFormatPr defaultRowHeight="15" x14ac:dyDescent="0.25"/>
  <sheetData>
    <row r="1" spans="1:3" x14ac:dyDescent="0.25">
      <c r="A1">
        <v>70</v>
      </c>
      <c r="B1">
        <v>0</v>
      </c>
      <c r="C1">
        <v>70</v>
      </c>
    </row>
    <row r="2" spans="1:3" x14ac:dyDescent="0.25">
      <c r="A2">
        <v>80</v>
      </c>
      <c r="B2">
        <v>0</v>
      </c>
      <c r="C2">
        <v>80</v>
      </c>
    </row>
    <row r="3" spans="1:3" x14ac:dyDescent="0.25">
      <c r="A3">
        <v>90</v>
      </c>
      <c r="B3">
        <v>0</v>
      </c>
      <c r="C3">
        <v>90</v>
      </c>
    </row>
    <row r="4" spans="1:3" x14ac:dyDescent="0.25">
      <c r="A4">
        <v>100</v>
      </c>
      <c r="B4">
        <v>0</v>
      </c>
      <c r="C4">
        <v>100</v>
      </c>
    </row>
    <row r="5" spans="1:3" x14ac:dyDescent="0.25">
      <c r="A5">
        <v>110</v>
      </c>
      <c r="B5">
        <v>1</v>
      </c>
      <c r="C5">
        <v>110</v>
      </c>
    </row>
    <row r="6" spans="1:3" x14ac:dyDescent="0.25">
      <c r="A6">
        <v>120</v>
      </c>
      <c r="B6">
        <v>2</v>
      </c>
      <c r="C6">
        <v>120</v>
      </c>
    </row>
    <row r="7" spans="1:3" x14ac:dyDescent="0.25">
      <c r="A7">
        <v>130</v>
      </c>
      <c r="B7">
        <v>3</v>
      </c>
      <c r="C7">
        <v>130</v>
      </c>
    </row>
    <row r="8" spans="1:3" x14ac:dyDescent="0.25">
      <c r="A8">
        <v>140</v>
      </c>
      <c r="B8">
        <v>4</v>
      </c>
      <c r="C8">
        <v>140</v>
      </c>
    </row>
    <row r="9" spans="1:3" x14ac:dyDescent="0.25">
      <c r="A9">
        <v>150</v>
      </c>
      <c r="B9">
        <v>5</v>
      </c>
      <c r="C9">
        <v>150</v>
      </c>
    </row>
    <row r="10" spans="1:3" x14ac:dyDescent="0.25">
      <c r="A10">
        <v>160</v>
      </c>
      <c r="B10">
        <v>6</v>
      </c>
      <c r="C10">
        <v>160</v>
      </c>
    </row>
    <row r="11" spans="1:3" x14ac:dyDescent="0.25">
      <c r="A11">
        <v>170</v>
      </c>
      <c r="B11">
        <v>7</v>
      </c>
      <c r="C11">
        <v>170</v>
      </c>
    </row>
    <row r="12" spans="1:3" x14ac:dyDescent="0.25">
      <c r="A12">
        <v>180</v>
      </c>
      <c r="B12">
        <v>9</v>
      </c>
      <c r="C12">
        <v>180</v>
      </c>
    </row>
    <row r="13" spans="1:3" x14ac:dyDescent="0.25">
      <c r="A13">
        <v>190</v>
      </c>
      <c r="B13">
        <v>10</v>
      </c>
      <c r="C13">
        <v>190</v>
      </c>
    </row>
    <row r="14" spans="1:3" x14ac:dyDescent="0.25">
      <c r="A14">
        <v>200</v>
      </c>
      <c r="B14">
        <v>11</v>
      </c>
      <c r="C14">
        <v>200</v>
      </c>
    </row>
    <row r="15" spans="1:3" x14ac:dyDescent="0.25">
      <c r="A15">
        <v>210</v>
      </c>
      <c r="B15">
        <v>12</v>
      </c>
      <c r="C15">
        <v>210</v>
      </c>
    </row>
    <row r="16" spans="1:3" x14ac:dyDescent="0.25">
      <c r="A16">
        <v>220</v>
      </c>
      <c r="B16">
        <v>13</v>
      </c>
      <c r="C16">
        <v>220</v>
      </c>
    </row>
    <row r="17" spans="1:5" x14ac:dyDescent="0.25">
      <c r="A17">
        <v>230</v>
      </c>
      <c r="B17">
        <v>15</v>
      </c>
      <c r="C17">
        <v>230</v>
      </c>
    </row>
    <row r="18" spans="1:5" x14ac:dyDescent="0.25">
      <c r="A18">
        <v>240</v>
      </c>
      <c r="B18">
        <v>17</v>
      </c>
      <c r="C18">
        <v>240</v>
      </c>
    </row>
    <row r="19" spans="1:5" x14ac:dyDescent="0.25">
      <c r="A19">
        <v>250</v>
      </c>
      <c r="B19">
        <v>18</v>
      </c>
      <c r="C19">
        <v>250</v>
      </c>
    </row>
    <row r="20" spans="1:5" x14ac:dyDescent="0.25">
      <c r="A20">
        <v>260</v>
      </c>
      <c r="B20">
        <v>20</v>
      </c>
      <c r="C20">
        <v>260</v>
      </c>
    </row>
    <row r="21" spans="1:5" x14ac:dyDescent="0.25">
      <c r="A21">
        <v>270</v>
      </c>
      <c r="B21">
        <v>21</v>
      </c>
      <c r="C21">
        <v>270</v>
      </c>
    </row>
    <row r="22" spans="1:5" x14ac:dyDescent="0.25">
      <c r="A22">
        <v>280</v>
      </c>
      <c r="B22">
        <v>23</v>
      </c>
      <c r="C22">
        <v>280</v>
      </c>
    </row>
    <row r="23" spans="1:5" x14ac:dyDescent="0.25">
      <c r="A23">
        <v>290</v>
      </c>
      <c r="B23">
        <v>24</v>
      </c>
      <c r="C23">
        <v>290</v>
      </c>
    </row>
    <row r="24" spans="1:5" x14ac:dyDescent="0.25">
      <c r="A24">
        <v>300</v>
      </c>
      <c r="B24">
        <v>25</v>
      </c>
      <c r="C24">
        <v>300</v>
      </c>
    </row>
    <row r="25" spans="1:5" x14ac:dyDescent="0.25">
      <c r="A25">
        <v>310</v>
      </c>
      <c r="B25">
        <v>26</v>
      </c>
      <c r="C25">
        <v>310</v>
      </c>
      <c r="E25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0"/>
  <sheetViews>
    <sheetView topLeftCell="A4" zoomScaleNormal="100" workbookViewId="0">
      <selection activeCell="C24" sqref="C24"/>
    </sheetView>
  </sheetViews>
  <sheetFormatPr defaultRowHeight="15" x14ac:dyDescent="0.25"/>
  <cols>
    <col min="3" max="3" width="13.7109375" bestFit="1" customWidth="1"/>
  </cols>
  <sheetData>
    <row r="1" spans="1:20" x14ac:dyDescent="0.25">
      <c r="A1" t="s">
        <v>1</v>
      </c>
      <c r="B1" t="s">
        <v>2</v>
      </c>
    </row>
    <row r="2" spans="1:20" x14ac:dyDescent="0.25">
      <c r="A2">
        <v>60</v>
      </c>
      <c r="B2">
        <v>0</v>
      </c>
      <c r="D2">
        <f>B2/2</f>
        <v>0</v>
      </c>
      <c r="E2">
        <v>60</v>
      </c>
    </row>
    <row r="3" spans="1:20" x14ac:dyDescent="0.25">
      <c r="A3">
        <v>70</v>
      </c>
      <c r="B3">
        <v>2</v>
      </c>
      <c r="D3">
        <f t="shared" ref="D3:D14" si="0">B3/2</f>
        <v>1</v>
      </c>
      <c r="E3">
        <v>70</v>
      </c>
    </row>
    <row r="4" spans="1:20" x14ac:dyDescent="0.25">
      <c r="A4">
        <v>80</v>
      </c>
      <c r="B4">
        <v>4</v>
      </c>
      <c r="D4">
        <f t="shared" si="0"/>
        <v>2</v>
      </c>
      <c r="E4">
        <v>80</v>
      </c>
    </row>
    <row r="5" spans="1:20" x14ac:dyDescent="0.25">
      <c r="A5">
        <v>90</v>
      </c>
      <c r="B5">
        <v>5</v>
      </c>
      <c r="D5">
        <f t="shared" si="0"/>
        <v>2.5</v>
      </c>
      <c r="E5">
        <v>90</v>
      </c>
    </row>
    <row r="6" spans="1:20" x14ac:dyDescent="0.25">
      <c r="A6">
        <v>100</v>
      </c>
      <c r="B6">
        <v>7</v>
      </c>
      <c r="D6">
        <f t="shared" si="0"/>
        <v>3.5</v>
      </c>
      <c r="E6">
        <v>100</v>
      </c>
    </row>
    <row r="7" spans="1:20" x14ac:dyDescent="0.25">
      <c r="A7">
        <v>110</v>
      </c>
      <c r="B7">
        <v>9</v>
      </c>
      <c r="D7">
        <f t="shared" si="0"/>
        <v>4.5</v>
      </c>
      <c r="E7">
        <v>110</v>
      </c>
    </row>
    <row r="8" spans="1:20" x14ac:dyDescent="0.25">
      <c r="A8">
        <v>120</v>
      </c>
      <c r="B8">
        <v>13</v>
      </c>
      <c r="D8">
        <f t="shared" si="0"/>
        <v>6.5</v>
      </c>
      <c r="E8">
        <v>120</v>
      </c>
      <c r="S8">
        <v>60</v>
      </c>
      <c r="T8">
        <v>0</v>
      </c>
    </row>
    <row r="9" spans="1:20" x14ac:dyDescent="0.25">
      <c r="A9">
        <v>130</v>
      </c>
      <c r="B9">
        <v>15</v>
      </c>
      <c r="D9">
        <f t="shared" si="0"/>
        <v>7.5</v>
      </c>
      <c r="E9">
        <v>130</v>
      </c>
      <c r="S9">
        <v>70</v>
      </c>
      <c r="T9">
        <v>2</v>
      </c>
    </row>
    <row r="10" spans="1:20" x14ac:dyDescent="0.25">
      <c r="A10">
        <v>140</v>
      </c>
      <c r="B10">
        <v>18</v>
      </c>
      <c r="D10">
        <f t="shared" si="0"/>
        <v>9</v>
      </c>
      <c r="E10">
        <v>140</v>
      </c>
      <c r="S10">
        <v>80</v>
      </c>
      <c r="T10">
        <v>4</v>
      </c>
    </row>
    <row r="11" spans="1:20" x14ac:dyDescent="0.25">
      <c r="A11">
        <v>150</v>
      </c>
      <c r="B11">
        <v>21</v>
      </c>
      <c r="D11">
        <f t="shared" si="0"/>
        <v>10.5</v>
      </c>
      <c r="E11">
        <v>150</v>
      </c>
      <c r="S11">
        <v>90</v>
      </c>
      <c r="T11">
        <v>5</v>
      </c>
    </row>
    <row r="12" spans="1:20" x14ac:dyDescent="0.25">
      <c r="A12">
        <v>160</v>
      </c>
      <c r="B12">
        <v>26</v>
      </c>
      <c r="D12">
        <f t="shared" si="0"/>
        <v>13</v>
      </c>
      <c r="E12">
        <v>160</v>
      </c>
      <c r="S12">
        <v>100</v>
      </c>
      <c r="T12">
        <v>7</v>
      </c>
    </row>
    <row r="13" spans="1:20" x14ac:dyDescent="0.25">
      <c r="A13">
        <v>170</v>
      </c>
      <c r="B13">
        <v>28</v>
      </c>
      <c r="D13">
        <f t="shared" si="0"/>
        <v>14</v>
      </c>
      <c r="E13">
        <v>170</v>
      </c>
      <c r="S13">
        <v>110</v>
      </c>
      <c r="T13">
        <v>9</v>
      </c>
    </row>
    <row r="14" spans="1:20" x14ac:dyDescent="0.25">
      <c r="A14">
        <v>180</v>
      </c>
      <c r="B14">
        <v>36</v>
      </c>
      <c r="D14">
        <f t="shared" si="0"/>
        <v>18</v>
      </c>
      <c r="E14">
        <v>180</v>
      </c>
      <c r="S14">
        <v>120</v>
      </c>
      <c r="T14">
        <v>13</v>
      </c>
    </row>
    <row r="15" spans="1:20" x14ac:dyDescent="0.25">
      <c r="A15">
        <v>190</v>
      </c>
      <c r="B15" s="1">
        <f t="shared" ref="B15:B20" si="1" xml:space="preserve"> 0.0015*A15^2 - 0.089*A15 + 0.5275</f>
        <v>37.767499999999998</v>
      </c>
      <c r="D15">
        <f>(2*(1000*E15-71413))/13731</f>
        <v>17.272886169980335</v>
      </c>
      <c r="E15">
        <v>190</v>
      </c>
      <c r="S15">
        <v>130</v>
      </c>
      <c r="T15">
        <v>15</v>
      </c>
    </row>
    <row r="16" spans="1:20" x14ac:dyDescent="0.25">
      <c r="A16">
        <v>200</v>
      </c>
      <c r="B16" s="1">
        <f t="shared" si="1"/>
        <v>42.727500000000006</v>
      </c>
      <c r="D16">
        <f>(2*(1000*E16-71413))/13731</f>
        <v>18.729444323064598</v>
      </c>
      <c r="E16">
        <v>200</v>
      </c>
      <c r="S16">
        <v>140</v>
      </c>
      <c r="T16">
        <v>18</v>
      </c>
    </row>
    <row r="17" spans="1:20" x14ac:dyDescent="0.25">
      <c r="A17">
        <v>210</v>
      </c>
      <c r="B17" s="1">
        <f t="shared" si="1"/>
        <v>47.987500000000011</v>
      </c>
      <c r="D17">
        <f>(2*(1000*E17-71413))/13731</f>
        <v>20.186002476148861</v>
      </c>
      <c r="E17">
        <v>210</v>
      </c>
      <c r="S17">
        <v>150</v>
      </c>
      <c r="T17">
        <v>21</v>
      </c>
    </row>
    <row r="18" spans="1:20" x14ac:dyDescent="0.25">
      <c r="A18">
        <v>220</v>
      </c>
      <c r="B18" s="1">
        <f t="shared" si="1"/>
        <v>53.547500000000014</v>
      </c>
      <c r="D18">
        <f xml:space="preserve"> 1.12+1.23</f>
        <v>2.35</v>
      </c>
      <c r="S18">
        <v>160</v>
      </c>
      <c r="T18">
        <v>26</v>
      </c>
    </row>
    <row r="19" spans="1:20" x14ac:dyDescent="0.25">
      <c r="A19">
        <v>230</v>
      </c>
      <c r="B19" s="1">
        <f t="shared" si="1"/>
        <v>59.407500000000013</v>
      </c>
      <c r="S19">
        <v>170</v>
      </c>
      <c r="T19">
        <v>28</v>
      </c>
    </row>
    <row r="20" spans="1:20" x14ac:dyDescent="0.25">
      <c r="A20">
        <v>240</v>
      </c>
      <c r="B20" s="1">
        <f t="shared" si="1"/>
        <v>65.56750000000001</v>
      </c>
      <c r="D20">
        <f xml:space="preserve"> 0.0015*C21^2 - 0.089*C21 + 0.5275</f>
        <v>10.000003190293597</v>
      </c>
      <c r="S20">
        <v>180</v>
      </c>
      <c r="T20">
        <v>36</v>
      </c>
    </row>
    <row r="21" spans="1:20" x14ac:dyDescent="0.25">
      <c r="C21" s="16">
        <v>114.49068</v>
      </c>
      <c r="S21">
        <v>190</v>
      </c>
      <c r="T21">
        <v>33.769230769230703</v>
      </c>
    </row>
    <row r="22" spans="1:20" x14ac:dyDescent="0.25">
      <c r="S22">
        <v>200</v>
      </c>
      <c r="T22">
        <v>36.571428571428498</v>
      </c>
    </row>
    <row r="23" spans="1:20" x14ac:dyDescent="0.25">
      <c r="D23">
        <f xml:space="preserve"> 0.0015*C24^2 - 0.089*C24 + 0.5275</f>
        <v>20.000000715097595</v>
      </c>
      <c r="S23">
        <v>210</v>
      </c>
      <c r="T23">
        <v>39.373626373626301</v>
      </c>
    </row>
    <row r="24" spans="1:20" x14ac:dyDescent="0.25">
      <c r="C24">
        <v>147.40271999999999</v>
      </c>
      <c r="S24">
        <v>220</v>
      </c>
      <c r="T24">
        <v>42.175824175824097</v>
      </c>
    </row>
    <row r="25" spans="1:20" x14ac:dyDescent="0.25">
      <c r="S25">
        <v>230</v>
      </c>
      <c r="T25">
        <v>44.9780219780219</v>
      </c>
    </row>
    <row r="26" spans="1:20" x14ac:dyDescent="0.25">
      <c r="S26">
        <v>240</v>
      </c>
      <c r="T26">
        <v>47.780219780219802</v>
      </c>
    </row>
    <row r="27" spans="1:20" x14ac:dyDescent="0.25">
      <c r="S27">
        <v>250</v>
      </c>
      <c r="T27">
        <v>50.582417582417598</v>
      </c>
    </row>
    <row r="28" spans="1:20" x14ac:dyDescent="0.25">
      <c r="S28">
        <v>260</v>
      </c>
      <c r="T28">
        <v>53.384615384615401</v>
      </c>
    </row>
    <row r="29" spans="1:20" x14ac:dyDescent="0.25">
      <c r="S29">
        <v>270</v>
      </c>
      <c r="T29">
        <v>56.186813186813197</v>
      </c>
    </row>
    <row r="30" spans="1:20" x14ac:dyDescent="0.25">
      <c r="S30">
        <v>280</v>
      </c>
      <c r="T30">
        <v>58.989010989011</v>
      </c>
    </row>
    <row r="31" spans="1:20" x14ac:dyDescent="0.25">
      <c r="S31">
        <v>290</v>
      </c>
      <c r="T31">
        <v>61.791208791208803</v>
      </c>
    </row>
    <row r="32" spans="1:20" x14ac:dyDescent="0.25">
      <c r="S32">
        <v>300</v>
      </c>
      <c r="T32">
        <v>64.593406593406598</v>
      </c>
    </row>
    <row r="33" spans="5:20" x14ac:dyDescent="0.25">
      <c r="E33">
        <v>250</v>
      </c>
      <c r="F33">
        <f t="shared" ref="F33:F40" si="2" xml:space="preserve"> 0.0015*E33*E33 - 0.089*E33 + 0.5275</f>
        <v>72.027500000000003</v>
      </c>
      <c r="S33">
        <v>310</v>
      </c>
      <c r="T33">
        <v>67.395604395604394</v>
      </c>
    </row>
    <row r="34" spans="5:20" x14ac:dyDescent="0.25">
      <c r="E34">
        <v>260</v>
      </c>
      <c r="F34">
        <f t="shared" si="2"/>
        <v>78.787500000000009</v>
      </c>
      <c r="S34">
        <v>320</v>
      </c>
      <c r="T34">
        <v>70.197802197802204</v>
      </c>
    </row>
    <row r="35" spans="5:20" x14ac:dyDescent="0.25">
      <c r="E35">
        <v>270</v>
      </c>
      <c r="F35">
        <f t="shared" si="2"/>
        <v>85.847500000000011</v>
      </c>
      <c r="S35">
        <v>330</v>
      </c>
      <c r="T35">
        <v>73</v>
      </c>
    </row>
    <row r="36" spans="5:20" x14ac:dyDescent="0.25">
      <c r="E36">
        <v>280</v>
      </c>
      <c r="F36">
        <f t="shared" si="2"/>
        <v>93.207499999999996</v>
      </c>
      <c r="T36" t="s">
        <v>15</v>
      </c>
    </row>
    <row r="37" spans="5:20" x14ac:dyDescent="0.25">
      <c r="E37">
        <v>290</v>
      </c>
      <c r="F37">
        <f t="shared" si="2"/>
        <v>100.86750000000001</v>
      </c>
    </row>
    <row r="38" spans="5:20" x14ac:dyDescent="0.25">
      <c r="E38">
        <v>300</v>
      </c>
      <c r="F38">
        <f t="shared" si="2"/>
        <v>108.8275</v>
      </c>
    </row>
    <row r="39" spans="5:20" x14ac:dyDescent="0.25">
      <c r="E39">
        <v>310</v>
      </c>
      <c r="F39">
        <f t="shared" si="2"/>
        <v>117.08750000000001</v>
      </c>
    </row>
    <row r="40" spans="5:20" x14ac:dyDescent="0.25">
      <c r="E40">
        <v>320</v>
      </c>
      <c r="F40">
        <f t="shared" si="2"/>
        <v>125.64750000000001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zoomScale="85" zoomScaleNormal="85" workbookViewId="0">
      <selection activeCell="F17" sqref="F17"/>
    </sheetView>
  </sheetViews>
  <sheetFormatPr defaultRowHeight="15" x14ac:dyDescent="0.25"/>
  <sheetData>
    <row r="1" spans="1:29" x14ac:dyDescent="0.25">
      <c r="A1" t="s">
        <v>6</v>
      </c>
      <c r="B1" t="s">
        <v>7</v>
      </c>
    </row>
    <row r="2" spans="1:29" x14ac:dyDescent="0.25">
      <c r="A2" s="9">
        <v>90</v>
      </c>
      <c r="B2" s="11">
        <f>9.5-2.6</f>
        <v>6.9</v>
      </c>
      <c r="G2" t="s">
        <v>10</v>
      </c>
      <c r="N2" t="s">
        <v>4</v>
      </c>
    </row>
    <row r="3" spans="1:29" x14ac:dyDescent="0.25">
      <c r="A3" s="9">
        <v>110</v>
      </c>
      <c r="B3" s="11">
        <f>8.08-2.2</f>
        <v>5.88</v>
      </c>
      <c r="G3" s="9" t="s">
        <v>4</v>
      </c>
      <c r="H3" s="7" t="s">
        <v>8</v>
      </c>
      <c r="I3" s="5" t="s">
        <v>9</v>
      </c>
      <c r="J3" t="s">
        <v>12</v>
      </c>
      <c r="N3">
        <v>90</v>
      </c>
      <c r="O3">
        <v>6.9</v>
      </c>
      <c r="P3">
        <f>5.6/O3</f>
        <v>0.81159420289855067</v>
      </c>
    </row>
    <row r="4" spans="1:29" x14ac:dyDescent="0.25">
      <c r="A4" s="9">
        <v>130</v>
      </c>
      <c r="B4" s="11">
        <v>4.28</v>
      </c>
      <c r="G4" s="9">
        <v>90</v>
      </c>
      <c r="H4" s="7">
        <v>6.9</v>
      </c>
      <c r="I4" s="5">
        <f t="shared" ref="I4:I10" si="0">5.6/H4</f>
        <v>0.81159420289855067</v>
      </c>
      <c r="J4">
        <f>(-5.665*(LN(G4))+32.391)</f>
        <v>6.8995782175790481</v>
      </c>
      <c r="N4">
        <v>110</v>
      </c>
      <c r="O4">
        <v>5.8</v>
      </c>
      <c r="P4">
        <f>5.6/O4</f>
        <v>0.96551724137931028</v>
      </c>
    </row>
    <row r="5" spans="1:29" x14ac:dyDescent="0.25">
      <c r="A5" s="9">
        <v>130</v>
      </c>
      <c r="B5" s="11">
        <f>17.5-12.8</f>
        <v>4.6999999999999993</v>
      </c>
      <c r="G5" s="9">
        <v>110</v>
      </c>
      <c r="H5" s="7">
        <v>5.8</v>
      </c>
      <c r="I5" s="5">
        <f t="shared" si="0"/>
        <v>0.96551724137931028</v>
      </c>
      <c r="J5">
        <f>(-5.665*(LN(G5))+32.391)</f>
        <v>5.7627787277859568</v>
      </c>
      <c r="N5">
        <v>130</v>
      </c>
      <c r="O5">
        <v>4.7350000000000003</v>
      </c>
      <c r="P5">
        <f>5.6/O5</f>
        <v>1.1826821541710664</v>
      </c>
      <c r="Z5">
        <v>90</v>
      </c>
      <c r="AA5">
        <v>6.9</v>
      </c>
      <c r="AB5">
        <v>90</v>
      </c>
      <c r="AC5">
        <v>6.9</v>
      </c>
    </row>
    <row r="6" spans="1:29" x14ac:dyDescent="0.25">
      <c r="A6" s="9">
        <v>130</v>
      </c>
      <c r="B6" s="11">
        <f>7.86-3.1</f>
        <v>4.76</v>
      </c>
      <c r="G6" s="9">
        <v>130</v>
      </c>
      <c r="H6" s="7">
        <v>4.7350000000000003</v>
      </c>
      <c r="I6" s="5">
        <f t="shared" si="0"/>
        <v>1.1826821541710664</v>
      </c>
      <c r="J6">
        <f>(-5.665*(LN(G6))+32.391)</f>
        <v>4.8164173381691242</v>
      </c>
      <c r="N6">
        <v>150</v>
      </c>
      <c r="O6">
        <v>4.05</v>
      </c>
      <c r="P6">
        <f>5.6/O6</f>
        <v>1.382716049382716</v>
      </c>
      <c r="Z6">
        <v>110</v>
      </c>
      <c r="AA6">
        <v>5.8</v>
      </c>
      <c r="AB6">
        <v>110</v>
      </c>
      <c r="AC6">
        <v>5.8</v>
      </c>
    </row>
    <row r="7" spans="1:29" x14ac:dyDescent="0.25">
      <c r="A7" s="9">
        <v>130</v>
      </c>
      <c r="B7" s="11">
        <f>8.7-3.9</f>
        <v>4.7999999999999989</v>
      </c>
      <c r="G7" s="9">
        <v>150</v>
      </c>
      <c r="H7" s="7">
        <v>4.05</v>
      </c>
      <c r="I7" s="5">
        <f t="shared" si="0"/>
        <v>1.382716049382716</v>
      </c>
      <c r="J7">
        <f>(-5.665*(LN(G7))+32.391)</f>
        <v>4.0057510589447105</v>
      </c>
      <c r="N7">
        <v>218.8161269</v>
      </c>
      <c r="O7">
        <v>1.8666670000000001</v>
      </c>
      <c r="P7">
        <v>3</v>
      </c>
      <c r="Z7">
        <v>130</v>
      </c>
      <c r="AA7">
        <v>4.6479999999999997</v>
      </c>
      <c r="AB7">
        <v>130</v>
      </c>
      <c r="AC7">
        <v>4.6479999999999997</v>
      </c>
    </row>
    <row r="8" spans="1:29" ht="13.15" customHeight="1" x14ac:dyDescent="0.25">
      <c r="A8" s="9">
        <v>130</v>
      </c>
      <c r="B8" s="11">
        <f>22.2-17.5</f>
        <v>4.6999999999999993</v>
      </c>
      <c r="C8">
        <v>4.6479999999999997</v>
      </c>
      <c r="G8" s="9">
        <v>170</v>
      </c>
      <c r="H8" s="7">
        <f>(-5.665*(LN(G8))+32.391)</f>
        <v>3.296701854110264</v>
      </c>
      <c r="I8" s="5">
        <f t="shared" si="0"/>
        <v>1.6986674099806836</v>
      </c>
      <c r="Z8">
        <v>150</v>
      </c>
      <c r="AA8">
        <v>4.0949999999999998</v>
      </c>
      <c r="AB8">
        <v>150</v>
      </c>
      <c r="AC8">
        <v>4.0949999999999998</v>
      </c>
    </row>
    <row r="9" spans="1:29" x14ac:dyDescent="0.25">
      <c r="A9" s="9">
        <v>150</v>
      </c>
      <c r="B9" s="11">
        <f>15.44-11.5</f>
        <v>3.9399999999999995</v>
      </c>
      <c r="G9" s="9">
        <v>190</v>
      </c>
      <c r="H9" s="7">
        <f>(-5.665*(LN(G9))+32.391)</f>
        <v>2.6666086312108455</v>
      </c>
      <c r="I9" s="5">
        <f t="shared" si="0"/>
        <v>2.1000457039161269</v>
      </c>
      <c r="Z9">
        <v>170</v>
      </c>
      <c r="AA9">
        <v>2.9674999999999998</v>
      </c>
      <c r="AB9">
        <v>170</v>
      </c>
      <c r="AC9">
        <v>2.9689999999999999</v>
      </c>
    </row>
    <row r="10" spans="1:29" x14ac:dyDescent="0.25">
      <c r="A10" s="9">
        <v>150</v>
      </c>
      <c r="B10" s="11">
        <f>9.95-5.7</f>
        <v>4.2499999999999991</v>
      </c>
      <c r="C10">
        <v>4.0949999999999998</v>
      </c>
      <c r="F10" s="4" t="s">
        <v>11</v>
      </c>
      <c r="G10" s="10">
        <v>210</v>
      </c>
      <c r="H10" s="8">
        <f>(-5.665*(LN(G10))+32.391)</f>
        <v>2.0996358384855398</v>
      </c>
      <c r="I10" s="6">
        <f t="shared" si="0"/>
        <v>2.6671291741901588</v>
      </c>
      <c r="Z10">
        <v>190</v>
      </c>
      <c r="AA10">
        <v>2.0059999999999998</v>
      </c>
      <c r="AB10">
        <v>190</v>
      </c>
      <c r="AC10">
        <v>2.0123000000000002</v>
      </c>
    </row>
    <row r="11" spans="1:29" x14ac:dyDescent="0.25">
      <c r="G11" s="9">
        <v>218.8161269</v>
      </c>
      <c r="H11" s="7">
        <v>1.8666670000000001</v>
      </c>
      <c r="I11" s="5">
        <v>3</v>
      </c>
      <c r="Z11">
        <v>210</v>
      </c>
      <c r="AA11">
        <v>2.6671290000000001</v>
      </c>
      <c r="AB11">
        <v>210</v>
      </c>
      <c r="AC11">
        <v>1.0556000000000001</v>
      </c>
    </row>
    <row r="12" spans="1:29" x14ac:dyDescent="0.25">
      <c r="A12">
        <v>100</v>
      </c>
      <c r="B12">
        <f>24-15.5</f>
        <v>8.5</v>
      </c>
      <c r="G12" s="9">
        <v>230</v>
      </c>
      <c r="H12" s="7">
        <f>(-5.665*(LN(G12))+32.391)</f>
        <v>1.5842807149500935</v>
      </c>
      <c r="I12" s="5">
        <f>5.6/H12</f>
        <v>3.5347271144283328</v>
      </c>
      <c r="Z12">
        <v>230</v>
      </c>
      <c r="AA12">
        <v>1.01021657142857</v>
      </c>
      <c r="AB12">
        <v>230</v>
      </c>
      <c r="AC12">
        <v>9.8899999999999502E-2</v>
      </c>
    </row>
    <row r="13" spans="1:29" x14ac:dyDescent="0.25">
      <c r="A13">
        <v>150</v>
      </c>
      <c r="B13">
        <f>9.3-3.7</f>
        <v>5.6000000000000005</v>
      </c>
      <c r="G13" s="9">
        <v>250</v>
      </c>
      <c r="H13" s="7">
        <f>(-5.665*(LN(G13))+32.391)</f>
        <v>1.1119239003103729</v>
      </c>
      <c r="I13" s="5">
        <f>5.6/H13</f>
        <v>5.0363158831614854</v>
      </c>
      <c r="Z13">
        <v>250</v>
      </c>
      <c r="AA13">
        <v>0.22256967857143101</v>
      </c>
      <c r="AB13">
        <v>250</v>
      </c>
      <c r="AC13">
        <v>-0.85780000000000001</v>
      </c>
    </row>
    <row r="14" spans="1:29" x14ac:dyDescent="0.25">
      <c r="G14" s="9">
        <v>270</v>
      </c>
      <c r="H14" s="7">
        <f>(-5.665*(LN(G14))+32.391)</f>
        <v>0.67593960227420524</v>
      </c>
      <c r="I14" s="5">
        <f>5.6/H14</f>
        <v>8.2847638770664513</v>
      </c>
      <c r="Z14">
        <v>270</v>
      </c>
      <c r="AA14">
        <v>-0.56507721428570901</v>
      </c>
      <c r="AB14">
        <v>270</v>
      </c>
      <c r="AC14">
        <v>-1.8145</v>
      </c>
    </row>
    <row r="15" spans="1:29" x14ac:dyDescent="0.25">
      <c r="G15" s="9">
        <v>290</v>
      </c>
      <c r="H15" s="7">
        <f>(-5.665*(LN(G15))+32.391)</f>
        <v>0.2711245713153545</v>
      </c>
      <c r="I15" s="5">
        <f>5.6/H15</f>
        <v>20.654712233685537</v>
      </c>
      <c r="Z15">
        <v>290</v>
      </c>
      <c r="AA15">
        <v>-1.35272410714286</v>
      </c>
      <c r="AB15">
        <v>290</v>
      </c>
      <c r="AC15">
        <v>-2.7711999999999999</v>
      </c>
    </row>
    <row r="16" spans="1:29" x14ac:dyDescent="0.25">
      <c r="C16" t="s">
        <v>4</v>
      </c>
      <c r="D16" s="5" t="s">
        <v>9</v>
      </c>
      <c r="Z16">
        <v>310</v>
      </c>
      <c r="AA16">
        <v>-2.140371</v>
      </c>
      <c r="AB16">
        <v>310</v>
      </c>
      <c r="AC16">
        <v>-3.7279</v>
      </c>
    </row>
    <row r="17" spans="3:29" x14ac:dyDescent="0.25">
      <c r="C17">
        <v>90</v>
      </c>
      <c r="D17" s="5">
        <f>5.6/H4</f>
        <v>0.81159420289855067</v>
      </c>
      <c r="F17" t="s">
        <v>23</v>
      </c>
      <c r="G17" s="9">
        <v>114.49068</v>
      </c>
      <c r="H17" s="7">
        <f>(-5.665*(LN(G17))+32.391)</f>
        <v>5.5361047626623652</v>
      </c>
      <c r="I17" s="5">
        <f>5.6/H17</f>
        <v>1.0115415513392321</v>
      </c>
      <c r="Z17">
        <v>330</v>
      </c>
      <c r="AA17">
        <v>-2.9280178928571399</v>
      </c>
      <c r="AB17">
        <v>330</v>
      </c>
      <c r="AC17">
        <v>-4.6845999999999997</v>
      </c>
    </row>
    <row r="18" spans="3:29" x14ac:dyDescent="0.25">
      <c r="C18">
        <v>110</v>
      </c>
      <c r="D18" s="5">
        <f t="shared" ref="D18:D23" si="1">5.6/H5</f>
        <v>0.96551724137931028</v>
      </c>
      <c r="F18" t="s">
        <v>22</v>
      </c>
      <c r="G18" s="9">
        <v>147.40271999999999</v>
      </c>
      <c r="H18" s="7">
        <f>(-5.665*(LN(G18))+32.391)</f>
        <v>4.1047008283376663</v>
      </c>
      <c r="I18" s="5">
        <f>5.6/H18</f>
        <v>1.3642894413495914</v>
      </c>
    </row>
    <row r="19" spans="3:29" x14ac:dyDescent="0.25">
      <c r="C19">
        <v>130</v>
      </c>
      <c r="D19" s="5">
        <f t="shared" si="1"/>
        <v>1.1826821541710664</v>
      </c>
      <c r="G19" s="9" t="s">
        <v>4</v>
      </c>
      <c r="H19" s="7" t="s">
        <v>8</v>
      </c>
      <c r="I19" t="s">
        <v>13</v>
      </c>
      <c r="J19" s="5" t="s">
        <v>9</v>
      </c>
    </row>
    <row r="20" spans="3:29" x14ac:dyDescent="0.25">
      <c r="C20">
        <v>150</v>
      </c>
      <c r="D20" s="5">
        <f t="shared" si="1"/>
        <v>1.382716049382716</v>
      </c>
      <c r="G20" s="9">
        <v>90</v>
      </c>
      <c r="H20" s="7">
        <v>6.9</v>
      </c>
      <c r="I20">
        <v>5</v>
      </c>
      <c r="J20" s="5">
        <f t="shared" ref="J20:J26" si="2">5.6/H4</f>
        <v>0.81159420289855067</v>
      </c>
    </row>
    <row r="21" spans="3:29" x14ac:dyDescent="0.25">
      <c r="C21">
        <v>170</v>
      </c>
      <c r="D21" s="5">
        <f t="shared" si="1"/>
        <v>1.6986674099806836</v>
      </c>
      <c r="G21" s="9">
        <v>110</v>
      </c>
      <c r="H21" s="7">
        <v>5.8</v>
      </c>
      <c r="I21">
        <v>9</v>
      </c>
      <c r="J21" s="5">
        <f t="shared" si="2"/>
        <v>0.96551724137931028</v>
      </c>
    </row>
    <row r="22" spans="3:29" x14ac:dyDescent="0.25">
      <c r="C22">
        <v>190</v>
      </c>
      <c r="D22" s="5">
        <f t="shared" si="1"/>
        <v>2.1000457039161269</v>
      </c>
      <c r="G22" s="9">
        <v>130</v>
      </c>
      <c r="H22" s="7">
        <v>4.7350000000000003</v>
      </c>
      <c r="I22">
        <v>15</v>
      </c>
      <c r="J22" s="5">
        <f t="shared" si="2"/>
        <v>1.1826821541710664</v>
      </c>
    </row>
    <row r="23" spans="3:29" x14ac:dyDescent="0.25">
      <c r="C23">
        <v>210</v>
      </c>
      <c r="D23" s="5">
        <f t="shared" si="1"/>
        <v>2.6671291741901588</v>
      </c>
      <c r="G23" s="9">
        <v>150</v>
      </c>
      <c r="H23" s="7">
        <v>4.05</v>
      </c>
      <c r="I23">
        <v>21</v>
      </c>
      <c r="J23" s="5">
        <f t="shared" si="2"/>
        <v>1.382716049382716</v>
      </c>
    </row>
    <row r="24" spans="3:29" x14ac:dyDescent="0.25">
      <c r="C24">
        <v>230</v>
      </c>
      <c r="D24" s="5">
        <f>5.6/H12</f>
        <v>3.5347271144283328</v>
      </c>
      <c r="E24">
        <f xml:space="preserve"> (0.0003*G24^2)-(0.1103*G24)+14.746</f>
        <v>4.6650000000000027</v>
      </c>
      <c r="F24">
        <f>-0.0481*G24+11.14</f>
        <v>2.963000000000001</v>
      </c>
      <c r="G24" s="9">
        <v>170</v>
      </c>
      <c r="H24" s="7">
        <f>(-5.665*(LN(G24))+32.391)</f>
        <v>3.296701854110264</v>
      </c>
      <c r="I24">
        <v>28</v>
      </c>
      <c r="J24" s="5">
        <f t="shared" si="2"/>
        <v>1.6986674099806836</v>
      </c>
    </row>
    <row r="25" spans="3:29" x14ac:dyDescent="0.25">
      <c r="C25">
        <v>250</v>
      </c>
      <c r="D25" s="5">
        <f>5.6/H13</f>
        <v>5.0363158831614854</v>
      </c>
      <c r="E25">
        <f t="shared" ref="E25:E32" si="3" xml:space="preserve"> (0.0003*G25^2)-(0.1103*G25)+14.746</f>
        <v>4.618999999999998</v>
      </c>
      <c r="F25">
        <f t="shared" ref="F25:F32" si="4">-0.0481*G25+11.14</f>
        <v>2.0010000000000012</v>
      </c>
      <c r="G25" s="9">
        <v>190</v>
      </c>
      <c r="H25" s="7">
        <f>(-5.665*(LN(G25))+32.391)</f>
        <v>2.6666086312108455</v>
      </c>
      <c r="I25">
        <v>38</v>
      </c>
      <c r="J25" s="5">
        <f>5.6/H9</f>
        <v>2.1000457039161269</v>
      </c>
    </row>
    <row r="26" spans="3:29" x14ac:dyDescent="0.25">
      <c r="C26">
        <v>270</v>
      </c>
      <c r="D26" s="5">
        <f>5.6/H14</f>
        <v>8.2847638770664513</v>
      </c>
      <c r="E26">
        <f t="shared" si="3"/>
        <v>4.8129999999999988</v>
      </c>
      <c r="F26">
        <f t="shared" si="4"/>
        <v>1.0390000000000015</v>
      </c>
      <c r="G26" s="9">
        <v>210</v>
      </c>
      <c r="H26" s="7">
        <f>(-5.665*(LN(G26))+32.391)</f>
        <v>2.0996358384855398</v>
      </c>
      <c r="I26">
        <v>48</v>
      </c>
      <c r="J26" s="5">
        <f t="shared" si="2"/>
        <v>2.6671291741901588</v>
      </c>
    </row>
    <row r="27" spans="3:29" x14ac:dyDescent="0.25">
      <c r="C27">
        <v>290</v>
      </c>
      <c r="D27" s="5">
        <f>5.6/H15</f>
        <v>20.654712233685537</v>
      </c>
      <c r="E27">
        <f t="shared" si="3"/>
        <v>4.9747304203850717</v>
      </c>
      <c r="F27">
        <f t="shared" si="4"/>
        <v>0.61494429611000179</v>
      </c>
      <c r="G27" s="9">
        <v>218.8161269</v>
      </c>
      <c r="H27" s="7">
        <v>1.8666670000000001</v>
      </c>
      <c r="K27">
        <v>52.873609999999999</v>
      </c>
      <c r="L27" s="5">
        <v>3</v>
      </c>
    </row>
    <row r="28" spans="3:29" x14ac:dyDescent="0.25">
      <c r="E28">
        <f t="shared" si="3"/>
        <v>5.2469999999999999</v>
      </c>
      <c r="F28">
        <f t="shared" si="4"/>
        <v>7.7000000000001734E-2</v>
      </c>
      <c r="G28" s="9">
        <v>230</v>
      </c>
      <c r="H28" s="7">
        <f>(-5.665*(LN(G28))+32.391)</f>
        <v>1.5842807149500935</v>
      </c>
      <c r="K28">
        <v>59.5</v>
      </c>
      <c r="L28" s="5">
        <f>5.6/H12</f>
        <v>3.5347271144283328</v>
      </c>
    </row>
    <row r="29" spans="3:29" x14ac:dyDescent="0.25">
      <c r="E29">
        <f t="shared" si="3"/>
        <v>5.9210000000000012</v>
      </c>
      <c r="F29">
        <f t="shared" si="4"/>
        <v>-0.88499999999999801</v>
      </c>
      <c r="G29" s="9">
        <v>250</v>
      </c>
      <c r="H29" s="7">
        <f>(-5.665*(LN(G29))+32.391)</f>
        <v>1.1119239003103729</v>
      </c>
      <c r="K29">
        <v>72</v>
      </c>
      <c r="L29" s="5">
        <f>5.6/H13</f>
        <v>5.0363158831614854</v>
      </c>
    </row>
    <row r="30" spans="3:29" x14ac:dyDescent="0.25">
      <c r="E30">
        <f t="shared" si="3"/>
        <v>6.8349999999999991</v>
      </c>
      <c r="F30">
        <f t="shared" si="4"/>
        <v>-1.8469999999999978</v>
      </c>
      <c r="G30" s="9">
        <v>270</v>
      </c>
      <c r="H30" s="7">
        <f>(-5.665*(LN(G30))+32.391)</f>
        <v>0.67593960227420524</v>
      </c>
      <c r="K30">
        <v>85.8</v>
      </c>
      <c r="L30" s="5">
        <f>5.6/H14</f>
        <v>8.2847638770664513</v>
      </c>
    </row>
    <row r="31" spans="3:29" x14ac:dyDescent="0.25">
      <c r="E31">
        <f t="shared" si="3"/>
        <v>7.988999999999999</v>
      </c>
      <c r="F31">
        <f t="shared" si="4"/>
        <v>-2.8089999999999993</v>
      </c>
      <c r="G31" s="9">
        <v>290</v>
      </c>
      <c r="H31" s="7">
        <f>(-5.665*(LN(G31))+32.391)</f>
        <v>0.2711245713153545</v>
      </c>
      <c r="K31">
        <v>100.8</v>
      </c>
      <c r="L31" s="5">
        <f>5.6/H15</f>
        <v>20.654712233685537</v>
      </c>
    </row>
    <row r="32" spans="3:29" x14ac:dyDescent="0.25">
      <c r="E32">
        <f t="shared" si="3"/>
        <v>8.6560000000000006</v>
      </c>
      <c r="F32">
        <f t="shared" si="4"/>
        <v>-3.2899999999999991</v>
      </c>
      <c r="G32" s="9">
        <v>300</v>
      </c>
      <c r="H32" s="7">
        <f>(-5.665*(LN(G32))+32.391)</f>
        <v>7.9072281072619433E-2</v>
      </c>
      <c r="Z32" s="9">
        <v>90</v>
      </c>
      <c r="AA32" s="7">
        <v>6.9</v>
      </c>
      <c r="AB32">
        <v>5</v>
      </c>
    </row>
    <row r="33" spans="26:28" x14ac:dyDescent="0.25">
      <c r="Z33" s="9">
        <v>110</v>
      </c>
      <c r="AA33" s="7">
        <v>5.8</v>
      </c>
      <c r="AB33">
        <v>9</v>
      </c>
    </row>
    <row r="34" spans="26:28" x14ac:dyDescent="0.25">
      <c r="Z34" s="9">
        <v>130</v>
      </c>
      <c r="AA34" s="7">
        <v>4.7350000000000003</v>
      </c>
      <c r="AB34">
        <v>15</v>
      </c>
    </row>
    <row r="35" spans="26:28" x14ac:dyDescent="0.25">
      <c r="Z35" s="9">
        <v>150</v>
      </c>
      <c r="AA35" s="7">
        <v>4.05</v>
      </c>
      <c r="AB35">
        <v>21</v>
      </c>
    </row>
    <row r="36" spans="26:28" x14ac:dyDescent="0.25">
      <c r="Z36" s="9">
        <v>170</v>
      </c>
      <c r="AA36" s="7">
        <v>2.9674999999999998</v>
      </c>
      <c r="AB36">
        <v>26</v>
      </c>
    </row>
    <row r="37" spans="26:28" x14ac:dyDescent="0.25">
      <c r="Z37" s="9">
        <v>190</v>
      </c>
      <c r="AA37" s="7">
        <v>2.0059999999999998</v>
      </c>
      <c r="AB37">
        <v>31.4</v>
      </c>
    </row>
    <row r="38" spans="26:28" x14ac:dyDescent="0.25">
      <c r="Z38" s="9">
        <v>210</v>
      </c>
      <c r="AA38" s="7">
        <v>1.0445</v>
      </c>
      <c r="AB38">
        <v>36.799999999999997</v>
      </c>
    </row>
    <row r="39" spans="26:28" x14ac:dyDescent="0.25">
      <c r="Z39" s="9">
        <v>230</v>
      </c>
      <c r="AA39" s="7">
        <v>8.2999999999999297E-2</v>
      </c>
      <c r="AB39">
        <v>42.2</v>
      </c>
    </row>
    <row r="40" spans="26:28" x14ac:dyDescent="0.25">
      <c r="Z40" s="9">
        <v>250</v>
      </c>
      <c r="AA40" s="7">
        <v>-0.87850000000000095</v>
      </c>
      <c r="AB40">
        <v>47.6</v>
      </c>
    </row>
    <row r="41" spans="26:28" x14ac:dyDescent="0.25">
      <c r="Z41" s="9">
        <v>270</v>
      </c>
      <c r="AA41" s="7">
        <v>-1.84</v>
      </c>
      <c r="AB41">
        <v>53</v>
      </c>
    </row>
    <row r="42" spans="26:28" x14ac:dyDescent="0.25">
      <c r="Z42" s="9">
        <v>290</v>
      </c>
      <c r="AA42" s="7">
        <v>-2.8014999999999999</v>
      </c>
      <c r="AB42">
        <v>58.4</v>
      </c>
    </row>
    <row r="43" spans="26:28" x14ac:dyDescent="0.25">
      <c r="Z43" s="9">
        <v>310</v>
      </c>
      <c r="AA43" s="7">
        <v>-3.7629999999999999</v>
      </c>
      <c r="AB43">
        <v>63.8</v>
      </c>
    </row>
    <row r="44" spans="26:28" x14ac:dyDescent="0.25">
      <c r="Z44" s="9">
        <v>330</v>
      </c>
      <c r="AA44" s="7">
        <v>-4.7244999999999999</v>
      </c>
      <c r="AB44">
        <v>69.2</v>
      </c>
    </row>
    <row r="45" spans="26:28" x14ac:dyDescent="0.25">
      <c r="Z45" s="9">
        <v>350</v>
      </c>
      <c r="AA45" s="7">
        <v>-5.6859999999999999</v>
      </c>
      <c r="AB45">
        <v>74.599999999999994</v>
      </c>
    </row>
    <row r="46" spans="26:28" x14ac:dyDescent="0.25">
      <c r="Z46" s="9">
        <v>370</v>
      </c>
      <c r="AA46" s="7">
        <v>-6.6475</v>
      </c>
      <c r="AB46">
        <v>80</v>
      </c>
    </row>
    <row r="47" spans="26:28" x14ac:dyDescent="0.25">
      <c r="Z47" s="9">
        <v>390</v>
      </c>
      <c r="AA47" s="7">
        <v>-7.609</v>
      </c>
      <c r="AB47">
        <v>85.4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abSelected="1" workbookViewId="0">
      <selection activeCell="S14" sqref="S14"/>
    </sheetView>
  </sheetViews>
  <sheetFormatPr defaultRowHeight="15" x14ac:dyDescent="0.25"/>
  <cols>
    <col min="2" max="2" width="11.140625" bestFit="1" customWidth="1"/>
  </cols>
  <sheetData>
    <row r="1" spans="1:7" x14ac:dyDescent="0.25">
      <c r="A1" t="s">
        <v>4</v>
      </c>
      <c r="B1" t="s">
        <v>20</v>
      </c>
      <c r="C1" t="s">
        <v>13</v>
      </c>
      <c r="D1" t="s">
        <v>16</v>
      </c>
      <c r="E1" t="s">
        <v>19</v>
      </c>
    </row>
    <row r="2" spans="1:7" x14ac:dyDescent="0.25">
      <c r="A2">
        <v>90</v>
      </c>
      <c r="B2">
        <v>6.9</v>
      </c>
      <c r="C2">
        <v>5</v>
      </c>
      <c r="D2">
        <v>5.6</v>
      </c>
      <c r="E2">
        <v>5.8</v>
      </c>
    </row>
    <row r="3" spans="1:7" x14ac:dyDescent="0.25">
      <c r="A3">
        <v>110</v>
      </c>
      <c r="B3">
        <v>5.8</v>
      </c>
      <c r="C3">
        <v>9</v>
      </c>
      <c r="D3">
        <v>5.6</v>
      </c>
      <c r="E3">
        <v>13</v>
      </c>
    </row>
    <row r="4" spans="1:7" x14ac:dyDescent="0.25">
      <c r="A4">
        <v>130</v>
      </c>
      <c r="B4">
        <v>4.7350000000000003</v>
      </c>
      <c r="C4">
        <v>15</v>
      </c>
      <c r="D4">
        <v>5.6</v>
      </c>
      <c r="E4">
        <v>9.3000000000000007</v>
      </c>
    </row>
    <row r="5" spans="1:7" x14ac:dyDescent="0.25">
      <c r="A5">
        <v>150</v>
      </c>
      <c r="B5">
        <v>4.05</v>
      </c>
      <c r="C5">
        <v>21</v>
      </c>
      <c r="D5">
        <v>5.6</v>
      </c>
      <c r="E5">
        <v>10</v>
      </c>
    </row>
    <row r="6" spans="1:7" x14ac:dyDescent="0.25">
      <c r="A6">
        <v>170</v>
      </c>
      <c r="B6">
        <f>(-5.665*(LN(A6))+32.391)</f>
        <v>3.296701854110264</v>
      </c>
      <c r="C6">
        <v>28</v>
      </c>
      <c r="D6">
        <v>5.6</v>
      </c>
      <c r="E6">
        <v>9.4</v>
      </c>
      <c r="G6">
        <f t="shared" ref="G6:G12" si="0">C7/2</f>
        <v>19</v>
      </c>
    </row>
    <row r="7" spans="1:7" x14ac:dyDescent="0.25">
      <c r="A7">
        <v>190</v>
      </c>
      <c r="B7">
        <f>(-5.665*(LN(A7))+32.391)</f>
        <v>2.6666086312108455</v>
      </c>
      <c r="C7">
        <v>38</v>
      </c>
      <c r="D7">
        <v>5.6</v>
      </c>
      <c r="E7">
        <v>8</v>
      </c>
      <c r="G7">
        <f t="shared" si="0"/>
        <v>24</v>
      </c>
    </row>
    <row r="8" spans="1:7" x14ac:dyDescent="0.25">
      <c r="A8">
        <v>210</v>
      </c>
      <c r="B8">
        <f>(-5.665*(LN(A8))+32.391)</f>
        <v>2.0996358384855398</v>
      </c>
      <c r="C8">
        <v>48</v>
      </c>
      <c r="D8">
        <v>5.6</v>
      </c>
      <c r="E8">
        <v>7</v>
      </c>
      <c r="G8">
        <f t="shared" si="0"/>
        <v>26.436805</v>
      </c>
    </row>
    <row r="9" spans="1:7" x14ac:dyDescent="0.25">
      <c r="A9">
        <v>218.8161269</v>
      </c>
      <c r="B9">
        <v>1.8666670000000001</v>
      </c>
      <c r="C9">
        <v>52.873609999999999</v>
      </c>
      <c r="D9">
        <v>5.6</v>
      </c>
      <c r="E9">
        <v>6.2</v>
      </c>
      <c r="G9">
        <f t="shared" si="0"/>
        <v>29.75</v>
      </c>
    </row>
    <row r="10" spans="1:7" x14ac:dyDescent="0.25">
      <c r="A10">
        <v>230</v>
      </c>
      <c r="B10">
        <f>(-5.665*(LN(A10))+32.391)</f>
        <v>1.5842807149500935</v>
      </c>
      <c r="C10">
        <v>59.5</v>
      </c>
      <c r="D10">
        <v>5.6</v>
      </c>
      <c r="E10">
        <v>6.3</v>
      </c>
      <c r="G10">
        <f t="shared" si="0"/>
        <v>36</v>
      </c>
    </row>
    <row r="11" spans="1:7" x14ac:dyDescent="0.25">
      <c r="A11">
        <v>250</v>
      </c>
      <c r="B11">
        <f>(-5.665*(LN(A11))+32.391)</f>
        <v>1.1119239003103729</v>
      </c>
      <c r="C11">
        <v>72</v>
      </c>
      <c r="D11">
        <v>5.6</v>
      </c>
      <c r="E11">
        <v>3</v>
      </c>
      <c r="G11">
        <f t="shared" si="0"/>
        <v>42.9</v>
      </c>
    </row>
    <row r="12" spans="1:7" x14ac:dyDescent="0.25">
      <c r="A12">
        <v>270</v>
      </c>
      <c r="B12">
        <f>(-5.665*(LN(A12))+32.391)</f>
        <v>0.67593960227420524</v>
      </c>
      <c r="C12">
        <v>85.8</v>
      </c>
      <c r="D12">
        <v>5.6</v>
      </c>
      <c r="E12">
        <v>1.5</v>
      </c>
      <c r="G12">
        <f t="shared" si="0"/>
        <v>50.4</v>
      </c>
    </row>
    <row r="13" spans="1:7" x14ac:dyDescent="0.25">
      <c r="A13">
        <v>290</v>
      </c>
      <c r="B13">
        <f>(-5.665*(LN(A13))+32.391)</f>
        <v>0.2711245713153545</v>
      </c>
      <c r="C13">
        <v>100.8</v>
      </c>
      <c r="D13">
        <v>5.6</v>
      </c>
      <c r="E13">
        <v>3.4</v>
      </c>
    </row>
    <row r="14" spans="1:7" x14ac:dyDescent="0.25">
      <c r="E14">
        <v>5.6</v>
      </c>
    </row>
    <row r="16" spans="1:7" x14ac:dyDescent="0.25">
      <c r="A16" t="s">
        <v>17</v>
      </c>
      <c r="C16" t="s">
        <v>21</v>
      </c>
      <c r="D16" t="s">
        <v>18</v>
      </c>
      <c r="F16" t="s">
        <v>13</v>
      </c>
      <c r="G16" t="s">
        <v>20</v>
      </c>
    </row>
    <row r="17" spans="1:7" x14ac:dyDescent="0.25">
      <c r="A17" s="12">
        <v>5.6</v>
      </c>
      <c r="C17">
        <v>5</v>
      </c>
      <c r="D17" s="13">
        <v>6.71</v>
      </c>
      <c r="F17">
        <v>5</v>
      </c>
      <c r="G17">
        <v>6.9</v>
      </c>
    </row>
    <row r="18" spans="1:7" x14ac:dyDescent="0.25">
      <c r="C18">
        <v>9</v>
      </c>
      <c r="D18" s="13">
        <v>4.7149999999999999</v>
      </c>
      <c r="F18">
        <v>9</v>
      </c>
      <c r="G18">
        <v>5.8</v>
      </c>
    </row>
    <row r="19" spans="1:7" x14ac:dyDescent="0.25">
      <c r="C19">
        <v>15</v>
      </c>
      <c r="D19" s="13">
        <v>3.52</v>
      </c>
      <c r="F19">
        <v>15</v>
      </c>
      <c r="G19">
        <v>4.7350000000000003</v>
      </c>
    </row>
    <row r="20" spans="1:7" x14ac:dyDescent="0.25">
      <c r="C20">
        <v>21</v>
      </c>
      <c r="D20" s="13">
        <v>2.915</v>
      </c>
      <c r="F20">
        <v>21</v>
      </c>
      <c r="G20">
        <v>4.05</v>
      </c>
    </row>
    <row r="21" spans="1:7" x14ac:dyDescent="0.25">
      <c r="C21">
        <v>28</v>
      </c>
      <c r="D21" s="13">
        <v>2.4900000000000002</v>
      </c>
      <c r="F21">
        <v>28</v>
      </c>
      <c r="G21">
        <v>3.296701854110264</v>
      </c>
    </row>
    <row r="22" spans="1:7" x14ac:dyDescent="0.25">
      <c r="C22">
        <v>38</v>
      </c>
      <c r="D22" s="13">
        <v>2.11</v>
      </c>
      <c r="F22">
        <v>38</v>
      </c>
      <c r="G22">
        <v>2.6666086312108455</v>
      </c>
    </row>
    <row r="23" spans="1:7" x14ac:dyDescent="0.25">
      <c r="C23">
        <v>48</v>
      </c>
      <c r="D23" s="13">
        <v>1.865</v>
      </c>
      <c r="F23">
        <v>48</v>
      </c>
      <c r="G23">
        <v>2.0996358384855398</v>
      </c>
    </row>
    <row r="35" spans="3:7" x14ac:dyDescent="0.25">
      <c r="C35" s="14"/>
      <c r="D35" s="15"/>
      <c r="E35" s="14"/>
      <c r="F35" s="14"/>
      <c r="G35" s="14"/>
    </row>
    <row r="36" spans="3:7" x14ac:dyDescent="0.25">
      <c r="C36" s="14"/>
      <c r="D36" s="15"/>
      <c r="E36" s="14"/>
      <c r="F36" s="14"/>
      <c r="G36" s="14"/>
    </row>
    <row r="37" spans="3:7" x14ac:dyDescent="0.25">
      <c r="C37" s="14"/>
      <c r="D37" s="15"/>
      <c r="E37" s="14"/>
      <c r="F37" s="14"/>
      <c r="G37" s="14"/>
    </row>
    <row r="38" spans="3:7" x14ac:dyDescent="0.25">
      <c r="C38" s="14"/>
      <c r="D38" s="15"/>
      <c r="E38" s="14"/>
      <c r="F38" s="14"/>
      <c r="G38" s="14"/>
    </row>
    <row r="39" spans="3:7" x14ac:dyDescent="0.25">
      <c r="C39" s="14"/>
      <c r="D39" s="15"/>
      <c r="E39" s="14"/>
      <c r="F39" s="14"/>
      <c r="G39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Forward thrust test</vt:lpstr>
      <vt:lpstr>Reverse thrust test</vt:lpstr>
      <vt:lpstr>Forward SF extrapolated</vt:lpstr>
      <vt:lpstr>Sheet4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Iosif Beres</dc:creator>
  <cp:lastModifiedBy>Zzimon</cp:lastModifiedBy>
  <dcterms:created xsi:type="dcterms:W3CDTF">2017-12-06T10:38:07Z</dcterms:created>
  <dcterms:modified xsi:type="dcterms:W3CDTF">2017-12-18T16:20:29Z</dcterms:modified>
</cp:coreProperties>
</file>