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jo613/Documents/007 SPECS/002 SPECS1K-V2/"/>
    </mc:Choice>
  </mc:AlternateContent>
  <xr:revisionPtr revIDLastSave="0" documentId="8_{8084BB2C-DBC9-864F-965B-4C5D78C7979D}" xr6:coauthVersionLast="47" xr6:coauthVersionMax="47" xr10:uidLastSave="{00000000-0000-0000-0000-000000000000}"/>
  <bookViews>
    <workbookView xWindow="-15420" yWindow="-32660" windowWidth="45840" windowHeight="30280" activeTab="6" xr2:uid="{00000000-000D-0000-FFFF-FFFF00000000}"/>
  </bookViews>
  <sheets>
    <sheet name="Experiment Plan" sheetId="10" r:id="rId1"/>
    <sheet name="Cell Culture Plan" sheetId="7" r:id="rId2"/>
    <sheet name="Cell Seeding Plan" sheetId="11" r:id="rId3"/>
    <sheet name="Stains Calculaitons" sheetId="8" r:id="rId4"/>
    <sheet name="PBS and Triton-X Calc" sheetId="9" r:id="rId5"/>
    <sheet name="Media for compounds" sheetId="12" r:id="rId6"/>
    <sheet name="Plates and Batches" sheetId="14" r:id="rId7"/>
    <sheet name="Fridge Setup" sheetId="21" r:id="rId8"/>
    <sheet name="QC &amp; Features" sheetId="20" r:id="rId9"/>
    <sheet name="Lab" sheetId="16" r:id="rId10"/>
    <sheet name="Ordering" sheetId="6" r:id="rId11"/>
    <sheet name="Reagents Used" sheetId="18" r:id="rId12"/>
    <sheet name="reagent, utensils and solutions" sheetId="5" r:id="rId13"/>
    <sheet name="IMX_channels_info" sheetId="3" r:id="rId14"/>
    <sheet name="cell painting protocol" sheetId="4" r:id="rId15"/>
  </sheets>
  <definedNames>
    <definedName name="_xlnm.Print_Area" localSheetId="6">'Plates and Batches'!$A$29:$F$59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6" l="1"/>
  <c r="J27" i="16"/>
  <c r="J28" i="16"/>
  <c r="J21" i="16"/>
  <c r="J22" i="16" s="1"/>
  <c r="T21" i="8"/>
  <c r="R21" i="8"/>
  <c r="T20" i="8"/>
  <c r="R20" i="8"/>
  <c r="T19" i="8"/>
  <c r="R19" i="8"/>
  <c r="T18" i="8"/>
  <c r="V18" i="8" s="1"/>
  <c r="AB18" i="8" s="1"/>
  <c r="R18" i="8"/>
  <c r="T17" i="8"/>
  <c r="R17" i="8"/>
  <c r="T16" i="8"/>
  <c r="R16" i="8"/>
  <c r="D7" i="12"/>
  <c r="G7" i="12" s="1"/>
  <c r="D6" i="12"/>
  <c r="G6" i="12" s="1"/>
  <c r="D5" i="12"/>
  <c r="G5" i="12" s="1"/>
  <c r="D4" i="12"/>
  <c r="G4" i="12" s="1"/>
  <c r="V16" i="8" l="1"/>
  <c r="AB16" i="8" s="1"/>
  <c r="V20" i="8"/>
  <c r="AB20" i="8" s="1"/>
  <c r="V19" i="8"/>
  <c r="AB19" i="8" s="1"/>
  <c r="V21" i="8"/>
  <c r="AB21" i="8" s="1"/>
  <c r="V17" i="8"/>
  <c r="AC6" i="8"/>
  <c r="AC8" i="8"/>
  <c r="AC7" i="8"/>
  <c r="AC3" i="8"/>
  <c r="AC5" i="8"/>
  <c r="P4" i="9"/>
  <c r="R4" i="9" s="1"/>
  <c r="R3" i="9"/>
  <c r="P3" i="9"/>
  <c r="P5" i="9"/>
  <c r="R5" i="9"/>
  <c r="T49" i="8"/>
  <c r="R49" i="8"/>
  <c r="T48" i="8"/>
  <c r="R48" i="8"/>
  <c r="T47" i="8"/>
  <c r="R47" i="8"/>
  <c r="T46" i="8"/>
  <c r="R46" i="8"/>
  <c r="T45" i="8"/>
  <c r="R45" i="8"/>
  <c r="T44" i="8"/>
  <c r="R44" i="8"/>
  <c r="T8" i="8"/>
  <c r="T7" i="8"/>
  <c r="T6" i="8"/>
  <c r="T5" i="8"/>
  <c r="T4" i="8"/>
  <c r="T3" i="8"/>
  <c r="R8" i="8"/>
  <c r="R7" i="8"/>
  <c r="R6" i="8"/>
  <c r="R5" i="8"/>
  <c r="R4" i="8"/>
  <c r="R3" i="8"/>
  <c r="N7" i="6"/>
  <c r="K6" i="6"/>
  <c r="K5" i="6"/>
  <c r="L5" i="6" s="1"/>
  <c r="N5" i="6" s="1"/>
  <c r="P5" i="6" s="1"/>
  <c r="R5" i="6" s="1"/>
  <c r="T5" i="6" s="1"/>
  <c r="D6" i="6"/>
  <c r="F6" i="6" s="1"/>
  <c r="D5" i="6"/>
  <c r="F5" i="6" s="1"/>
  <c r="K3" i="6"/>
  <c r="D3" i="6"/>
  <c r="F3" i="6" s="1"/>
  <c r="L3" i="6" s="1"/>
  <c r="N3" i="6" s="1"/>
  <c r="P3" i="6" s="1"/>
  <c r="R3" i="6" s="1"/>
  <c r="T3" i="6" s="1"/>
  <c r="K2" i="6"/>
  <c r="K4" i="6"/>
  <c r="F4" i="6"/>
  <c r="D4" i="6"/>
  <c r="D2" i="6"/>
  <c r="F2" i="6" s="1"/>
  <c r="AB17" i="8" l="1"/>
  <c r="V23" i="8"/>
  <c r="V25" i="8" s="1"/>
  <c r="V5" i="8"/>
  <c r="AB5" i="8" s="1"/>
  <c r="V6" i="8"/>
  <c r="AB6" i="8" s="1"/>
  <c r="V4" i="8"/>
  <c r="V49" i="8"/>
  <c r="AB49" i="8" s="1"/>
  <c r="V48" i="8"/>
  <c r="AB48" i="8" s="1"/>
  <c r="V45" i="8"/>
  <c r="AB45" i="8" s="1"/>
  <c r="V47" i="8"/>
  <c r="AB47" i="8" s="1"/>
  <c r="V46" i="8"/>
  <c r="AB46" i="8" s="1"/>
  <c r="V44" i="8"/>
  <c r="AB44" i="8" s="1"/>
  <c r="V3" i="8"/>
  <c r="AB3" i="8" s="1"/>
  <c r="V7" i="8"/>
  <c r="AB7" i="8" s="1"/>
  <c r="V8" i="8"/>
  <c r="AB8" i="8" s="1"/>
  <c r="L4" i="6"/>
  <c r="N4" i="6" s="1"/>
  <c r="P4" i="6" s="1"/>
  <c r="R4" i="6" s="1"/>
  <c r="T4" i="6" s="1"/>
  <c r="L6" i="6"/>
  <c r="N6" i="6" s="1"/>
  <c r="P6" i="6" s="1"/>
  <c r="R6" i="6" s="1"/>
  <c r="T6" i="6" s="1"/>
  <c r="L2" i="6"/>
  <c r="AB4" i="8" l="1"/>
  <c r="V10" i="8"/>
  <c r="V12" i="8" s="1"/>
  <c r="N2" i="6"/>
  <c r="P2" i="6" s="1"/>
  <c r="R2" i="6" s="1"/>
  <c r="T2" i="6" s="1"/>
</calcChain>
</file>

<file path=xl/sharedStrings.xml><?xml version="1.0" encoding="utf-8"?>
<sst xmlns="http://schemas.openxmlformats.org/spreadsheetml/2006/main" count="1415" uniqueCount="631">
  <si>
    <t>-</t>
  </si>
  <si>
    <t>Mitotracker</t>
  </si>
  <si>
    <t>Phalloidin</t>
  </si>
  <si>
    <t>Concanavalin A</t>
  </si>
  <si>
    <t>Hoechst</t>
  </si>
  <si>
    <t>WGA</t>
  </si>
  <si>
    <t>ul</t>
  </si>
  <si>
    <t>PBS</t>
  </si>
  <si>
    <t>FITC</t>
  </si>
  <si>
    <t>CY3</t>
  </si>
  <si>
    <t>TEXAS RED</t>
  </si>
  <si>
    <t>CY5</t>
  </si>
  <si>
    <t>DAPI</t>
  </si>
  <si>
    <t>Digital confocal</t>
  </si>
  <si>
    <t>z-offset</t>
  </si>
  <si>
    <t>exposure (ms)</t>
  </si>
  <si>
    <t>#</t>
  </si>
  <si>
    <t>Endoplasmic reticulum (mannose residues of glycoproteins)</t>
  </si>
  <si>
    <t>W5</t>
  </si>
  <si>
    <t>536/35</t>
  </si>
  <si>
    <t>482/35</t>
  </si>
  <si>
    <t>C11252</t>
  </si>
  <si>
    <t>Invitrogen</t>
  </si>
  <si>
    <t>Concanavalin A/Alexa Fluor 488 conjugate</t>
  </si>
  <si>
    <t>Nucleoli, cytoplasmic RNA</t>
  </si>
  <si>
    <t>W4</t>
  </si>
  <si>
    <t>593/40</t>
  </si>
  <si>
    <t>531/40</t>
  </si>
  <si>
    <t>S7576</t>
  </si>
  <si>
    <t>SYTO 14 green</t>
  </si>
  <si>
    <t>F-actin cytoskeleton</t>
  </si>
  <si>
    <t>A12380</t>
  </si>
  <si>
    <t>Phalloidin Alexa Fluor™ 568 conjugate</t>
  </si>
  <si>
    <t>Golgi, plasma membrane (sialic acid and N-acetylglucosamine moieties of glycoproteins)</t>
  </si>
  <si>
    <t>W3</t>
  </si>
  <si>
    <t>624/40</t>
  </si>
  <si>
    <t>562/40</t>
  </si>
  <si>
    <t>W32464</t>
  </si>
  <si>
    <t>Wheat Germ Agglutinin Alexa Fluor™ 555 Conjugate</t>
  </si>
  <si>
    <t>Mitochondria</t>
  </si>
  <si>
    <t>W2</t>
  </si>
  <si>
    <t>692/40</t>
  </si>
  <si>
    <t>628/40</t>
  </si>
  <si>
    <t>M22426</t>
  </si>
  <si>
    <t>MitoTracker Deep Red FM</t>
  </si>
  <si>
    <t>DNA (nucleus)</t>
  </si>
  <si>
    <t>W1</t>
  </si>
  <si>
    <t xml:space="preserve">447/60 </t>
  </si>
  <si>
    <t xml:space="preserve">377/50 </t>
  </si>
  <si>
    <t>H3570</t>
  </si>
  <si>
    <t>Hoechst 33342</t>
  </si>
  <si>
    <t>Target</t>
  </si>
  <si>
    <t>image prefix</t>
  </si>
  <si>
    <t>Channel name IMX</t>
  </si>
  <si>
    <t>IMX Emission spectra (nm)</t>
  </si>
  <si>
    <t>IMX Excitation spectra (nm)</t>
  </si>
  <si>
    <t>Cat-No</t>
  </si>
  <si>
    <t>Source</t>
  </si>
  <si>
    <t>Label</t>
  </si>
  <si>
    <t>(Manual) Preparations</t>
  </si>
  <si>
    <t>action</t>
  </si>
  <si>
    <t>location</t>
  </si>
  <si>
    <t>prepare multi-well experimental plates:</t>
  </si>
  <si>
    <t xml:space="preserve">     Label plates and lids with barcode</t>
  </si>
  <si>
    <t>cell lab</t>
  </si>
  <si>
    <t xml:space="preserve">     check cell confluency </t>
  </si>
  <si>
    <t xml:space="preserve">     place plates in incubator</t>
  </si>
  <si>
    <t>robot lab</t>
  </si>
  <si>
    <t>prepare solutions:</t>
  </si>
  <si>
    <t>hood/lab</t>
  </si>
  <si>
    <t>hood</t>
  </si>
  <si>
    <t>prepare washer:</t>
  </si>
  <si>
    <t xml:space="preserve">     prime with water</t>
  </si>
  <si>
    <t xml:space="preserve">     fill bottle D with PBS</t>
  </si>
  <si>
    <t xml:space="preserve">     prime pump D with PBS</t>
  </si>
  <si>
    <t>prepare dispenser:</t>
  </si>
  <si>
    <t xml:space="preserve">     prime all with water</t>
  </si>
  <si>
    <t xml:space="preserve">     Peripump 1 - prepare mitotracker solution</t>
  </si>
  <si>
    <t xml:space="preserve">     Peripump 2 - prepare stain coctail solution</t>
  </si>
  <si>
    <t xml:space="preserve">     Syringe A - prepare with 4% PFA</t>
  </si>
  <si>
    <t xml:space="preserve">     Syringe B - prepare with 0.1% Triton X-100</t>
  </si>
  <si>
    <t xml:space="preserve">volume (ul) </t>
  </si>
  <si>
    <t xml:space="preserve">program </t>
  </si>
  <si>
    <t>equipment</t>
  </si>
  <si>
    <t>solution</t>
  </si>
  <si>
    <t>384-well plate</t>
  </si>
  <si>
    <t>remark</t>
  </si>
  <si>
    <t>prepare dispenser</t>
  </si>
  <si>
    <t>dispenser</t>
  </si>
  <si>
    <t>prime all with water</t>
  </si>
  <si>
    <t>autoclaved ddH2O</t>
  </si>
  <si>
    <t>0_D_prime_all</t>
  </si>
  <si>
    <t>attach pumps to reagents</t>
  </si>
  <si>
    <t>manual</t>
  </si>
  <si>
    <t xml:space="preserve">     Peripump 2 - prime with stain coctail solution</t>
  </si>
  <si>
    <t xml:space="preserve"> dispenser</t>
  </si>
  <si>
    <t xml:space="preserve">     Syringe A - prime with 4% PFA</t>
  </si>
  <si>
    <t>if not in use for 20 minutes or longer</t>
  </si>
  <si>
    <t>purge-prime</t>
  </si>
  <si>
    <t>prepare washer</t>
  </si>
  <si>
    <t>washer</t>
  </si>
  <si>
    <t>prime with water</t>
  </si>
  <si>
    <t>prime with PBS</t>
  </si>
  <si>
    <t>incubator</t>
  </si>
  <si>
    <t>move plate from incubator to washer</t>
  </si>
  <si>
    <t>robot arm/manual</t>
  </si>
  <si>
    <t>move plate from washer to dispenser</t>
  </si>
  <si>
    <t>Mitotracker staining</t>
  </si>
  <si>
    <t>dispenser peripump 1</t>
  </si>
  <si>
    <t>mitotracker solution</t>
  </si>
  <si>
    <t>move plate from dispenser to incubator</t>
  </si>
  <si>
    <t>Incubation for 20 minutes</t>
  </si>
  <si>
    <t>Washing</t>
  </si>
  <si>
    <t>washer pump D</t>
  </si>
  <si>
    <t>leave 10ul</t>
  </si>
  <si>
    <t>Fixation</t>
  </si>
  <si>
    <t>dispenser Syringe A</t>
  </si>
  <si>
    <t>4% PFA</t>
  </si>
  <si>
    <t>Permeabilization</t>
  </si>
  <si>
    <t>dispenser Syringe B</t>
  </si>
  <si>
    <t xml:space="preserve">Post-fixation staining </t>
  </si>
  <si>
    <t>dispenser peripump 2</t>
  </si>
  <si>
    <t>staining mixture in PBS</t>
  </si>
  <si>
    <t>Incubation - 20 (30?) minutes</t>
  </si>
  <si>
    <t>Imaging</t>
  </si>
  <si>
    <t>Cleaning</t>
  </si>
  <si>
    <t>clean washer</t>
  </si>
  <si>
    <t>warm H2O, ethanol, H2O</t>
  </si>
  <si>
    <t>clean dispenser</t>
  </si>
  <si>
    <t>H20, ethanol, ddH2O, take off casettes</t>
  </si>
  <si>
    <t>MitoTracker (Deep Red)</t>
  </si>
  <si>
    <t>Endoplasmic reticulum</t>
  </si>
  <si>
    <t>F-Actin cytoskeleton</t>
  </si>
  <si>
    <t>Golgi, plasma membrane</t>
  </si>
  <si>
    <t>Nucleus</t>
  </si>
  <si>
    <t>stains</t>
  </si>
  <si>
    <t>Sigma-Aldrich</t>
  </si>
  <si>
    <t>cytotoxicity</t>
  </si>
  <si>
    <t>Cytotoxic control</t>
  </si>
  <si>
    <t>staurosporine</t>
  </si>
  <si>
    <t>205531-1MG</t>
  </si>
  <si>
    <t>Bright, abundant Golgi staining</t>
  </si>
  <si>
    <t>Positive (morphological) control</t>
  </si>
  <si>
    <t>CA-074 ME</t>
  </si>
  <si>
    <t>O3132-25MG</t>
  </si>
  <si>
    <t>large, multinucleated cell with fused nucleoli</t>
  </si>
  <si>
    <t>OXIBENDAZOLE</t>
  </si>
  <si>
    <t>T2695-1G</t>
  </si>
  <si>
    <t>Abundant ER</t>
  </si>
  <si>
    <t>phenotypic reference compounds</t>
  </si>
  <si>
    <t>TETRANDRINE</t>
  </si>
  <si>
    <t>F4765-1G</t>
  </si>
  <si>
    <t>Enhanced Golgi staining and some cells with fused nucleoli</t>
  </si>
  <si>
    <t>FLUPHENAZINE DIHYDROCHLORIDE</t>
  </si>
  <si>
    <t>B3251-5G</t>
  </si>
  <si>
    <t>redistribution of mitochondria</t>
  </si>
  <si>
    <t>BERBERINE CHLORIDE</t>
  </si>
  <si>
    <t>M0763-10G</t>
  </si>
  <si>
    <t>enhanced Golgi staining and some cells with fused nucleoli</t>
  </si>
  <si>
    <t>METOCLOPRAMIDE</t>
  </si>
  <si>
    <t>F5396-5G</t>
  </si>
  <si>
    <t>giant, multinucleated cells</t>
  </si>
  <si>
    <t>FENBENDAZOLE</t>
  </si>
  <si>
    <t>E1383-25MG</t>
  </si>
  <si>
    <t>large flat nucleoli</t>
  </si>
  <si>
    <t>ETOPOSIDE</t>
  </si>
  <si>
    <t>S1876-100G</t>
  </si>
  <si>
    <t>No morphological changes</t>
  </si>
  <si>
    <t>Negative control</t>
  </si>
  <si>
    <t>D-SORBITOL</t>
  </si>
  <si>
    <t>Phenotypic Reference Controls</t>
  </si>
  <si>
    <t>18912-014</t>
  </si>
  <si>
    <t>PBS tablets (non-sterile)</t>
  </si>
  <si>
    <t>28906/LOTVL318692</t>
  </si>
  <si>
    <t>PFA 16%</t>
  </si>
  <si>
    <t>28320/LOT_WB313593</t>
  </si>
  <si>
    <t>Suract-amps (TWEEN) 10%</t>
  </si>
  <si>
    <t>SH30033.01</t>
  </si>
  <si>
    <t>Cytivia</t>
  </si>
  <si>
    <t>Solvent for Concanavlin A</t>
  </si>
  <si>
    <t>Sodium Bicarbonate</t>
  </si>
  <si>
    <t>D2438</t>
  </si>
  <si>
    <t>polar aprotic solvent that dissolves both polar and nonpolar compounds</t>
  </si>
  <si>
    <t>Dimethyl sulfoxide for freezing of cells</t>
  </si>
  <si>
    <t>DMSO (STERILE)</t>
  </si>
  <si>
    <t>D8418</t>
  </si>
  <si>
    <t>Dimethyl sulfoxide</t>
  </si>
  <si>
    <t>DMSO</t>
  </si>
  <si>
    <t>suitable for permeabilization when detecting intracellular protein</t>
  </si>
  <si>
    <t>Solvents</t>
  </si>
  <si>
    <t>Methanol</t>
  </si>
  <si>
    <t>Stabilized pH of media</t>
  </si>
  <si>
    <t>buffer</t>
  </si>
  <si>
    <t xml:space="preserve">Permeabilization of cells </t>
  </si>
  <si>
    <t>nonionic surfactant (detergent)</t>
  </si>
  <si>
    <t>Triton X 10X (10% solution)</t>
  </si>
  <si>
    <t>Triton X-100 (100% solution)</t>
  </si>
  <si>
    <t>Histolabs</t>
  </si>
  <si>
    <t>Fixation of cells</t>
  </si>
  <si>
    <t>(para)Formaldehyde</t>
  </si>
  <si>
    <t>Thermo Fisher Scientific</t>
  </si>
  <si>
    <t>Washing steps (non sterile)</t>
  </si>
  <si>
    <t>X100 PBS TABLETS</t>
  </si>
  <si>
    <t>PBS (non sterile)</t>
  </si>
  <si>
    <t>342003/LOT2112409814</t>
  </si>
  <si>
    <t>BD FACSflow</t>
  </si>
  <si>
    <t>FlowCyto PBS</t>
  </si>
  <si>
    <t>14185-052</t>
  </si>
  <si>
    <t>HBSS (10X)</t>
  </si>
  <si>
    <t>14190-144</t>
  </si>
  <si>
    <t>Washing steps</t>
  </si>
  <si>
    <t>DPBS without Calcium and Magnesium</t>
  </si>
  <si>
    <t>PBS (sterile)</t>
  </si>
  <si>
    <t>14190-136</t>
  </si>
  <si>
    <t>Gibco</t>
  </si>
  <si>
    <t>Dissociation of cells</t>
  </si>
  <si>
    <t>recombinant cell-dissociation enzymes</t>
  </si>
  <si>
    <t>TrypLE Select</t>
  </si>
  <si>
    <t>Promotes cell growth</t>
  </si>
  <si>
    <t>fetal bovine serum</t>
  </si>
  <si>
    <t>FBS</t>
  </si>
  <si>
    <t>Transparent basal medium</t>
  </si>
  <si>
    <t>FluoroBrite DMEM (transparent culture media)</t>
  </si>
  <si>
    <t>FluoroBrite</t>
  </si>
  <si>
    <t>15140-122</t>
  </si>
  <si>
    <t>antibiotics</t>
  </si>
  <si>
    <t>Penicillin-Streptomycin</t>
  </si>
  <si>
    <t>P/S</t>
  </si>
  <si>
    <t>EMEM</t>
  </si>
  <si>
    <t>31870-025</t>
  </si>
  <si>
    <t>basal medium for mammalian cells</t>
  </si>
  <si>
    <t>RPMI</t>
  </si>
  <si>
    <t>Image Live cell solution</t>
  </si>
  <si>
    <t>15630-056</t>
  </si>
  <si>
    <t>HEPES buffer</t>
  </si>
  <si>
    <t>M0325-500ML</t>
  </si>
  <si>
    <t>Gibco Minimum Essential Media</t>
  </si>
  <si>
    <t>MEM</t>
  </si>
  <si>
    <t>51200-046</t>
  </si>
  <si>
    <t>31095-029</t>
  </si>
  <si>
    <t>Eagle's minimal essential medium</t>
  </si>
  <si>
    <t>DMEM glutaMax</t>
  </si>
  <si>
    <t>21969-035</t>
  </si>
  <si>
    <t>DMEM high glucose</t>
  </si>
  <si>
    <t>31885-023</t>
  </si>
  <si>
    <t>DMEM low glucose</t>
  </si>
  <si>
    <t>solutions</t>
  </si>
  <si>
    <t>M1937</t>
  </si>
  <si>
    <t>Sigma Aldrich</t>
  </si>
  <si>
    <t>Assay plates</t>
  </si>
  <si>
    <t>Greiner</t>
  </si>
  <si>
    <t xml:space="preserve">Greiner CELLSTAR 384 well plates M1937-32EA </t>
  </si>
  <si>
    <t>Perkin Elmer</t>
  </si>
  <si>
    <t>CellCarrier-384 Ultra Microplates, tissue culture treated, black, 384-well with lid</t>
  </si>
  <si>
    <t>Falcon</t>
  </si>
  <si>
    <t>Corning 353962</t>
  </si>
  <si>
    <t>Sarstedt</t>
  </si>
  <si>
    <t xml:space="preserve">Plate for holomonitor </t>
  </si>
  <si>
    <t>TC-plate</t>
  </si>
  <si>
    <t>96 Well Standard F</t>
  </si>
  <si>
    <t>734-1609</t>
  </si>
  <si>
    <t>VWR</t>
  </si>
  <si>
    <t>Plates compatible with IMX</t>
  </si>
  <si>
    <t>Costar 3603</t>
  </si>
  <si>
    <t>96 well plates</t>
  </si>
  <si>
    <t>utensils</t>
  </si>
  <si>
    <t>Opentrons</t>
  </si>
  <si>
    <t>pipetting robot</t>
  </si>
  <si>
    <t>ImageXpress</t>
  </si>
  <si>
    <t>Microscope</t>
  </si>
  <si>
    <t>MultiFlow FX Multi-Mode dispenser</t>
  </si>
  <si>
    <t>Dispenser</t>
  </si>
  <si>
    <t>Biotek 405 LS</t>
  </si>
  <si>
    <t>Washer</t>
  </si>
  <si>
    <t>https://drive.google.com/drive/folders/1qjAJmqdH477MZPAdegSh30C-iVemfNRS?usp=sharing</t>
  </si>
  <si>
    <t>Article number</t>
  </si>
  <si>
    <t>brand</t>
  </si>
  <si>
    <t>function/details</t>
  </si>
  <si>
    <t>description</t>
  </si>
  <si>
    <t>name</t>
  </si>
  <si>
    <r>
      <rPr>
        <sz val="10"/>
        <color rgb="FF000000"/>
        <rFont val="Arial"/>
        <family val="2"/>
        <scheme val="minor"/>
      </rPr>
      <t xml:space="preserve">     prepare </t>
    </r>
    <r>
      <rPr>
        <sz val="10"/>
        <color rgb="FF000000"/>
        <rFont val="Arial"/>
        <family val="2"/>
        <scheme val="minor"/>
      </rPr>
      <t>post-fixation staining mixture</t>
    </r>
  </si>
  <si>
    <r>
      <rPr>
        <sz val="10"/>
        <color rgb="FF000000"/>
        <rFont val="Arial"/>
        <family val="2"/>
        <scheme val="minor"/>
      </rPr>
      <t xml:space="preserve">     prepare </t>
    </r>
    <r>
      <rPr>
        <sz val="10"/>
        <color rgb="FF000000"/>
        <rFont val="Arial"/>
        <family val="2"/>
        <scheme val="minor"/>
      </rPr>
      <t>0.1125% Triton X-100 solution</t>
    </r>
  </si>
  <si>
    <r>
      <rPr>
        <sz val="10"/>
        <color rgb="FF000000"/>
        <rFont val="Arial"/>
        <family val="2"/>
        <scheme val="minor"/>
      </rPr>
      <t xml:space="preserve">     prepare </t>
    </r>
    <r>
      <rPr>
        <sz val="10"/>
        <color rgb="FF000000"/>
        <rFont val="Arial"/>
        <family val="2"/>
        <scheme val="minor"/>
      </rPr>
      <t>mitotracker staining solution</t>
    </r>
  </si>
  <si>
    <t xml:space="preserve">     prepare mitotracker blocking solution</t>
  </si>
  <si>
    <t>30 ul (1.67X concentration)</t>
  </si>
  <si>
    <t>0.1125% Triton X-100 in PBS</t>
  </si>
  <si>
    <t>move plate from dispenser to hotel</t>
  </si>
  <si>
    <t>move plate from hotel to washer</t>
  </si>
  <si>
    <t>move plate from washer to hotel</t>
  </si>
  <si>
    <t>hotel</t>
  </si>
  <si>
    <t>20ul (1.5 X concentration)</t>
  </si>
  <si>
    <t>leave 80 ul</t>
  </si>
  <si>
    <t>automation_5.0</t>
  </si>
  <si>
    <t>blocking solution</t>
  </si>
  <si>
    <t xml:space="preserve">     Peripump 1 - prime with 0.1125% Triton X-100</t>
  </si>
  <si>
    <t xml:space="preserve">     Syringe B - prime with mitotracker blocking solution (1 h before start)</t>
  </si>
  <si>
    <r>
      <rPr>
        <sz val="10"/>
        <color rgb="FF000000"/>
        <rFont val="Arial"/>
        <family val="2"/>
        <scheme val="minor"/>
      </rPr>
      <t xml:space="preserve">     prepare </t>
    </r>
    <r>
      <rPr>
        <sz val="10"/>
        <color rgb="FF000000"/>
        <rFont val="Arial"/>
        <family val="2"/>
        <scheme val="minor"/>
      </rPr>
      <t>1X PBS</t>
    </r>
  </si>
  <si>
    <t>move plate from washer to cold room</t>
  </si>
  <si>
    <t>IMX microscope</t>
  </si>
  <si>
    <t>Cell painting protocol</t>
  </si>
  <si>
    <t>leave 20ul</t>
  </si>
  <si>
    <t>IMX settings</t>
  </si>
  <si>
    <t>IMDM</t>
  </si>
  <si>
    <t>80ul</t>
  </si>
  <si>
    <t>80ul(1.125 X concentration)</t>
  </si>
  <si>
    <t>0_W_D_prime_PBS</t>
  </si>
  <si>
    <t>programs in automation prep folder</t>
  </si>
  <si>
    <t>Cell painting</t>
  </si>
  <si>
    <t>12440-061</t>
  </si>
  <si>
    <t>HEPES buffered medium</t>
  </si>
  <si>
    <t>Iscove's Modified Dulbecco's Medium</t>
  </si>
  <si>
    <t>Countess</t>
  </si>
  <si>
    <t>cell counting chamber slide</t>
  </si>
  <si>
    <t>Trypan blue</t>
  </si>
  <si>
    <t>cell counting reagent</t>
  </si>
  <si>
    <t>T10282</t>
  </si>
  <si>
    <t>4K</t>
  </si>
  <si>
    <t>Wells</t>
  </si>
  <si>
    <t>Vol per plate</t>
  </si>
  <si>
    <t>Plates</t>
  </si>
  <si>
    <t>Total Vol in Plates mL</t>
  </si>
  <si>
    <t>Volume/Well mL</t>
  </si>
  <si>
    <t>Reagent</t>
  </si>
  <si>
    <t>MitoTracker</t>
  </si>
  <si>
    <t>Predispense per batch</t>
  </si>
  <si>
    <t>Predispense per plate</t>
  </si>
  <si>
    <t>Dead volume</t>
  </si>
  <si>
    <t>Batches</t>
  </si>
  <si>
    <t>Maintainance Volume</t>
  </si>
  <si>
    <t>Total Volume</t>
  </si>
  <si>
    <t>Reagent used per 1mL</t>
  </si>
  <si>
    <t>Total Reagent Volume mL</t>
  </si>
  <si>
    <t>Volume per Vial mL</t>
  </si>
  <si>
    <t>Vials</t>
  </si>
  <si>
    <t>SYTO</t>
  </si>
  <si>
    <t>Total Vials Per 1K</t>
  </si>
  <si>
    <t>Order</t>
  </si>
  <si>
    <t>MitoTracker Blocking</t>
  </si>
  <si>
    <t>OverHead</t>
  </si>
  <si>
    <t>Concanavalin</t>
  </si>
  <si>
    <t>Overhead Vials</t>
  </si>
  <si>
    <t>Nr of vials to order</t>
  </si>
  <si>
    <t>Mon</t>
  </si>
  <si>
    <t>Tue</t>
  </si>
  <si>
    <t>Wed</t>
  </si>
  <si>
    <t>Thur</t>
  </si>
  <si>
    <t>Fri</t>
  </si>
  <si>
    <t>Sat</t>
  </si>
  <si>
    <t>Sun</t>
  </si>
  <si>
    <t>Day</t>
  </si>
  <si>
    <t>Date</t>
  </si>
  <si>
    <t>P4</t>
  </si>
  <si>
    <t>P5</t>
  </si>
  <si>
    <t>P6</t>
  </si>
  <si>
    <t>Passage</t>
  </si>
  <si>
    <t>Painting 1 &amp; 2</t>
  </si>
  <si>
    <t>Painting 3 &amp; 4</t>
  </si>
  <si>
    <t>Batch 1 &amp; 2</t>
  </si>
  <si>
    <t>Batch 3 &amp; 4</t>
  </si>
  <si>
    <t>Thawing P4</t>
  </si>
  <si>
    <t>P3</t>
  </si>
  <si>
    <t>Thu</t>
  </si>
  <si>
    <t>Seed P5</t>
  </si>
  <si>
    <t>Seed P6</t>
  </si>
  <si>
    <t>Paint 1&amp;2 P5</t>
  </si>
  <si>
    <t>Paint 3&amp;4 P6</t>
  </si>
  <si>
    <t>Painting 1&amp;2 L1</t>
  </si>
  <si>
    <t>Painting 3&amp;4 L2</t>
  </si>
  <si>
    <t xml:space="preserve"> </t>
  </si>
  <si>
    <t xml:space="preserve">Date </t>
  </si>
  <si>
    <t xml:space="preserve">Experiment </t>
  </si>
  <si>
    <t>Dead-and-predispense</t>
  </si>
  <si>
    <t>Plate-size</t>
  </si>
  <si>
    <t>Key-stain</t>
  </si>
  <si>
    <t>Stain</t>
  </si>
  <si>
    <t>Cell-state</t>
  </si>
  <si>
    <t>Stock-conc</t>
  </si>
  <si>
    <t>Stock-conc-unit</t>
  </si>
  <si>
    <t>Well-concentration</t>
  </si>
  <si>
    <t>Well-con-units</t>
  </si>
  <si>
    <t>Well-vol</t>
  </si>
  <si>
    <t>Well-vol-unit</t>
  </si>
  <si>
    <t>Staining-vol</t>
  </si>
  <si>
    <t>Staining-vol-unit</t>
  </si>
  <si>
    <t>Work-conc-unit</t>
  </si>
  <si>
    <t>Work-vol-unit</t>
  </si>
  <si>
    <t>Volume-from-stock</t>
  </si>
  <si>
    <t>Volume-from-stock-unit</t>
  </si>
  <si>
    <t>Diluent</t>
  </si>
  <si>
    <t>Diluent-conc</t>
  </si>
  <si>
    <t>Stock-vol</t>
  </si>
  <si>
    <t>Stock-vol-unit</t>
  </si>
  <si>
    <t>Number-of-vials</t>
  </si>
  <si>
    <t>specs1k-v2</t>
  </si>
  <si>
    <t>Syto-14</t>
  </si>
  <si>
    <t>Concanavalin-A</t>
  </si>
  <si>
    <t>Live</t>
  </si>
  <si>
    <t>Fixed</t>
  </si>
  <si>
    <t>M</t>
  </si>
  <si>
    <t>H</t>
  </si>
  <si>
    <t>S</t>
  </si>
  <si>
    <t>C</t>
  </si>
  <si>
    <t>P</t>
  </si>
  <si>
    <t>W</t>
  </si>
  <si>
    <t>mM</t>
  </si>
  <si>
    <t>mg/mL</t>
  </si>
  <si>
    <t>U</t>
  </si>
  <si>
    <t>nM</t>
  </si>
  <si>
    <t>ug</t>
  </si>
  <si>
    <t>uM</t>
  </si>
  <si>
    <t>uL</t>
  </si>
  <si>
    <t>Fluorobrite</t>
  </si>
  <si>
    <t>1x</t>
  </si>
  <si>
    <t>mL</t>
  </si>
  <si>
    <t>Experiment</t>
  </si>
  <si>
    <t>Dummy_plates</t>
  </si>
  <si>
    <t>Plate_size</t>
  </si>
  <si>
    <t>Dead_vol</t>
  </si>
  <si>
    <t>Solution</t>
  </si>
  <si>
    <t>Stock</t>
  </si>
  <si>
    <t>Stock_unit</t>
  </si>
  <si>
    <t>Work_concentration</t>
  </si>
  <si>
    <t>Work_conc_unit</t>
  </si>
  <si>
    <t>Well_vol</t>
  </si>
  <si>
    <t>Well_vol_unit</t>
  </si>
  <si>
    <t>Solution_volume</t>
  </si>
  <si>
    <t>Solution_volume_unit</t>
  </si>
  <si>
    <t>Work_volume</t>
  </si>
  <si>
    <t>Work_vol_unit</t>
  </si>
  <si>
    <t>Volume_from_stock</t>
  </si>
  <si>
    <t>Orebro</t>
  </si>
  <si>
    <t>PBS-tab</t>
  </si>
  <si>
    <t>L</t>
  </si>
  <si>
    <t>X</t>
  </si>
  <si>
    <t>d-H2O</t>
  </si>
  <si>
    <t>X-100</t>
  </si>
  <si>
    <t>%</t>
  </si>
  <si>
    <t>Work-vol (PBS+Stains)</t>
  </si>
  <si>
    <t>Vol_from_stock_unit</t>
  </si>
  <si>
    <t>Tablets</t>
  </si>
  <si>
    <t>SPECS1K-v2</t>
  </si>
  <si>
    <t>Day 1</t>
  </si>
  <si>
    <t>Day 2</t>
  </si>
  <si>
    <t>L1</t>
  </si>
  <si>
    <t>L2</t>
  </si>
  <si>
    <t>dummy DMSO</t>
  </si>
  <si>
    <t>plate 1</t>
  </si>
  <si>
    <t>plate 2</t>
  </si>
  <si>
    <t>Batch 1</t>
  </si>
  <si>
    <t>plate 3</t>
  </si>
  <si>
    <t>Batch 3</t>
  </si>
  <si>
    <t>Assay Plate 8</t>
  </si>
  <si>
    <t>plate 4</t>
  </si>
  <si>
    <t>Dummy Plate 1</t>
  </si>
  <si>
    <t>plate 5</t>
  </si>
  <si>
    <t>plate 6</t>
  </si>
  <si>
    <t>plates/batch 9</t>
  </si>
  <si>
    <t>plate 7</t>
  </si>
  <si>
    <t>plate 8</t>
  </si>
  <si>
    <t>plate 9</t>
  </si>
  <si>
    <t>plate 10</t>
  </si>
  <si>
    <t>Batch 2</t>
  </si>
  <si>
    <t>plate 11</t>
  </si>
  <si>
    <t>Batch 4</t>
  </si>
  <si>
    <t>Assay Plate 5</t>
  </si>
  <si>
    <t>plate 12</t>
  </si>
  <si>
    <t>plate 13</t>
  </si>
  <si>
    <t>plates/batch 6</t>
  </si>
  <si>
    <t>Total number of plates</t>
  </si>
  <si>
    <t>Work-conc</t>
  </si>
  <si>
    <t>4 separate staining preps</t>
  </si>
  <si>
    <t>What we ahve</t>
  </si>
  <si>
    <t>Shortage</t>
  </si>
  <si>
    <t>New Media</t>
  </si>
  <si>
    <r>
      <rPr>
        <sz val="10"/>
        <color theme="1"/>
        <rFont val="Arial (Body)"/>
      </rPr>
      <t>P5</t>
    </r>
    <r>
      <rPr>
        <sz val="12"/>
        <color theme="1"/>
        <rFont val="Arial"/>
        <family val="2"/>
        <scheme val="minor"/>
      </rPr>
      <t xml:space="preserve"> </t>
    </r>
    <r>
      <rPr>
        <sz val="9"/>
        <color theme="1"/>
        <rFont val="Arial (Body)"/>
      </rPr>
      <t xml:space="preserve">Cells highly confluent </t>
    </r>
    <r>
      <rPr>
        <sz val="8"/>
        <color theme="1"/>
        <rFont val="Arial (Body)"/>
      </rPr>
      <t>(Split 1:9)</t>
    </r>
  </si>
  <si>
    <t>Mirroring another excel sheet</t>
  </si>
  <si>
    <t>Plates out form -20C</t>
  </si>
  <si>
    <t>Event</t>
  </si>
  <si>
    <t>Time</t>
  </si>
  <si>
    <t>Filling Cell Culture Media</t>
  </si>
  <si>
    <t>Seeding Cells Barch 1</t>
  </si>
  <si>
    <t>Plates out from -20C</t>
  </si>
  <si>
    <t>Seeding Cells Barch 2</t>
  </si>
  <si>
    <t>Splitting cells</t>
  </si>
  <si>
    <t>Splitting Cells</t>
  </si>
  <si>
    <t>Seeding Cells Barch 3</t>
  </si>
  <si>
    <t>Seeding Cells Barch 4</t>
  </si>
  <si>
    <t>Monday</t>
  </si>
  <si>
    <t>Tuesday</t>
  </si>
  <si>
    <t>Wednesday</t>
  </si>
  <si>
    <t>Thursday</t>
  </si>
  <si>
    <t>Testdrive Protocol V4</t>
  </si>
  <si>
    <t>Mix staining reagents and freeze</t>
  </si>
  <si>
    <t>Prepare PBS</t>
  </si>
  <si>
    <t>Defrost Stains</t>
  </si>
  <si>
    <t>Load PBS</t>
  </si>
  <si>
    <t>Cell Painting</t>
  </si>
  <si>
    <t>Prepare new PBS</t>
  </si>
  <si>
    <t>Measure remaining staining volumes</t>
  </si>
  <si>
    <t>Volume per plate mL</t>
  </si>
  <si>
    <t>Nr of plates</t>
  </si>
  <si>
    <t>Batch</t>
  </si>
  <si>
    <t>Extra volume factor</t>
  </si>
  <si>
    <t>Volume per well ul</t>
  </si>
  <si>
    <t>Plate Size</t>
  </si>
  <si>
    <t>Total Media Volume mL</t>
  </si>
  <si>
    <t>P100636</t>
  </si>
  <si>
    <t>Layout</t>
  </si>
  <si>
    <t>Nr</t>
  </si>
  <si>
    <t>P100644</t>
  </si>
  <si>
    <t>P100638</t>
  </si>
  <si>
    <t>P100640</t>
  </si>
  <si>
    <t>P100642</t>
  </si>
  <si>
    <t>P100646</t>
  </si>
  <si>
    <t>P100648</t>
  </si>
  <si>
    <t>P100660</t>
  </si>
  <si>
    <t>P100650</t>
  </si>
  <si>
    <t>P100652</t>
  </si>
  <si>
    <t>P100654</t>
  </si>
  <si>
    <t>P100656</t>
  </si>
  <si>
    <t>P100658</t>
  </si>
  <si>
    <t>P100645</t>
  </si>
  <si>
    <t>P100647</t>
  </si>
  <si>
    <t>P100649</t>
  </si>
  <si>
    <t>P100661</t>
  </si>
  <si>
    <t>P100651</t>
  </si>
  <si>
    <t>P100653</t>
  </si>
  <si>
    <t>P100655</t>
  </si>
  <si>
    <t>P100657</t>
  </si>
  <si>
    <t>P100659</t>
  </si>
  <si>
    <t>P100637</t>
  </si>
  <si>
    <t>P100639</t>
  </si>
  <si>
    <t>P100641</t>
  </si>
  <si>
    <t>P100643</t>
  </si>
  <si>
    <t>New Media Prepared on 2022-09-04</t>
  </si>
  <si>
    <t>New Media Prepared on 2022-09-06</t>
  </si>
  <si>
    <t>Add 2 extra plates for dead volume!</t>
  </si>
  <si>
    <t>SUM</t>
  </si>
  <si>
    <t>Stains</t>
  </si>
  <si>
    <t>PFA</t>
  </si>
  <si>
    <t>PBS Vol mL</t>
  </si>
  <si>
    <t>Prewarm Fluorobrite volume in glass bottle</t>
  </si>
  <si>
    <t>Prepare Mitoblocking solution</t>
  </si>
  <si>
    <t>Prepare Stains</t>
  </si>
  <si>
    <t>Block the tubing manually</t>
  </si>
  <si>
    <t>Perpare Triton</t>
  </si>
  <si>
    <t>Perpare PFA 560 mL</t>
  </si>
  <si>
    <t>Merge</t>
  </si>
  <si>
    <t>☐</t>
  </si>
  <si>
    <t>2022-09-08 SPECS1K-v2</t>
  </si>
  <si>
    <t>Batch 3&amp;4</t>
  </si>
  <si>
    <t>Mito Blocker</t>
  </si>
  <si>
    <t>FLuoroBrite</t>
  </si>
  <si>
    <t>Triton X-100</t>
  </si>
  <si>
    <t>Dummy plate</t>
  </si>
  <si>
    <t>Plate size</t>
  </si>
  <si>
    <t>Work-vol (PBS+ Stains)</t>
  </si>
  <si>
    <t>Volume from stock</t>
  </si>
  <si>
    <t>Volume from stock unit</t>
  </si>
  <si>
    <t>Diluentconc</t>
  </si>
  <si>
    <t>Stock vol</t>
  </si>
  <si>
    <t>Add Mitotacker to FluoroBrite</t>
  </si>
  <si>
    <t>Double wash at the end</t>
  </si>
  <si>
    <t>Single wash at the end</t>
  </si>
  <si>
    <t>DMSO Dummy</t>
  </si>
  <si>
    <t>Media for compounds</t>
  </si>
  <si>
    <t>Reagents setup for entire SPECS1K-v2 run</t>
  </si>
  <si>
    <t>Reagents setup for 1 day ( 2 batches) run</t>
  </si>
  <si>
    <r>
      <t xml:space="preserve">Seed </t>
    </r>
    <r>
      <rPr>
        <sz val="12"/>
        <color theme="1"/>
        <rFont val="Arial (Body)"/>
      </rPr>
      <t>P6 L1 9am 11am</t>
    </r>
  </si>
  <si>
    <r>
      <t>Seed P6</t>
    </r>
    <r>
      <rPr>
        <sz val="12"/>
        <color theme="1"/>
        <rFont val="Arial (Body)"/>
      </rPr>
      <t xml:space="preserve"> L2 9am 11am</t>
    </r>
  </si>
  <si>
    <r>
      <t xml:space="preserve">P5 </t>
    </r>
    <r>
      <rPr>
        <sz val="9"/>
        <color theme="1"/>
        <rFont val="Arial (Body)"/>
      </rPr>
      <t xml:space="preserve">Cells highly confluent </t>
    </r>
    <r>
      <rPr>
        <sz val="8"/>
        <color theme="1"/>
        <rFont val="Arial (Body)"/>
      </rPr>
      <t>(Split 1:9)</t>
    </r>
  </si>
  <si>
    <t>Dead vol</t>
  </si>
  <si>
    <t>Dummy plates</t>
  </si>
  <si>
    <t>Work volume</t>
  </si>
  <si>
    <t>Vol from stock unit</t>
  </si>
  <si>
    <t>Triton-X</t>
  </si>
  <si>
    <t>REF</t>
  </si>
  <si>
    <t>LOT</t>
  </si>
  <si>
    <t>SYTO-14</t>
  </si>
  <si>
    <t>Wheat germ agglutinin</t>
  </si>
  <si>
    <t>Plalloidin</t>
  </si>
  <si>
    <t>specs1K-v2</t>
  </si>
  <si>
    <t>specs935</t>
  </si>
  <si>
    <t>Do not use Extra volume factor</t>
  </si>
  <si>
    <t>Lost plates due to technical error</t>
  </si>
  <si>
    <t>specs1K-v2-FA-P100644-P1-U2OS-48h-L1</t>
  </si>
  <si>
    <t>specs1K-v2-FA-DMSO-batch1-U2OS-48h</t>
  </si>
  <si>
    <t>Name</t>
  </si>
  <si>
    <t>specs1K-v2-FA-P100646-P2-U2OS-48h-L1</t>
  </si>
  <si>
    <t>specs1K-v2-FA-P100648-P3-U2OS-48h-L1</t>
  </si>
  <si>
    <t>specs1K-v2-FA-P100660-P4-U2OS-48h-L1</t>
  </si>
  <si>
    <t>specs1K-v2-FA-P100650-P5-U2OS-48h-L1</t>
  </si>
  <si>
    <t>specs1K-v2-FA-P100652-P6-U2OS-48h-L1</t>
  </si>
  <si>
    <t>specs1K-v2-FA-P100654-P7-U2OS-48h-L1</t>
  </si>
  <si>
    <t>specs1K-v2-FA-P100656-P8-U2OS-48h-L1</t>
  </si>
  <si>
    <t>specs1K-v2-FA-P100658-P9-U2OS-48h-L1</t>
  </si>
  <si>
    <t>specs1K-v2-FA-DMSO-batch2-U2OS-48h</t>
  </si>
  <si>
    <t>specs1K-v2-FA-P100636-P10-U2OS-48h-L1</t>
  </si>
  <si>
    <t>specs1K-v2-FA-P100640-P12-U2OS-48h-L1</t>
  </si>
  <si>
    <t>specs1K-v2-FA-P100642-P13-U2OS-48h-L1</t>
  </si>
  <si>
    <t>specs1K-v2-FA-P100638-P11-U2OS-48h-L1</t>
  </si>
  <si>
    <t>specs1K-v2-FA-P100645-P14-U2OS-48h-L2</t>
  </si>
  <si>
    <t>specs1K-v2-FA-P100647-P15-U2OS-48h-L2</t>
  </si>
  <si>
    <t>specs1K-v2-FA-P100649-P16-U2OS-48h-L2</t>
  </si>
  <si>
    <t>specs1K-v2-FA-P100661-P17-U2OS-48h-L2</t>
  </si>
  <si>
    <t>specs1K-v2-FA-P100651-P18-U2OS-48h-L2</t>
  </si>
  <si>
    <t>specs1K-v2-FA-P100653-P19-U2OS-48h-L2</t>
  </si>
  <si>
    <t>specs1K-v2-FA-P100655-P20-U2OS-48h-L2</t>
  </si>
  <si>
    <t>specs1K-v2-FA-P100657-P21-U2OS-48h-L2</t>
  </si>
  <si>
    <t>specs1K-v2-FA-DMSO-batch3-U2OS-48h</t>
  </si>
  <si>
    <t>specs1K-v2-FA-DMSO-batch4-U2OS-48h</t>
  </si>
  <si>
    <t>specs1K-v2-FA-P100659-P22-U2OS-48h-L2</t>
  </si>
  <si>
    <t>specs1K-v2-FA-P100637-P23-U2OS-48h-L2</t>
  </si>
  <si>
    <t>specs1K-v2-FA-P100639-P24-U2OS-48h-L2</t>
  </si>
  <si>
    <t>specs1K-v2-FA-P100641-P25-U2OS-48h-L2</t>
  </si>
  <si>
    <t>specs1K-v2-FA-P100643-P26-U2OS-48h-L2</t>
  </si>
  <si>
    <t>specs-1K-v2 Compound Center</t>
  </si>
  <si>
    <t>Plate Name in Image Database</t>
  </si>
  <si>
    <t>QC</t>
  </si>
  <si>
    <t>Features</t>
  </si>
  <si>
    <t>Links</t>
  </si>
  <si>
    <t>AqcID</t>
  </si>
  <si>
    <t>project</t>
  </si>
  <si>
    <t>barcode</t>
  </si>
  <si>
    <t>base_name</t>
  </si>
  <si>
    <t>hts_file</t>
  </si>
  <si>
    <t>specs1K-v2/specs1K-v2-FA-BARCODE-U2OS-48h.HTS</t>
  </si>
  <si>
    <t>00000543</t>
  </si>
  <si>
    <t>00000550</t>
  </si>
  <si>
    <r>
      <t xml:space="preserve">Scanned </t>
    </r>
    <r>
      <rPr>
        <sz val="10"/>
        <color theme="1"/>
        <rFont val="Arial (Body)"/>
      </rPr>
      <t>Remaining</t>
    </r>
    <r>
      <rPr>
        <sz val="10"/>
        <color rgb="FF00B050"/>
        <rFont val="Arial"/>
        <family val="2"/>
        <scheme val="minor"/>
      </rPr>
      <t xml:space="preserve"> </t>
    </r>
    <r>
      <rPr>
        <sz val="10"/>
        <color rgb="FFC00000"/>
        <rFont val="Arial (Body)"/>
      </rPr>
      <t>Not Scanned</t>
    </r>
  </si>
  <si>
    <t>Issues with microscope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</si>
</sst>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i/>
      <sz val="10"/>
      <color rgb="FFFF0000"/>
      <name val="Calibri"/>
      <family val="2"/>
    </font>
    <font>
      <i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999999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-apple-system"/>
    </font>
    <font>
      <sz val="10"/>
      <color rgb="FF2E2E2E"/>
      <name val="NexusSerif"/>
    </font>
    <font>
      <sz val="10"/>
      <color rgb="FF000000"/>
      <name val="Docs-Calibri"/>
    </font>
    <font>
      <b/>
      <sz val="10"/>
      <color rgb="FF000000"/>
      <name val="Arial"/>
      <family val="2"/>
    </font>
    <font>
      <b/>
      <sz val="14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999999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rgb="FF1155CC"/>
      <name val="Calibri"/>
      <family val="2"/>
    </font>
    <font>
      <b/>
      <sz val="9"/>
      <color theme="1"/>
      <name val="Roboto"/>
    </font>
    <font>
      <u/>
      <sz val="12"/>
      <color rgb="FF1155CC"/>
      <name val="Roboto"/>
    </font>
    <font>
      <sz val="12"/>
      <color theme="1"/>
      <name val="Roboto"/>
    </font>
    <font>
      <sz val="9"/>
      <color theme="1"/>
      <name val="Arial"/>
      <family val="2"/>
      <scheme val="minor"/>
    </font>
    <font>
      <sz val="9"/>
      <color rgb="FF1D1C1D"/>
      <name val="Slack-Lato"/>
    </font>
    <font>
      <sz val="9"/>
      <color rgb="FF980000"/>
      <name val="Calibri"/>
      <family val="2"/>
    </font>
    <font>
      <sz val="9"/>
      <color rgb="FF222222"/>
      <name val="Calibri"/>
      <family val="2"/>
    </font>
    <font>
      <b/>
      <sz val="9"/>
      <color rgb="FF000000"/>
      <name val="Calibri"/>
      <family val="2"/>
    </font>
    <font>
      <sz val="11"/>
      <color rgb="FF2B2B2B"/>
      <name val="Interface"/>
    </font>
    <font>
      <sz val="9"/>
      <color rgb="FF333333"/>
      <name val="Calibri"/>
      <family val="2"/>
    </font>
    <font>
      <sz val="9"/>
      <color rgb="FFFF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&quot;Arial&quot;"/>
    </font>
    <font>
      <sz val="8"/>
      <color rgb="FF000000"/>
      <name val="Arial"/>
      <family val="2"/>
      <scheme val="minor"/>
    </font>
    <font>
      <sz val="9"/>
      <color rgb="FFCCCCCC"/>
      <name val="Calibri"/>
      <family val="2"/>
    </font>
    <font>
      <b/>
      <u/>
      <sz val="12"/>
      <color rgb="FF000000"/>
      <name val="Calibri"/>
      <family val="2"/>
    </font>
    <font>
      <i/>
      <sz val="9"/>
      <color theme="0" tint="-0.499984740745262"/>
      <name val="Calibri"/>
      <family val="2"/>
    </font>
    <font>
      <b/>
      <i/>
      <sz val="10"/>
      <color rgb="FF999999"/>
      <name val="Calibri"/>
      <family val="2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 (Body)"/>
    </font>
    <font>
      <sz val="10"/>
      <color theme="0" tint="-0.249977111117893"/>
      <name val="Arial"/>
      <family val="2"/>
      <scheme val="minor"/>
    </font>
    <font>
      <sz val="10"/>
      <color rgb="FF00B05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 (Body)"/>
    </font>
    <font>
      <sz val="9"/>
      <color theme="1"/>
      <name val="Arial (Body)"/>
    </font>
    <font>
      <sz val="8"/>
      <color theme="1"/>
      <name val="Arial (Body)"/>
    </font>
    <font>
      <sz val="10"/>
      <color theme="0" tint="-0.499984740745262"/>
      <name val="Arial"/>
      <family val="2"/>
      <scheme val="minor"/>
    </font>
    <font>
      <b/>
      <sz val="10"/>
      <color theme="0" tint="-0.34998626667073579"/>
      <name val="Arial"/>
      <family val="2"/>
      <scheme val="minor"/>
    </font>
    <font>
      <sz val="10"/>
      <color theme="0" tint="-0.34998626667073579"/>
      <name val="Arial"/>
      <family val="2"/>
      <scheme val="minor"/>
    </font>
    <font>
      <sz val="11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2"/>
      <color rgb="FF00B050"/>
      <name val="Arial"/>
      <family val="2"/>
      <scheme val="minor"/>
    </font>
    <font>
      <sz val="10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sz val="9"/>
      <color theme="4" tint="-0.249977111117893"/>
      <name val="Arial"/>
      <family val="2"/>
      <scheme val="minor"/>
    </font>
    <font>
      <sz val="9"/>
      <color rgb="FF00B050"/>
      <name val="Arial"/>
      <family val="2"/>
      <scheme val="minor"/>
    </font>
    <font>
      <b/>
      <sz val="12"/>
      <color theme="0" tint="-0.499984740745262"/>
      <name val="Arial"/>
      <family val="2"/>
      <scheme val="minor"/>
    </font>
    <font>
      <sz val="12"/>
      <color theme="0" tint="-0.499984740745262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trike/>
      <sz val="12"/>
      <color rgb="FF000000"/>
      <name val="Arial"/>
      <family val="2"/>
      <scheme val="minor"/>
    </font>
    <font>
      <strike/>
      <sz val="12"/>
      <color rgb="FF000000"/>
      <name val="Arial"/>
      <family val="2"/>
      <scheme val="minor"/>
    </font>
    <font>
      <sz val="11"/>
      <color rgb="FFFF0000"/>
      <name val="Arial"/>
      <family val="2"/>
      <scheme val="minor"/>
    </font>
    <font>
      <sz val="14"/>
      <name val="Arial"/>
      <family val="2"/>
      <scheme val="minor"/>
    </font>
    <font>
      <sz val="11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sz val="11"/>
      <color rgb="FF1D1C1D"/>
      <name val="Arial"/>
      <family val="2"/>
      <scheme val="minor"/>
    </font>
    <font>
      <sz val="10"/>
      <color rgb="FFC00000"/>
      <name val="Arial (Body)"/>
    </font>
    <font>
      <sz val="14"/>
      <color theme="0" tint="-0.499984740745262"/>
      <name val="Arial"/>
      <family val="2"/>
      <scheme val="minor"/>
    </font>
    <font>
      <sz val="11"/>
      <color theme="0" tint="-0.249977111117893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theme="0"/>
        <bgColor rgb="FFEFEFEF"/>
      </pattern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0" fillId="0" borderId="7"/>
    <xf numFmtId="0" fontId="82" fillId="0" borderId="0" applyNumberFormat="0" applyFill="0" applyBorder="0" applyAlignment="0" applyProtection="0"/>
  </cellStyleXfs>
  <cellXfs count="564">
    <xf numFmtId="0" fontId="0" fillId="0" borderId="0" xfId="0" applyFont="1" applyAlignment="1"/>
    <xf numFmtId="0" fontId="20" fillId="0" borderId="7" xfId="1"/>
    <xf numFmtId="0" fontId="7" fillId="0" borderId="7" xfId="1" applyFont="1"/>
    <xf numFmtId="0" fontId="24" fillId="4" borderId="4" xfId="1" applyFont="1" applyFill="1" applyBorder="1" applyAlignment="1">
      <alignment horizontal="left"/>
    </xf>
    <xf numFmtId="0" fontId="25" fillId="6" borderId="6" xfId="1" applyFont="1" applyFill="1" applyBorder="1" applyAlignment="1">
      <alignment horizontal="left" vertical="top"/>
    </xf>
    <xf numFmtId="0" fontId="25" fillId="6" borderId="6" xfId="1" applyFont="1" applyFill="1" applyBorder="1" applyAlignment="1">
      <alignment horizontal="left" vertical="top" wrapText="1"/>
    </xf>
    <xf numFmtId="0" fontId="18" fillId="6" borderId="6" xfId="1" applyFont="1" applyFill="1" applyBorder="1" applyAlignment="1">
      <alignment vertical="top"/>
    </xf>
    <xf numFmtId="0" fontId="21" fillId="2" borderId="7" xfId="1" applyFont="1" applyFill="1"/>
    <xf numFmtId="0" fontId="19" fillId="2" borderId="7" xfId="1" applyFont="1" applyFill="1"/>
    <xf numFmtId="0" fontId="12" fillId="0" borderId="7" xfId="1" applyFont="1"/>
    <xf numFmtId="0" fontId="12" fillId="0" borderId="7" xfId="1" applyFont="1" applyAlignment="1">
      <alignment horizontal="left"/>
    </xf>
    <xf numFmtId="0" fontId="7" fillId="0" borderId="6" xfId="1" applyFont="1" applyBorder="1"/>
    <xf numFmtId="0" fontId="19" fillId="0" borderId="6" xfId="1" applyFont="1" applyBorder="1"/>
    <xf numFmtId="0" fontId="18" fillId="0" borderId="7" xfId="1" applyFont="1"/>
    <xf numFmtId="0" fontId="19" fillId="0" borderId="7" xfId="1" applyFont="1"/>
    <xf numFmtId="0" fontId="7" fillId="4" borderId="7" xfId="1" applyFont="1" applyFill="1" applyAlignment="1">
      <alignment horizontal="right"/>
    </xf>
    <xf numFmtId="0" fontId="12" fillId="2" borderId="7" xfId="1" applyFont="1" applyFill="1" applyAlignment="1">
      <alignment horizontal="right"/>
    </xf>
    <xf numFmtId="0" fontId="12" fillId="2" borderId="7" xfId="1" applyFont="1" applyFill="1" applyAlignment="1">
      <alignment horizontal="left"/>
    </xf>
    <xf numFmtId="0" fontId="26" fillId="0" borderId="7" xfId="1" applyFont="1"/>
    <xf numFmtId="0" fontId="11" fillId="0" borderId="7" xfId="1" applyFont="1"/>
    <xf numFmtId="0" fontId="20" fillId="0" borderId="7" xfId="1"/>
    <xf numFmtId="0" fontId="11" fillId="4" borderId="6" xfId="1" applyFont="1" applyFill="1" applyBorder="1"/>
    <xf numFmtId="0" fontId="27" fillId="0" borderId="6" xfId="1" applyFont="1" applyBorder="1"/>
    <xf numFmtId="0" fontId="27" fillId="0" borderId="6" xfId="1" applyFont="1" applyBorder="1" applyAlignment="1">
      <alignment horizontal="left"/>
    </xf>
    <xf numFmtId="0" fontId="12" fillId="0" borderId="6" xfId="1" applyFont="1" applyBorder="1"/>
    <xf numFmtId="0" fontId="6" fillId="3" borderId="7" xfId="1" applyFont="1" applyFill="1"/>
    <xf numFmtId="0" fontId="18" fillId="3" borderId="7" xfId="1" applyFont="1" applyFill="1"/>
    <xf numFmtId="0" fontId="16" fillId="3" borderId="7" xfId="1" applyFont="1" applyFill="1"/>
    <xf numFmtId="0" fontId="10" fillId="3" borderId="7" xfId="1" applyFont="1" applyFill="1"/>
    <xf numFmtId="0" fontId="10" fillId="3" borderId="7" xfId="1" applyFont="1" applyFill="1" applyAlignment="1">
      <alignment horizontal="left"/>
    </xf>
    <xf numFmtId="0" fontId="6" fillId="4" borderId="7" xfId="1" applyFont="1" applyFill="1"/>
    <xf numFmtId="0" fontId="16" fillId="0" borderId="7" xfId="1" applyFont="1"/>
    <xf numFmtId="0" fontId="10" fillId="0" borderId="7" xfId="1" applyFont="1"/>
    <xf numFmtId="0" fontId="10" fillId="0" borderId="7" xfId="1" applyFont="1" applyAlignment="1">
      <alignment horizontal="left"/>
    </xf>
    <xf numFmtId="0" fontId="9" fillId="4" borderId="7" xfId="1" applyFont="1" applyFill="1"/>
    <xf numFmtId="0" fontId="16" fillId="0" borderId="7" xfId="1" applyFont="1" applyAlignment="1">
      <alignment horizontal="left"/>
    </xf>
    <xf numFmtId="0" fontId="29" fillId="0" borderId="7" xfId="1" applyFont="1"/>
    <xf numFmtId="0" fontId="30" fillId="3" borderId="7" xfId="1" applyFont="1" applyFill="1"/>
    <xf numFmtId="0" fontId="31" fillId="3" borderId="7" xfId="1" applyFont="1" applyFill="1" applyAlignment="1">
      <alignment horizontal="left"/>
    </xf>
    <xf numFmtId="0" fontId="29" fillId="3" borderId="7" xfId="1" applyFont="1" applyFill="1"/>
    <xf numFmtId="0" fontId="11" fillId="3" borderId="7" xfId="1" applyFont="1" applyFill="1" applyAlignment="1">
      <alignment horizontal="left"/>
    </xf>
    <xf numFmtId="0" fontId="12" fillId="0" borderId="7" xfId="1" applyFont="1" applyAlignment="1">
      <alignment horizontal="right"/>
    </xf>
    <xf numFmtId="0" fontId="15" fillId="0" borderId="7" xfId="1" applyFont="1" applyAlignment="1">
      <alignment horizontal="left"/>
    </xf>
    <xf numFmtId="0" fontId="16" fillId="4" borderId="7" xfId="1" applyFont="1" applyFill="1" applyAlignment="1">
      <alignment horizontal="left"/>
    </xf>
    <xf numFmtId="0" fontId="7" fillId="0" borderId="7" xfId="1" applyFont="1" applyAlignment="1">
      <alignment horizontal="left"/>
    </xf>
    <xf numFmtId="0" fontId="32" fillId="0" borderId="2" xfId="1" applyFont="1" applyBorder="1"/>
    <xf numFmtId="0" fontId="32" fillId="4" borderId="2" xfId="1" applyFont="1" applyFill="1" applyBorder="1"/>
    <xf numFmtId="0" fontId="33" fillId="0" borderId="2" xfId="1" applyFont="1" applyBorder="1" applyAlignment="1">
      <alignment horizontal="left" wrapText="1"/>
    </xf>
    <xf numFmtId="0" fontId="34" fillId="4" borderId="2" xfId="1" applyFont="1" applyFill="1" applyBorder="1"/>
    <xf numFmtId="0" fontId="36" fillId="4" borderId="7" xfId="1" applyFont="1" applyFill="1"/>
    <xf numFmtId="0" fontId="37" fillId="4" borderId="7" xfId="1" applyFont="1" applyFill="1"/>
    <xf numFmtId="0" fontId="7" fillId="0" borderId="2" xfId="1" applyFont="1" applyBorder="1"/>
    <xf numFmtId="0" fontId="38" fillId="0" borderId="2" xfId="1" applyFont="1" applyBorder="1"/>
    <xf numFmtId="0" fontId="39" fillId="4" borderId="2" xfId="1" applyFont="1" applyFill="1" applyBorder="1" applyAlignment="1">
      <alignment horizontal="left"/>
    </xf>
    <xf numFmtId="0" fontId="40" fillId="0" borderId="2" xfId="1" applyFont="1" applyBorder="1" applyAlignment="1">
      <alignment horizontal="left" vertical="top" wrapText="1"/>
    </xf>
    <xf numFmtId="0" fontId="40" fillId="4" borderId="2" xfId="1" applyFont="1" applyFill="1" applyBorder="1" applyAlignment="1">
      <alignment horizontal="left" wrapText="1"/>
    </xf>
    <xf numFmtId="0" fontId="40" fillId="0" borderId="2" xfId="1" applyFont="1" applyBorder="1" applyAlignment="1">
      <alignment horizontal="left" wrapText="1"/>
    </xf>
    <xf numFmtId="0" fontId="32" fillId="0" borderId="2" xfId="1" applyFont="1" applyBorder="1" applyAlignment="1">
      <alignment horizontal="left" vertical="top" wrapText="1"/>
    </xf>
    <xf numFmtId="0" fontId="33" fillId="4" borderId="2" xfId="1" applyFont="1" applyFill="1" applyBorder="1"/>
    <xf numFmtId="0" fontId="41" fillId="4" borderId="2" xfId="1" applyFont="1" applyFill="1" applyBorder="1" applyAlignment="1">
      <alignment horizontal="left" wrapText="1"/>
    </xf>
    <xf numFmtId="0" fontId="33" fillId="0" borderId="2" xfId="1" applyFont="1" applyBorder="1" applyAlignment="1">
      <alignment horizontal="left"/>
    </xf>
    <xf numFmtId="0" fontId="43" fillId="4" borderId="7" xfId="1" applyFont="1" applyFill="1" applyAlignment="1">
      <alignment horizontal="left"/>
    </xf>
    <xf numFmtId="0" fontId="44" fillId="4" borderId="2" xfId="1" applyFont="1" applyFill="1" applyBorder="1" applyAlignment="1">
      <alignment horizontal="left" wrapText="1"/>
    </xf>
    <xf numFmtId="0" fontId="45" fillId="0" borderId="2" xfId="1" applyFont="1" applyBorder="1" applyAlignment="1">
      <alignment horizontal="left" wrapText="1"/>
    </xf>
    <xf numFmtId="0" fontId="45" fillId="4" borderId="2" xfId="1" applyFont="1" applyFill="1" applyBorder="1" applyAlignment="1">
      <alignment horizontal="left" wrapText="1"/>
    </xf>
    <xf numFmtId="0" fontId="33" fillId="4" borderId="2" xfId="1" applyFont="1" applyFill="1" applyBorder="1" applyAlignment="1">
      <alignment horizontal="left" wrapText="1"/>
    </xf>
    <xf numFmtId="0" fontId="9" fillId="0" borderId="7" xfId="1" applyFont="1" applyAlignment="1">
      <alignment horizontal="left" wrapText="1"/>
    </xf>
    <xf numFmtId="0" fontId="47" fillId="0" borderId="2" xfId="1" applyFont="1" applyBorder="1" applyAlignment="1">
      <alignment horizontal="left"/>
    </xf>
    <xf numFmtId="0" fontId="47" fillId="0" borderId="7" xfId="1" applyFont="1"/>
    <xf numFmtId="0" fontId="48" fillId="0" borderId="2" xfId="1" applyFont="1" applyBorder="1" applyAlignment="1">
      <alignment horizontal="left"/>
    </xf>
    <xf numFmtId="0" fontId="48" fillId="0" borderId="2" xfId="1" applyFont="1" applyBorder="1"/>
    <xf numFmtId="0" fontId="42" fillId="4" borderId="2" xfId="1" applyFont="1" applyFill="1" applyBorder="1" applyAlignment="1">
      <alignment horizontal="center" wrapText="1"/>
    </xf>
    <xf numFmtId="0" fontId="49" fillId="4" borderId="2" xfId="1" applyFont="1" applyFill="1" applyBorder="1"/>
    <xf numFmtId="0" fontId="49" fillId="4" borderId="9" xfId="1" applyFont="1" applyFill="1" applyBorder="1"/>
    <xf numFmtId="0" fontId="48" fillId="0" borderId="7" xfId="1" applyFont="1"/>
    <xf numFmtId="0" fontId="33" fillId="4" borderId="9" xfId="1" applyFont="1" applyFill="1" applyBorder="1"/>
    <xf numFmtId="0" fontId="48" fillId="0" borderId="7" xfId="1" applyFont="1" applyAlignment="1">
      <alignment horizontal="left"/>
    </xf>
    <xf numFmtId="0" fontId="32" fillId="4" borderId="9" xfId="1" applyFont="1" applyFill="1" applyBorder="1"/>
    <xf numFmtId="0" fontId="6" fillId="3" borderId="2" xfId="1" applyFont="1" applyFill="1" applyBorder="1" applyAlignment="1">
      <alignment horizontal="left" wrapText="1"/>
    </xf>
    <xf numFmtId="0" fontId="0" fillId="0" borderId="7" xfId="0" applyFill="1" applyBorder="1"/>
    <xf numFmtId="0" fontId="20" fillId="0" borderId="7" xfId="0" applyFont="1" applyFill="1" applyBorder="1"/>
    <xf numFmtId="0" fontId="8" fillId="0" borderId="7" xfId="1" applyFont="1" applyAlignment="1">
      <alignment horizontal="center"/>
    </xf>
    <xf numFmtId="0" fontId="28" fillId="0" borderId="7" xfId="1" applyFont="1" applyBorder="1"/>
    <xf numFmtId="0" fontId="16" fillId="7" borderId="7" xfId="1" applyFont="1" applyFill="1"/>
    <xf numFmtId="0" fontId="10" fillId="8" borderId="7" xfId="1" applyFont="1" applyFill="1" applyAlignment="1">
      <alignment horizontal="left"/>
    </xf>
    <xf numFmtId="0" fontId="0" fillId="9" borderId="7" xfId="0" applyFill="1" applyBorder="1"/>
    <xf numFmtId="0" fontId="20" fillId="9" borderId="7" xfId="0" applyFont="1" applyFill="1" applyBorder="1"/>
    <xf numFmtId="0" fontId="22" fillId="0" borderId="3" xfId="1" applyFont="1" applyFill="1" applyBorder="1" applyAlignment="1">
      <alignment horizontal="left" vertical="top"/>
    </xf>
    <xf numFmtId="0" fontId="9" fillId="0" borderId="3" xfId="1" applyFont="1" applyFill="1" applyBorder="1" applyAlignment="1">
      <alignment horizontal="left" vertical="top"/>
    </xf>
    <xf numFmtId="0" fontId="7" fillId="0" borderId="3" xfId="1" applyFont="1" applyFill="1" applyBorder="1"/>
    <xf numFmtId="0" fontId="20" fillId="0" borderId="4" xfId="1" applyFill="1" applyBorder="1"/>
    <xf numFmtId="0" fontId="22" fillId="0" borderId="4" xfId="1" applyFont="1" applyFill="1" applyBorder="1" applyAlignment="1">
      <alignment horizontal="left" vertical="top"/>
    </xf>
    <xf numFmtId="0" fontId="24" fillId="0" borderId="4" xfId="1" applyFont="1" applyFill="1" applyBorder="1" applyAlignment="1">
      <alignment horizontal="left"/>
    </xf>
    <xf numFmtId="0" fontId="23" fillId="0" borderId="4" xfId="1" applyFont="1" applyFill="1" applyBorder="1"/>
    <xf numFmtId="0" fontId="7" fillId="0" borderId="4" xfId="1" applyFont="1" applyFill="1" applyBorder="1"/>
    <xf numFmtId="0" fontId="20" fillId="0" borderId="7" xfId="1" applyFill="1"/>
    <xf numFmtId="0" fontId="18" fillId="0" borderId="7" xfId="1" applyFont="1" applyFill="1"/>
    <xf numFmtId="0" fontId="12" fillId="0" borderId="7" xfId="1" applyFont="1" applyFill="1" applyAlignment="1">
      <alignment horizontal="right"/>
    </xf>
    <xf numFmtId="0" fontId="18" fillId="0" borderId="2" xfId="1" applyFont="1" applyFill="1" applyBorder="1"/>
    <xf numFmtId="0" fontId="12" fillId="0" borderId="2" xfId="1" applyFont="1" applyFill="1" applyBorder="1" applyAlignment="1">
      <alignment horizontal="right"/>
    </xf>
    <xf numFmtId="0" fontId="51" fillId="0" borderId="7" xfId="1" applyFont="1"/>
    <xf numFmtId="0" fontId="5" fillId="4" borderId="7" xfId="1" applyFont="1" applyFill="1" applyAlignment="1">
      <alignment horizontal="right"/>
    </xf>
    <xf numFmtId="0" fontId="28" fillId="3" borderId="7" xfId="1" applyFont="1" applyFill="1" applyBorder="1"/>
    <xf numFmtId="0" fontId="52" fillId="3" borderId="7" xfId="1" applyFont="1" applyFill="1" applyBorder="1"/>
    <xf numFmtId="0" fontId="13" fillId="3" borderId="7" xfId="1" applyFont="1" applyFill="1" applyBorder="1"/>
    <xf numFmtId="0" fontId="27" fillId="0" borderId="7" xfId="1" applyFont="1" applyBorder="1"/>
    <xf numFmtId="0" fontId="11" fillId="0" borderId="7" xfId="1" applyFont="1" applyBorder="1"/>
    <xf numFmtId="0" fontId="20" fillId="0" borderId="7" xfId="1" applyBorder="1"/>
    <xf numFmtId="0" fontId="17" fillId="0" borderId="7" xfId="1" applyFont="1" applyFill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20" fillId="11" borderId="7" xfId="0" applyFont="1" applyFill="1" applyBorder="1" applyAlignment="1">
      <alignment horizontal="center" vertical="center"/>
    </xf>
    <xf numFmtId="0" fontId="20" fillId="11" borderId="14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/>
    </xf>
    <xf numFmtId="0" fontId="0" fillId="18" borderId="7" xfId="0" applyFont="1" applyFill="1" applyBorder="1" applyAlignment="1">
      <alignment horizontal="center" vertical="center"/>
    </xf>
    <xf numFmtId="165" fontId="0" fillId="18" borderId="7" xfId="0" applyNumberFormat="1" applyFont="1" applyFill="1" applyBorder="1" applyAlignment="1">
      <alignment horizontal="center" vertical="center"/>
    </xf>
    <xf numFmtId="164" fontId="0" fillId="16" borderId="7" xfId="0" applyNumberFormat="1" applyFont="1" applyFill="1" applyBorder="1" applyAlignment="1">
      <alignment horizontal="center" vertical="center"/>
    </xf>
    <xf numFmtId="1" fontId="53" fillId="15" borderId="7" xfId="0" applyNumberFormat="1" applyFont="1" applyFill="1" applyBorder="1" applyAlignment="1">
      <alignment horizontal="center" vertical="center"/>
    </xf>
    <xf numFmtId="0" fontId="0" fillId="18" borderId="7" xfId="0" applyFont="1" applyFill="1" applyBorder="1" applyAlignment="1">
      <alignment horizontal="center"/>
    </xf>
    <xf numFmtId="0" fontId="0" fillId="11" borderId="17" xfId="0" applyFont="1" applyFill="1" applyBorder="1" applyAlignment="1">
      <alignment horizontal="center" vertical="center"/>
    </xf>
    <xf numFmtId="0" fontId="20" fillId="11" borderId="17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2" borderId="17" xfId="0" applyFont="1" applyFill="1" applyBorder="1" applyAlignment="1">
      <alignment horizontal="center" vertical="center"/>
    </xf>
    <xf numFmtId="0" fontId="0" fillId="13" borderId="17" xfId="0" applyFont="1" applyFill="1" applyBorder="1" applyAlignment="1">
      <alignment horizontal="center" vertical="center"/>
    </xf>
    <xf numFmtId="0" fontId="0" fillId="14" borderId="17" xfId="0" applyFont="1" applyFill="1" applyBorder="1" applyAlignment="1">
      <alignment horizontal="center" vertical="center"/>
    </xf>
    <xf numFmtId="0" fontId="0" fillId="18" borderId="17" xfId="0" applyFont="1" applyFill="1" applyBorder="1" applyAlignment="1">
      <alignment horizontal="center"/>
    </xf>
    <xf numFmtId="165" fontId="0" fillId="18" borderId="17" xfId="0" applyNumberFormat="1" applyFont="1" applyFill="1" applyBorder="1" applyAlignment="1">
      <alignment horizontal="center" vertical="center"/>
    </xf>
    <xf numFmtId="164" fontId="0" fillId="16" borderId="17" xfId="0" applyNumberFormat="1" applyFont="1" applyFill="1" applyBorder="1" applyAlignment="1">
      <alignment horizontal="center" vertical="center"/>
    </xf>
    <xf numFmtId="1" fontId="53" fillId="15" borderId="17" xfId="0" applyNumberFormat="1" applyFont="1" applyFill="1" applyBorder="1" applyAlignment="1">
      <alignment horizontal="center" vertical="center"/>
    </xf>
    <xf numFmtId="164" fontId="0" fillId="17" borderId="15" xfId="0" applyNumberFormat="1" applyFont="1" applyFill="1" applyBorder="1" applyAlignment="1">
      <alignment horizontal="center"/>
    </xf>
    <xf numFmtId="164" fontId="0" fillId="17" borderId="18" xfId="0" applyNumberFormat="1" applyFont="1" applyFill="1" applyBorder="1" applyAlignment="1">
      <alignment horizontal="center"/>
    </xf>
    <xf numFmtId="164" fontId="0" fillId="0" borderId="19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0" fillId="11" borderId="16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7" xfId="0" applyFont="1" applyBorder="1" applyAlignment="1"/>
    <xf numFmtId="0" fontId="53" fillId="0" borderId="15" xfId="0" applyFont="1" applyBorder="1" applyAlignment="1">
      <alignment horizontal="center"/>
    </xf>
    <xf numFmtId="0" fontId="53" fillId="0" borderId="0" xfId="0" applyFont="1" applyAlignment="1">
      <alignment horizontal="center"/>
    </xf>
    <xf numFmtId="0" fontId="53" fillId="0" borderId="0" xfId="0" applyFont="1" applyAlignment="1"/>
    <xf numFmtId="0" fontId="53" fillId="0" borderId="18" xfId="0" applyFont="1" applyBorder="1" applyAlignment="1">
      <alignment horizontal="center"/>
    </xf>
    <xf numFmtId="0" fontId="54" fillId="0" borderId="10" xfId="0" applyFont="1" applyBorder="1" applyAlignment="1">
      <alignment horizontal="center" vertical="center"/>
    </xf>
    <xf numFmtId="0" fontId="55" fillId="0" borderId="14" xfId="0" applyFont="1" applyBorder="1" applyAlignment="1">
      <alignment horizontal="center" vertical="center"/>
    </xf>
    <xf numFmtId="0" fontId="55" fillId="0" borderId="7" xfId="0" applyFont="1" applyBorder="1" applyAlignment="1">
      <alignment horizontal="center" vertical="center"/>
    </xf>
    <xf numFmtId="0" fontId="55" fillId="0" borderId="7" xfId="0" applyFont="1" applyBorder="1" applyAlignment="1">
      <alignment vertical="center"/>
    </xf>
    <xf numFmtId="0" fontId="55" fillId="0" borderId="15" xfId="0" applyFont="1" applyBorder="1" applyAlignment="1">
      <alignment vertical="center"/>
    </xf>
    <xf numFmtId="0" fontId="55" fillId="0" borderId="19" xfId="0" applyFont="1" applyBorder="1" applyAlignment="1">
      <alignment horizontal="center" vertical="center"/>
    </xf>
    <xf numFmtId="0" fontId="55" fillId="0" borderId="14" xfId="0" applyFont="1" applyBorder="1" applyAlignment="1">
      <alignment vertical="center"/>
    </xf>
    <xf numFmtId="0" fontId="55" fillId="18" borderId="14" xfId="0" applyFont="1" applyFill="1" applyBorder="1" applyAlignment="1">
      <alignment horizontal="center" vertical="center"/>
    </xf>
    <xf numFmtId="0" fontId="55" fillId="18" borderId="19" xfId="0" applyFont="1" applyFill="1" applyBorder="1" applyAlignment="1">
      <alignment horizontal="center" vertical="center"/>
    </xf>
    <xf numFmtId="0" fontId="55" fillId="18" borderId="7" xfId="0" applyFont="1" applyFill="1" applyBorder="1" applyAlignment="1">
      <alignment horizontal="center" vertical="center"/>
    </xf>
    <xf numFmtId="0" fontId="55" fillId="18" borderId="14" xfId="0" applyFont="1" applyFill="1" applyBorder="1" applyAlignment="1">
      <alignment vertical="center"/>
    </xf>
    <xf numFmtId="0" fontId="55" fillId="18" borderId="15" xfId="0" applyFont="1" applyFill="1" applyBorder="1" applyAlignment="1">
      <alignment vertical="center"/>
    </xf>
    <xf numFmtId="0" fontId="55" fillId="18" borderId="7" xfId="0" applyFont="1" applyFill="1" applyBorder="1" applyAlignment="1">
      <alignment vertical="center"/>
    </xf>
    <xf numFmtId="0" fontId="55" fillId="18" borderId="15" xfId="0" applyFont="1" applyFill="1" applyBorder="1" applyAlignment="1">
      <alignment horizontal="center" vertical="center"/>
    </xf>
    <xf numFmtId="0" fontId="55" fillId="0" borderId="16" xfId="0" applyFont="1" applyBorder="1" applyAlignment="1">
      <alignment horizontal="center" vertical="center"/>
    </xf>
    <xf numFmtId="0" fontId="55" fillId="0" borderId="17" xfId="0" applyFont="1" applyBorder="1" applyAlignment="1">
      <alignment horizontal="center" vertical="center"/>
    </xf>
    <xf numFmtId="0" fontId="55" fillId="0" borderId="14" xfId="0" applyFont="1" applyFill="1" applyBorder="1" applyAlignment="1">
      <alignment horizontal="center" vertical="center"/>
    </xf>
    <xf numFmtId="0" fontId="55" fillId="18" borderId="21" xfId="0" applyFont="1" applyFill="1" applyBorder="1" applyAlignment="1">
      <alignment horizontal="center" vertical="center"/>
    </xf>
    <xf numFmtId="0" fontId="55" fillId="0" borderId="19" xfId="0" applyFont="1" applyFill="1" applyBorder="1" applyAlignment="1">
      <alignment horizontal="center" vertical="center"/>
    </xf>
    <xf numFmtId="0" fontId="55" fillId="0" borderId="15" xfId="0" applyFont="1" applyFill="1" applyBorder="1" applyAlignment="1">
      <alignment horizontal="center" vertical="center"/>
    </xf>
    <xf numFmtId="0" fontId="55" fillId="0" borderId="7" xfId="0" applyFont="1" applyFill="1" applyBorder="1" applyAlignment="1">
      <alignment horizontal="center" vertical="center"/>
    </xf>
    <xf numFmtId="0" fontId="14" fillId="18" borderId="15" xfId="0" applyFont="1" applyFill="1" applyBorder="1" applyAlignment="1">
      <alignment horizontal="center" vertical="center"/>
    </xf>
    <xf numFmtId="0" fontId="3" fillId="18" borderId="14" xfId="0" applyFont="1" applyFill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0" fillId="0" borderId="0" xfId="0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21" borderId="22" xfId="0" applyFill="1" applyBorder="1" applyAlignment="1">
      <alignment horizontal="center" vertical="center"/>
    </xf>
    <xf numFmtId="0" fontId="20" fillId="21" borderId="21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11" borderId="22" xfId="0" applyFill="1" applyBorder="1" applyAlignment="1">
      <alignment horizontal="center" vertical="center"/>
    </xf>
    <xf numFmtId="0" fontId="20" fillId="11" borderId="21" xfId="0" applyFont="1" applyFill="1" applyBorder="1" applyAlignment="1">
      <alignment horizontal="center" vertical="center"/>
    </xf>
    <xf numFmtId="0" fontId="20" fillId="21" borderId="14" xfId="0" applyFont="1" applyFill="1" applyBorder="1" applyAlignment="1">
      <alignment horizontal="center" vertical="center"/>
    </xf>
    <xf numFmtId="0" fontId="20" fillId="21" borderId="19" xfId="0" applyFont="1" applyFill="1" applyBorder="1" applyAlignment="1">
      <alignment horizontal="center" vertical="center"/>
    </xf>
    <xf numFmtId="0" fontId="20" fillId="11" borderId="19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20" fillId="21" borderId="20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10" borderId="22" xfId="0" applyFill="1" applyBorder="1" applyAlignment="1">
      <alignment horizontal="center" vertical="center"/>
    </xf>
    <xf numFmtId="0" fontId="20" fillId="10" borderId="21" xfId="0" applyFont="1" applyFill="1" applyBorder="1" applyAlignment="1">
      <alignment horizontal="center" vertical="center"/>
    </xf>
    <xf numFmtId="0" fontId="0" fillId="22" borderId="22" xfId="0" applyFill="1" applyBorder="1" applyAlignment="1">
      <alignment horizontal="center" vertical="center"/>
    </xf>
    <xf numFmtId="0" fontId="20" fillId="22" borderId="21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/>
    </xf>
    <xf numFmtId="0" fontId="20" fillId="22" borderId="14" xfId="0" applyFont="1" applyFill="1" applyBorder="1" applyAlignment="1">
      <alignment horizontal="center" vertical="center"/>
    </xf>
    <xf numFmtId="0" fontId="20" fillId="22" borderId="19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20" fillId="22" borderId="20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Font="1" applyBorder="1" applyAlignment="1"/>
    <xf numFmtId="0" fontId="53" fillId="0" borderId="7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18" xfId="0" applyFont="1" applyBorder="1" applyAlignment="1"/>
    <xf numFmtId="0" fontId="7" fillId="18" borderId="14" xfId="0" applyFont="1" applyFill="1" applyBorder="1" applyAlignment="1">
      <alignment horizontal="center" vertical="center"/>
    </xf>
    <xf numFmtId="0" fontId="7" fillId="18" borderId="15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 wrapText="1"/>
    </xf>
    <xf numFmtId="0" fontId="64" fillId="20" borderId="0" xfId="0" applyFont="1" applyFill="1" applyAlignment="1">
      <alignment horizontal="center"/>
    </xf>
    <xf numFmtId="0" fontId="65" fillId="20" borderId="0" xfId="0" applyFont="1" applyFill="1" applyAlignment="1"/>
    <xf numFmtId="0" fontId="65" fillId="20" borderId="0" xfId="0" applyFont="1" applyFill="1" applyAlignment="1">
      <alignment horizontal="center"/>
    </xf>
    <xf numFmtId="0" fontId="65" fillId="0" borderId="0" xfId="0" applyFont="1" applyAlignment="1"/>
    <xf numFmtId="0" fontId="65" fillId="0" borderId="0" xfId="0" applyFont="1" applyAlignment="1">
      <alignment horizontal="center"/>
    </xf>
    <xf numFmtId="0" fontId="65" fillId="19" borderId="0" xfId="0" applyFont="1" applyFill="1" applyAlignment="1">
      <alignment horizontal="center"/>
    </xf>
    <xf numFmtId="0" fontId="65" fillId="0" borderId="0" xfId="0" applyFont="1" applyAlignment="1">
      <alignment horizontal="left"/>
    </xf>
    <xf numFmtId="2" fontId="65" fillId="0" borderId="0" xfId="0" applyNumberFormat="1" applyFont="1" applyAlignment="1">
      <alignment horizontal="center"/>
    </xf>
    <xf numFmtId="0" fontId="20" fillId="0" borderId="16" xfId="0" applyFont="1" applyBorder="1" applyAlignment="1"/>
    <xf numFmtId="0" fontId="20" fillId="0" borderId="7" xfId="0" applyFont="1" applyBorder="1" applyAlignment="1"/>
    <xf numFmtId="0" fontId="55" fillId="0" borderId="11" xfId="0" applyFont="1" applyBorder="1" applyAlignment="1">
      <alignment horizontal="left" indent="1"/>
    </xf>
    <xf numFmtId="0" fontId="55" fillId="0" borderId="13" xfId="0" applyFont="1" applyBorder="1" applyAlignment="1">
      <alignment horizontal="center"/>
    </xf>
    <xf numFmtId="0" fontId="55" fillId="0" borderId="0" xfId="0" applyFont="1" applyAlignment="1"/>
    <xf numFmtId="0" fontId="55" fillId="0" borderId="22" xfId="0" applyFont="1" applyBorder="1" applyAlignment="1">
      <alignment horizontal="left" indent="1"/>
    </xf>
    <xf numFmtId="20" fontId="55" fillId="0" borderId="23" xfId="0" applyNumberFormat="1" applyFont="1" applyBorder="1" applyAlignment="1">
      <alignment horizontal="center"/>
    </xf>
    <xf numFmtId="0" fontId="55" fillId="0" borderId="14" xfId="0" applyFont="1" applyBorder="1" applyAlignment="1">
      <alignment horizontal="left" indent="1"/>
    </xf>
    <xf numFmtId="20" fontId="55" fillId="0" borderId="15" xfId="0" applyNumberFormat="1" applyFont="1" applyBorder="1" applyAlignment="1">
      <alignment horizontal="center"/>
    </xf>
    <xf numFmtId="0" fontId="55" fillId="0" borderId="16" xfId="0" applyFont="1" applyBorder="1" applyAlignment="1">
      <alignment horizontal="left" indent="1"/>
    </xf>
    <xf numFmtId="20" fontId="55" fillId="0" borderId="18" xfId="0" applyNumberFormat="1" applyFont="1" applyBorder="1" applyAlignment="1">
      <alignment horizontal="center"/>
    </xf>
    <xf numFmtId="20" fontId="55" fillId="0" borderId="0" xfId="0" applyNumberFormat="1" applyFont="1" applyAlignment="1">
      <alignment horizontal="center"/>
    </xf>
    <xf numFmtId="14" fontId="54" fillId="0" borderId="0" xfId="0" applyNumberFormat="1" applyFont="1" applyAlignment="1">
      <alignment horizontal="left"/>
    </xf>
    <xf numFmtId="0" fontId="54" fillId="0" borderId="0" xfId="0" applyFont="1" applyAlignment="1">
      <alignment horizontal="center"/>
    </xf>
    <xf numFmtId="0" fontId="54" fillId="0" borderId="0" xfId="0" applyFont="1" applyAlignment="1"/>
    <xf numFmtId="0" fontId="54" fillId="0" borderId="0" xfId="0" applyFont="1" applyAlignment="1">
      <alignment horizontal="left"/>
    </xf>
    <xf numFmtId="0" fontId="55" fillId="0" borderId="7" xfId="0" applyFont="1" applyFill="1" applyBorder="1" applyAlignment="1">
      <alignment horizontal="left" indent="1"/>
    </xf>
    <xf numFmtId="0" fontId="55" fillId="0" borderId="0" xfId="0" applyFont="1" applyAlignment="1">
      <alignment horizontal="left" indent="1"/>
    </xf>
    <xf numFmtId="0" fontId="55" fillId="0" borderId="15" xfId="0" applyFont="1" applyBorder="1" applyAlignment="1">
      <alignment horizontal="center"/>
    </xf>
    <xf numFmtId="0" fontId="55" fillId="0" borderId="18" xfId="0" applyFont="1" applyBorder="1" applyAlignment="1">
      <alignment horizontal="center"/>
    </xf>
    <xf numFmtId="0" fontId="55" fillId="0" borderId="0" xfId="0" applyFont="1" applyAlignment="1">
      <alignment horizontal="left"/>
    </xf>
    <xf numFmtId="0" fontId="0" fillId="0" borderId="24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67" fillId="0" borderId="0" xfId="0" applyFont="1" applyAlignment="1"/>
    <xf numFmtId="0" fontId="68" fillId="0" borderId="0" xfId="0" applyFont="1" applyAlignment="1"/>
    <xf numFmtId="0" fontId="66" fillId="0" borderId="24" xfId="0" applyFont="1" applyBorder="1" applyAlignment="1">
      <alignment horizontal="center" vertical="center"/>
    </xf>
    <xf numFmtId="0" fontId="66" fillId="0" borderId="7" xfId="0" applyFont="1" applyBorder="1" applyAlignment="1">
      <alignment horizontal="center" vertical="center"/>
    </xf>
    <xf numFmtId="0" fontId="66" fillId="0" borderId="17" xfId="0" applyFont="1" applyBorder="1" applyAlignment="1">
      <alignment horizontal="center" vertical="center"/>
    </xf>
    <xf numFmtId="0" fontId="55" fillId="0" borderId="22" xfId="0" applyFont="1" applyBorder="1" applyAlignment="1">
      <alignment horizontal="center" vertical="center"/>
    </xf>
    <xf numFmtId="0" fontId="55" fillId="0" borderId="24" xfId="0" applyFont="1" applyBorder="1" applyAlignment="1">
      <alignment horizontal="center" vertical="center"/>
    </xf>
    <xf numFmtId="2" fontId="55" fillId="0" borderId="23" xfId="0" applyNumberFormat="1" applyFont="1" applyBorder="1" applyAlignment="1">
      <alignment horizontal="center" vertical="center"/>
    </xf>
    <xf numFmtId="2" fontId="55" fillId="0" borderId="15" xfId="0" applyNumberFormat="1" applyFont="1" applyBorder="1" applyAlignment="1">
      <alignment horizontal="center" vertical="center"/>
    </xf>
    <xf numFmtId="2" fontId="55" fillId="0" borderId="18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7" fillId="0" borderId="0" xfId="0" applyFont="1" applyAlignment="1">
      <alignment horizontal="center" vertical="center"/>
    </xf>
    <xf numFmtId="0" fontId="67" fillId="0" borderId="0" xfId="0" applyFont="1" applyAlignment="1">
      <alignment horizontal="center"/>
    </xf>
    <xf numFmtId="0" fontId="70" fillId="0" borderId="0" xfId="0" applyFont="1" applyAlignment="1">
      <alignment horizontal="center" vertical="center"/>
    </xf>
    <xf numFmtId="0" fontId="71" fillId="0" borderId="22" xfId="0" applyFont="1" applyBorder="1" applyAlignment="1">
      <alignment horizontal="left" indent="1"/>
    </xf>
    <xf numFmtId="0" fontId="72" fillId="0" borderId="0" xfId="0" applyFont="1" applyAlignment="1"/>
    <xf numFmtId="0" fontId="20" fillId="26" borderId="21" xfId="0" applyFont="1" applyFill="1" applyBorder="1" applyAlignment="1">
      <alignment horizontal="center"/>
    </xf>
    <xf numFmtId="0" fontId="0" fillId="26" borderId="20" xfId="0" applyFont="1" applyFill="1" applyBorder="1" applyAlignment="1">
      <alignment horizontal="center"/>
    </xf>
    <xf numFmtId="0" fontId="53" fillId="15" borderId="20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15" borderId="19" xfId="0" applyFont="1" applyFill="1" applyBorder="1" applyAlignment="1">
      <alignment horizontal="center"/>
    </xf>
    <xf numFmtId="0" fontId="0" fillId="0" borderId="22" xfId="0" applyFont="1" applyBorder="1" applyAlignment="1"/>
    <xf numFmtId="0" fontId="20" fillId="0" borderId="24" xfId="0" applyFont="1" applyBorder="1" applyAlignment="1"/>
    <xf numFmtId="0" fontId="58" fillId="0" borderId="24" xfId="0" applyFont="1" applyBorder="1" applyAlignment="1"/>
    <xf numFmtId="0" fontId="20" fillId="0" borderId="24" xfId="0" applyFont="1" applyBorder="1" applyAlignment="1">
      <alignment horizontal="left"/>
    </xf>
    <xf numFmtId="2" fontId="0" fillId="18" borderId="23" xfId="0" applyNumberFormat="1" applyFont="1" applyFill="1" applyBorder="1" applyAlignment="1">
      <alignment horizontal="center"/>
    </xf>
    <xf numFmtId="0" fontId="0" fillId="0" borderId="14" xfId="0" applyFont="1" applyBorder="1" applyAlignment="1"/>
    <xf numFmtId="0" fontId="58" fillId="0" borderId="7" xfId="0" applyFont="1" applyBorder="1" applyAlignment="1"/>
    <xf numFmtId="2" fontId="0" fillId="18" borderId="15" xfId="0" applyNumberFormat="1" applyFont="1" applyFill="1" applyBorder="1" applyAlignment="1">
      <alignment horizontal="center"/>
    </xf>
    <xf numFmtId="0" fontId="0" fillId="0" borderId="16" xfId="0" applyFont="1" applyBorder="1" applyAlignment="1"/>
    <xf numFmtId="0" fontId="20" fillId="0" borderId="17" xfId="0" applyFont="1" applyBorder="1" applyAlignment="1"/>
    <xf numFmtId="0" fontId="58" fillId="0" borderId="17" xfId="0" applyFont="1" applyBorder="1" applyAlignment="1"/>
    <xf numFmtId="2" fontId="0" fillId="18" borderId="18" xfId="0" applyNumberFormat="1" applyFont="1" applyFill="1" applyBorder="1" applyAlignment="1">
      <alignment horizontal="center"/>
    </xf>
    <xf numFmtId="0" fontId="20" fillId="0" borderId="21" xfId="0" applyFont="1" applyBorder="1" applyAlignment="1">
      <alignment horizontal="center" vertical="top" wrapText="1"/>
    </xf>
    <xf numFmtId="2" fontId="0" fillId="18" borderId="7" xfId="0" applyNumberFormat="1" applyFont="1" applyFill="1" applyBorder="1" applyAlignment="1">
      <alignment horizontal="center"/>
    </xf>
    <xf numFmtId="2" fontId="0" fillId="18" borderId="24" xfId="0" applyNumberFormat="1" applyFont="1" applyFill="1" applyBorder="1" applyAlignment="1">
      <alignment horizontal="center"/>
    </xf>
    <xf numFmtId="0" fontId="20" fillId="10" borderId="7" xfId="0" applyFont="1" applyFill="1" applyBorder="1" applyAlignment="1">
      <alignment horizontal="center" vertical="center"/>
    </xf>
    <xf numFmtId="2" fontId="66" fillId="18" borderId="21" xfId="0" applyNumberFormat="1" applyFont="1" applyFill="1" applyBorder="1" applyAlignment="1">
      <alignment horizontal="center" vertical="center"/>
    </xf>
    <xf numFmtId="0" fontId="66" fillId="0" borderId="21" xfId="0" applyFont="1" applyFill="1" applyBorder="1" applyAlignment="1">
      <alignment horizontal="center" vertical="center"/>
    </xf>
    <xf numFmtId="0" fontId="66" fillId="0" borderId="14" xfId="0" applyFont="1" applyBorder="1" applyAlignment="1"/>
    <xf numFmtId="0" fontId="66" fillId="0" borderId="7" xfId="0" applyFont="1" applyBorder="1" applyAlignment="1">
      <alignment vertical="center"/>
    </xf>
    <xf numFmtId="2" fontId="66" fillId="18" borderId="19" xfId="0" applyNumberFormat="1" applyFont="1" applyFill="1" applyBorder="1" applyAlignment="1">
      <alignment horizontal="center" vertical="center"/>
    </xf>
    <xf numFmtId="0" fontId="66" fillId="0" borderId="19" xfId="0" applyFont="1" applyBorder="1" applyAlignment="1">
      <alignment vertical="center"/>
    </xf>
    <xf numFmtId="0" fontId="66" fillId="0" borderId="19" xfId="0" applyFont="1" applyFill="1" applyBorder="1" applyAlignment="1">
      <alignment horizontal="center" vertical="center"/>
    </xf>
    <xf numFmtId="0" fontId="66" fillId="0" borderId="16" xfId="0" applyFont="1" applyBorder="1" applyAlignment="1"/>
    <xf numFmtId="0" fontId="66" fillId="0" borderId="17" xfId="0" applyFont="1" applyBorder="1" applyAlignment="1">
      <alignment vertical="center"/>
    </xf>
    <xf numFmtId="2" fontId="66" fillId="18" borderId="20" xfId="0" applyNumberFormat="1" applyFont="1" applyFill="1" applyBorder="1" applyAlignment="1">
      <alignment horizontal="center" vertical="center"/>
    </xf>
    <xf numFmtId="0" fontId="66" fillId="0" borderId="20" xfId="0" applyFont="1" applyBorder="1" applyAlignment="1">
      <alignment vertical="center"/>
    </xf>
    <xf numFmtId="2" fontId="0" fillId="0" borderId="17" xfId="0" applyNumberFormat="1" applyFont="1" applyBorder="1" applyAlignment="1">
      <alignment horizontal="center"/>
    </xf>
    <xf numFmtId="14" fontId="66" fillId="0" borderId="14" xfId="0" applyNumberFormat="1" applyFont="1" applyBorder="1" applyAlignment="1"/>
    <xf numFmtId="14" fontId="48" fillId="0" borderId="11" xfId="0" applyNumberFormat="1" applyFont="1" applyBorder="1" applyAlignment="1">
      <alignment horizontal="center" vertical="center"/>
    </xf>
    <xf numFmtId="0" fontId="66" fillId="0" borderId="12" xfId="0" applyFont="1" applyBorder="1" applyAlignment="1">
      <alignment vertical="center"/>
    </xf>
    <xf numFmtId="0" fontId="66" fillId="0" borderId="12" xfId="0" applyFont="1" applyBorder="1" applyAlignment="1">
      <alignment horizontal="center" vertical="center"/>
    </xf>
    <xf numFmtId="0" fontId="66" fillId="0" borderId="12" xfId="0" applyFont="1" applyBorder="1" applyAlignment="1">
      <alignment horizontal="left" vertical="center"/>
    </xf>
    <xf numFmtId="0" fontId="66" fillId="0" borderId="13" xfId="0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/>
    </xf>
    <xf numFmtId="0" fontId="20" fillId="0" borderId="22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22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horizontal="left"/>
    </xf>
    <xf numFmtId="0" fontId="20" fillId="0" borderId="2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66" fillId="0" borderId="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59" fillId="0" borderId="12" xfId="0" applyFont="1" applyBorder="1" applyAlignment="1">
      <alignment vertical="center"/>
    </xf>
    <xf numFmtId="0" fontId="59" fillId="0" borderId="7" xfId="0" applyFont="1" applyBorder="1" applyAlignment="1">
      <alignment vertical="center"/>
    </xf>
    <xf numFmtId="0" fontId="59" fillId="0" borderId="17" xfId="0" applyFont="1" applyBorder="1" applyAlignment="1">
      <alignment vertical="center"/>
    </xf>
    <xf numFmtId="9" fontId="0" fillId="0" borderId="11" xfId="0" applyNumberFormat="1" applyFont="1" applyBorder="1" applyAlignment="1"/>
    <xf numFmtId="165" fontId="66" fillId="0" borderId="24" xfId="0" applyNumberFormat="1" applyFont="1" applyBorder="1" applyAlignment="1">
      <alignment horizontal="center" vertical="center"/>
    </xf>
    <xf numFmtId="2" fontId="66" fillId="0" borderId="17" xfId="0" applyNumberFormat="1" applyFont="1" applyBorder="1" applyAlignment="1">
      <alignment horizontal="center" vertical="center"/>
    </xf>
    <xf numFmtId="2" fontId="66" fillId="0" borderId="7" xfId="0" applyNumberFormat="1" applyFont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center"/>
    </xf>
    <xf numFmtId="165" fontId="66" fillId="0" borderId="24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left" vertical="center"/>
    </xf>
    <xf numFmtId="2" fontId="66" fillId="0" borderId="17" xfId="0" applyNumberFormat="1" applyFont="1" applyFill="1" applyBorder="1" applyAlignment="1">
      <alignment horizontal="center" vertical="center"/>
    </xf>
    <xf numFmtId="0" fontId="70" fillId="0" borderId="0" xfId="0" applyFont="1" applyAlignment="1">
      <alignment horizontal="left"/>
    </xf>
    <xf numFmtId="0" fontId="66" fillId="0" borderId="0" xfId="0" applyFont="1" applyAlignment="1">
      <alignment horizontal="left" vertical="center"/>
    </xf>
    <xf numFmtId="0" fontId="75" fillId="0" borderId="0" xfId="0" applyFont="1" applyAlignment="1">
      <alignment horizontal="left" vertical="center"/>
    </xf>
    <xf numFmtId="0" fontId="78" fillId="0" borderId="0" xfId="0" applyFont="1" applyAlignment="1"/>
    <xf numFmtId="0" fontId="79" fillId="0" borderId="0" xfId="0" applyFont="1" applyAlignment="1"/>
    <xf numFmtId="0" fontId="57" fillId="0" borderId="24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20" fillId="19" borderId="24" xfId="0" applyFont="1" applyFill="1" applyBorder="1" applyAlignment="1">
      <alignment horizontal="center"/>
    </xf>
    <xf numFmtId="2" fontId="0" fillId="23" borderId="24" xfId="0" applyNumberFormat="1" applyFont="1" applyFill="1" applyBorder="1" applyAlignment="1">
      <alignment horizontal="center"/>
    </xf>
    <xf numFmtId="0" fontId="0" fillId="24" borderId="24" xfId="0" applyFont="1" applyFill="1" applyBorder="1" applyAlignment="1">
      <alignment horizontal="center"/>
    </xf>
    <xf numFmtId="0" fontId="0" fillId="25" borderId="23" xfId="0" applyFont="1" applyFill="1" applyBorder="1" applyAlignment="1">
      <alignment horizontal="center"/>
    </xf>
    <xf numFmtId="0" fontId="57" fillId="0" borderId="7" xfId="0" applyFont="1" applyBorder="1" applyAlignment="1">
      <alignment horizontal="center"/>
    </xf>
    <xf numFmtId="0" fontId="58" fillId="0" borderId="7" xfId="0" applyFont="1" applyBorder="1" applyAlignment="1">
      <alignment horizontal="center"/>
    </xf>
    <xf numFmtId="0" fontId="20" fillId="19" borderId="7" xfId="0" applyFont="1" applyFill="1" applyBorder="1" applyAlignment="1">
      <alignment horizontal="center"/>
    </xf>
    <xf numFmtId="2" fontId="0" fillId="23" borderId="7" xfId="0" applyNumberFormat="1" applyFont="1" applyFill="1" applyBorder="1" applyAlignment="1">
      <alignment horizontal="center"/>
    </xf>
    <xf numFmtId="0" fontId="0" fillId="24" borderId="7" xfId="0" applyFont="1" applyFill="1" applyBorder="1" applyAlignment="1">
      <alignment horizontal="center"/>
    </xf>
    <xf numFmtId="0" fontId="0" fillId="25" borderId="15" xfId="0" applyFont="1" applyFill="1" applyBorder="1" applyAlignment="1">
      <alignment horizontal="center"/>
    </xf>
    <xf numFmtId="0" fontId="57" fillId="0" borderId="17" xfId="0" applyFont="1" applyBorder="1" applyAlignment="1">
      <alignment horizontal="center"/>
    </xf>
    <xf numFmtId="0" fontId="58" fillId="0" borderId="17" xfId="0" applyFont="1" applyBorder="1" applyAlignment="1">
      <alignment horizontal="center"/>
    </xf>
    <xf numFmtId="0" fontId="20" fillId="19" borderId="17" xfId="0" applyFont="1" applyFill="1" applyBorder="1" applyAlignment="1">
      <alignment horizontal="center"/>
    </xf>
    <xf numFmtId="2" fontId="0" fillId="18" borderId="17" xfId="0" applyNumberFormat="1" applyFont="1" applyFill="1" applyBorder="1" applyAlignment="1">
      <alignment horizontal="center"/>
    </xf>
    <xf numFmtId="2" fontId="0" fillId="23" borderId="17" xfId="0" applyNumberFormat="1" applyFont="1" applyFill="1" applyBorder="1" applyAlignment="1">
      <alignment horizontal="center"/>
    </xf>
    <xf numFmtId="0" fontId="0" fillId="24" borderId="17" xfId="0" applyFont="1" applyFill="1" applyBorder="1" applyAlignment="1">
      <alignment horizontal="center"/>
    </xf>
    <xf numFmtId="0" fontId="0" fillId="25" borderId="18" xfId="0" applyFont="1" applyFill="1" applyBorder="1" applyAlignment="1">
      <alignment horizontal="center"/>
    </xf>
    <xf numFmtId="0" fontId="20" fillId="25" borderId="10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57" fillId="0" borderId="21" xfId="0" applyFont="1" applyBorder="1" applyAlignment="1">
      <alignment horizontal="center" vertical="center" wrapText="1"/>
    </xf>
    <xf numFmtId="0" fontId="58" fillId="0" borderId="21" xfId="0" applyFont="1" applyBorder="1" applyAlignment="1">
      <alignment horizontal="center" vertical="center" wrapText="1"/>
    </xf>
    <xf numFmtId="0" fontId="20" fillId="19" borderId="21" xfId="0" applyFont="1" applyFill="1" applyBorder="1" applyAlignment="1">
      <alignment horizontal="center" vertical="center" wrapText="1"/>
    </xf>
    <xf numFmtId="0" fontId="20" fillId="18" borderId="21" xfId="0" applyFont="1" applyFill="1" applyBorder="1" applyAlignment="1">
      <alignment horizontal="center" vertical="center" wrapText="1"/>
    </xf>
    <xf numFmtId="0" fontId="20" fillId="23" borderId="21" xfId="0" applyFont="1" applyFill="1" applyBorder="1" applyAlignment="1">
      <alignment horizontal="center" vertical="center" wrapText="1"/>
    </xf>
    <xf numFmtId="0" fontId="20" fillId="24" borderId="21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57" fillId="0" borderId="10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20" fillId="19" borderId="10" xfId="0" applyFont="1" applyFill="1" applyBorder="1" applyAlignment="1">
      <alignment horizontal="center" vertical="center" wrapText="1"/>
    </xf>
    <xf numFmtId="0" fontId="20" fillId="18" borderId="10" xfId="0" applyFont="1" applyFill="1" applyBorder="1" applyAlignment="1">
      <alignment horizontal="center" vertical="center" wrapText="1"/>
    </xf>
    <xf numFmtId="0" fontId="2" fillId="18" borderId="15" xfId="0" applyFont="1" applyFill="1" applyBorder="1" applyAlignment="1">
      <alignment horizontal="center" vertical="center" wrapText="1"/>
    </xf>
    <xf numFmtId="0" fontId="7" fillId="18" borderId="15" xfId="0" applyFont="1" applyFill="1" applyBorder="1" applyAlignment="1">
      <alignment horizontal="center" vertical="center" wrapText="1"/>
    </xf>
    <xf numFmtId="0" fontId="80" fillId="0" borderId="10" xfId="0" applyFont="1" applyBorder="1" applyAlignment="1">
      <alignment horizontal="center" vertical="center"/>
    </xf>
    <xf numFmtId="0" fontId="81" fillId="18" borderId="21" xfId="0" applyFont="1" applyFill="1" applyBorder="1" applyAlignment="1">
      <alignment horizontal="center" vertical="center"/>
    </xf>
    <xf numFmtId="0" fontId="81" fillId="18" borderId="7" xfId="0" applyFont="1" applyFill="1" applyBorder="1" applyAlignment="1">
      <alignment horizontal="center" vertical="center"/>
    </xf>
    <xf numFmtId="0" fontId="81" fillId="18" borderId="22" xfId="0" applyFont="1" applyFill="1" applyBorder="1" applyAlignment="1">
      <alignment horizontal="center" vertical="center"/>
    </xf>
    <xf numFmtId="0" fontId="81" fillId="18" borderId="23" xfId="0" applyFont="1" applyFill="1" applyBorder="1" applyAlignment="1">
      <alignment horizontal="center" vertical="center"/>
    </xf>
    <xf numFmtId="0" fontId="81" fillId="18" borderId="15" xfId="0" applyFont="1" applyFill="1" applyBorder="1" applyAlignment="1">
      <alignment horizontal="center" vertical="center"/>
    </xf>
    <xf numFmtId="0" fontId="81" fillId="18" borderId="19" xfId="0" applyFont="1" applyFill="1" applyBorder="1" applyAlignment="1">
      <alignment horizontal="center" vertical="center"/>
    </xf>
    <xf numFmtId="0" fontId="81" fillId="18" borderId="14" xfId="0" applyFont="1" applyFill="1" applyBorder="1" applyAlignment="1">
      <alignment horizontal="center" vertical="center"/>
    </xf>
    <xf numFmtId="0" fontId="81" fillId="0" borderId="19" xfId="0" applyFont="1" applyFill="1" applyBorder="1" applyAlignment="1">
      <alignment horizontal="center" vertical="center"/>
    </xf>
    <xf numFmtId="0" fontId="81" fillId="0" borderId="7" xfId="0" applyFont="1" applyFill="1" applyBorder="1" applyAlignment="1">
      <alignment horizontal="center" vertical="center"/>
    </xf>
    <xf numFmtId="0" fontId="81" fillId="0" borderId="14" xfId="0" applyFont="1" applyFill="1" applyBorder="1" applyAlignment="1">
      <alignment horizontal="center" vertical="center"/>
    </xf>
    <xf numFmtId="0" fontId="81" fillId="0" borderId="15" xfId="0" applyFont="1" applyFill="1" applyBorder="1" applyAlignment="1">
      <alignment horizontal="center" vertical="center"/>
    </xf>
    <xf numFmtId="0" fontId="81" fillId="0" borderId="19" xfId="0" applyFont="1" applyBorder="1" applyAlignment="1">
      <alignment horizontal="center" vertical="center"/>
    </xf>
    <xf numFmtId="0" fontId="81" fillId="0" borderId="7" xfId="0" applyFont="1" applyBorder="1" applyAlignment="1">
      <alignment horizontal="center" vertical="center"/>
    </xf>
    <xf numFmtId="0" fontId="81" fillId="0" borderId="14" xfId="0" applyFont="1" applyBorder="1" applyAlignment="1">
      <alignment horizontal="center" vertical="center"/>
    </xf>
    <xf numFmtId="0" fontId="81" fillId="0" borderId="15" xfId="0" applyFont="1" applyBorder="1" applyAlignment="1">
      <alignment horizontal="center" vertical="center"/>
    </xf>
    <xf numFmtId="0" fontId="56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6" fillId="18" borderId="15" xfId="0" applyFont="1" applyFill="1" applyBorder="1" applyAlignment="1">
      <alignment horizontal="center" vertical="center"/>
    </xf>
    <xf numFmtId="0" fontId="55" fillId="18" borderId="7" xfId="0" applyFont="1" applyFill="1" applyBorder="1" applyAlignment="1">
      <alignment horizontal="center" vertical="center" wrapText="1"/>
    </xf>
    <xf numFmtId="0" fontId="55" fillId="18" borderId="15" xfId="0" applyFont="1" applyFill="1" applyBorder="1" applyAlignment="1">
      <alignment horizontal="center" vertical="center" wrapText="1"/>
    </xf>
    <xf numFmtId="0" fontId="55" fillId="18" borderId="16" xfId="0" applyFont="1" applyFill="1" applyBorder="1" applyAlignment="1">
      <alignment horizontal="center" vertical="center"/>
    </xf>
    <xf numFmtId="0" fontId="55" fillId="18" borderId="20" xfId="0" applyFont="1" applyFill="1" applyBorder="1" applyAlignment="1">
      <alignment horizontal="center" vertical="center"/>
    </xf>
    <xf numFmtId="0" fontId="55" fillId="18" borderId="17" xfId="0" applyFont="1" applyFill="1" applyBorder="1" applyAlignment="1">
      <alignment horizontal="center" vertical="center"/>
    </xf>
    <xf numFmtId="0" fontId="55" fillId="18" borderId="18" xfId="0" applyFont="1" applyFill="1" applyBorder="1" applyAlignment="1">
      <alignment horizontal="center" vertical="center"/>
    </xf>
    <xf numFmtId="0" fontId="55" fillId="18" borderId="17" xfId="0" applyFont="1" applyFill="1" applyBorder="1" applyAlignment="1">
      <alignment vertical="center"/>
    </xf>
    <xf numFmtId="0" fontId="55" fillId="18" borderId="18" xfId="0" applyFont="1" applyFill="1" applyBorder="1" applyAlignment="1">
      <alignment vertical="center"/>
    </xf>
    <xf numFmtId="0" fontId="55" fillId="18" borderId="22" xfId="0" applyFont="1" applyFill="1" applyBorder="1" applyAlignment="1">
      <alignment vertical="center"/>
    </xf>
    <xf numFmtId="0" fontId="55" fillId="18" borderId="23" xfId="0" applyFont="1" applyFill="1" applyBorder="1" applyAlignment="1">
      <alignment vertical="center"/>
    </xf>
    <xf numFmtId="0" fontId="81" fillId="18" borderId="20" xfId="0" applyFont="1" applyFill="1" applyBorder="1" applyAlignment="1">
      <alignment horizontal="center" vertical="center"/>
    </xf>
    <xf numFmtId="0" fontId="81" fillId="18" borderId="17" xfId="0" applyFont="1" applyFill="1" applyBorder="1" applyAlignment="1">
      <alignment horizontal="center" vertical="center"/>
    </xf>
    <xf numFmtId="0" fontId="81" fillId="18" borderId="16" xfId="0" applyFont="1" applyFill="1" applyBorder="1" applyAlignment="1">
      <alignment horizontal="center" vertical="center"/>
    </xf>
    <xf numFmtId="0" fontId="81" fillId="18" borderId="18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 wrapText="1"/>
    </xf>
    <xf numFmtId="0" fontId="20" fillId="11" borderId="12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horizontal="center" vertical="center" wrapText="1"/>
    </xf>
    <xf numFmtId="0" fontId="20" fillId="12" borderId="12" xfId="0" applyFont="1" applyFill="1" applyBorder="1" applyAlignment="1">
      <alignment horizontal="center" vertical="center" wrapText="1"/>
    </xf>
    <xf numFmtId="0" fontId="20" fillId="13" borderId="12" xfId="0" applyFont="1" applyFill="1" applyBorder="1" applyAlignment="1">
      <alignment horizontal="center" vertical="center" wrapText="1"/>
    </xf>
    <xf numFmtId="0" fontId="20" fillId="14" borderId="12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20" fillId="16" borderId="12" xfId="0" applyFont="1" applyFill="1" applyBorder="1" applyAlignment="1">
      <alignment horizontal="center" vertical="center" wrapText="1"/>
    </xf>
    <xf numFmtId="0" fontId="20" fillId="15" borderId="12" xfId="0" applyFont="1" applyFill="1" applyBorder="1" applyAlignment="1">
      <alignment horizontal="center" vertical="center" wrapText="1"/>
    </xf>
    <xf numFmtId="0" fontId="20" fillId="17" borderId="13" xfId="0" applyFont="1" applyFill="1" applyBorder="1" applyAlignment="1">
      <alignment horizontal="center" vertical="center" wrapText="1"/>
    </xf>
    <xf numFmtId="0" fontId="20" fillId="12" borderId="7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4" borderId="7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horizontal="center" vertical="center"/>
    </xf>
    <xf numFmtId="165" fontId="20" fillId="18" borderId="7" xfId="0" applyNumberFormat="1" applyFont="1" applyFill="1" applyBorder="1" applyAlignment="1">
      <alignment horizontal="center" vertical="center"/>
    </xf>
    <xf numFmtId="164" fontId="20" fillId="16" borderId="7" xfId="0" applyNumberFormat="1" applyFont="1" applyFill="1" applyBorder="1" applyAlignment="1">
      <alignment horizontal="center" vertical="center"/>
    </xf>
    <xf numFmtId="164" fontId="20" fillId="17" borderId="15" xfId="0" applyNumberFormat="1" applyFont="1" applyFill="1" applyBorder="1" applyAlignment="1">
      <alignment horizontal="center"/>
    </xf>
    <xf numFmtId="164" fontId="20" fillId="0" borderId="19" xfId="0" applyNumberFormat="1" applyFont="1" applyBorder="1" applyAlignment="1">
      <alignment horizontal="center"/>
    </xf>
    <xf numFmtId="0" fontId="53" fillId="0" borderId="10" xfId="0" applyFont="1" applyBorder="1" applyAlignment="1">
      <alignment horizontal="center" vertical="center" wrapText="1"/>
    </xf>
    <xf numFmtId="164" fontId="0" fillId="0" borderId="24" xfId="0" applyNumberFormat="1" applyFont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165" fontId="20" fillId="0" borderId="17" xfId="0" applyNumberFormat="1" applyFont="1" applyBorder="1" applyAlignment="1">
      <alignment horizontal="center"/>
    </xf>
    <xf numFmtId="0" fontId="66" fillId="0" borderId="12" xfId="0" applyFont="1" applyFill="1" applyBorder="1" applyAlignment="1">
      <alignment horizontal="center" vertical="center"/>
    </xf>
    <xf numFmtId="0" fontId="66" fillId="0" borderId="17" xfId="0" applyFont="1" applyFill="1" applyBorder="1" applyAlignment="1">
      <alignment horizontal="center" vertical="center"/>
    </xf>
    <xf numFmtId="0" fontId="66" fillId="18" borderId="10" xfId="0" applyFont="1" applyFill="1" applyBorder="1" applyAlignment="1">
      <alignment horizontal="center" vertical="center"/>
    </xf>
    <xf numFmtId="0" fontId="66" fillId="18" borderId="21" xfId="0" applyFont="1" applyFill="1" applyBorder="1" applyAlignment="1">
      <alignment horizontal="center" vertical="center"/>
    </xf>
    <xf numFmtId="0" fontId="66" fillId="18" borderId="19" xfId="0" applyFont="1" applyFill="1" applyBorder="1" applyAlignment="1">
      <alignment horizontal="center" vertical="center"/>
    </xf>
    <xf numFmtId="0" fontId="66" fillId="18" borderId="20" xfId="0" applyFont="1" applyFill="1" applyBorder="1" applyAlignment="1">
      <alignment horizontal="center" vertical="center"/>
    </xf>
    <xf numFmtId="0" fontId="66" fillId="23" borderId="21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/>
    <xf numFmtId="0" fontId="20" fillId="0" borderId="23" xfId="0" applyFont="1" applyBorder="1" applyAlignment="1">
      <alignment horizontal="center"/>
    </xf>
    <xf numFmtId="2" fontId="20" fillId="0" borderId="18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53" fillId="18" borderId="10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54" fillId="0" borderId="7" xfId="0" applyFont="1" applyBorder="1" applyAlignment="1">
      <alignment vertical="center"/>
    </xf>
    <xf numFmtId="0" fontId="54" fillId="18" borderId="11" xfId="0" applyFont="1" applyFill="1" applyBorder="1" applyAlignment="1">
      <alignment horizontal="center" vertical="center" wrapText="1"/>
    </xf>
    <xf numFmtId="0" fontId="54" fillId="18" borderId="12" xfId="0" applyFont="1" applyFill="1" applyBorder="1" applyAlignment="1">
      <alignment horizontal="center" vertical="center" wrapText="1"/>
    </xf>
    <xf numFmtId="0" fontId="54" fillId="18" borderId="13" xfId="0" applyFont="1" applyFill="1" applyBorder="1" applyAlignment="1">
      <alignment horizontal="center" vertical="center" wrapText="1"/>
    </xf>
    <xf numFmtId="0" fontId="83" fillId="18" borderId="12" xfId="0" applyFont="1" applyFill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4" fillId="0" borderId="7" xfId="0" applyFont="1" applyBorder="1" applyAlignment="1">
      <alignment horizontal="center" vertical="center"/>
    </xf>
    <xf numFmtId="0" fontId="67" fillId="0" borderId="14" xfId="0" applyFont="1" applyBorder="1" applyAlignment="1">
      <alignment horizontal="center" vertical="center"/>
    </xf>
    <xf numFmtId="0" fontId="67" fillId="0" borderId="7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73" fillId="0" borderId="7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16" xfId="0" applyFont="1" applyBorder="1" applyAlignment="1">
      <alignment horizontal="center" vertical="center"/>
    </xf>
    <xf numFmtId="0" fontId="73" fillId="0" borderId="17" xfId="0" applyFont="1" applyBorder="1" applyAlignment="1">
      <alignment horizontal="center" vertical="center"/>
    </xf>
    <xf numFmtId="0" fontId="67" fillId="0" borderId="18" xfId="0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74" fillId="0" borderId="14" xfId="0" applyFont="1" applyBorder="1" applyAlignment="1">
      <alignment horizontal="center" vertical="center"/>
    </xf>
    <xf numFmtId="0" fontId="74" fillId="0" borderId="7" xfId="0" applyFont="1" applyBorder="1" applyAlignment="1">
      <alignment horizontal="left" vertical="center"/>
    </xf>
    <xf numFmtId="0" fontId="70" fillId="0" borderId="15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15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/>
    </xf>
    <xf numFmtId="0" fontId="74" fillId="0" borderId="15" xfId="0" applyFont="1" applyBorder="1" applyAlignment="1">
      <alignment horizontal="center"/>
    </xf>
    <xf numFmtId="0" fontId="67" fillId="0" borderId="14" xfId="0" applyFont="1" applyBorder="1" applyAlignment="1">
      <alignment vertical="center"/>
    </xf>
    <xf numFmtId="0" fontId="67" fillId="0" borderId="7" xfId="0" applyFont="1" applyBorder="1" applyAlignment="1">
      <alignment horizontal="center" vertical="center"/>
    </xf>
    <xf numFmtId="0" fontId="67" fillId="0" borderId="16" xfId="0" applyFont="1" applyBorder="1" applyAlignment="1">
      <alignment vertical="center"/>
    </xf>
    <xf numFmtId="0" fontId="67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67" fillId="0" borderId="7" xfId="0" applyFont="1" applyBorder="1" applyAlignment="1">
      <alignment vertical="center"/>
    </xf>
    <xf numFmtId="0" fontId="70" fillId="0" borderId="7" xfId="0" applyFont="1" applyBorder="1" applyAlignment="1">
      <alignment horizontal="center" vertical="center"/>
    </xf>
    <xf numFmtId="0" fontId="67" fillId="0" borderId="14" xfId="0" applyFont="1" applyBorder="1" applyAlignment="1">
      <alignment horizontal="center"/>
    </xf>
    <xf numFmtId="0" fontId="76" fillId="0" borderId="14" xfId="0" applyFont="1" applyBorder="1" applyAlignment="1">
      <alignment horizontal="center" vertical="center"/>
    </xf>
    <xf numFmtId="0" fontId="77" fillId="0" borderId="15" xfId="0" applyFont="1" applyBorder="1" applyAlignment="1"/>
    <xf numFmtId="0" fontId="76" fillId="0" borderId="15" xfId="0" applyFont="1" applyBorder="1" applyAlignment="1">
      <alignment horizontal="center" vertical="center"/>
    </xf>
    <xf numFmtId="0" fontId="0" fillId="0" borderId="17" xfId="0" applyFont="1" applyBorder="1" applyAlignment="1"/>
    <xf numFmtId="0" fontId="66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66" fillId="0" borderId="0" xfId="0" applyFont="1" applyAlignment="1">
      <alignment horizontal="center"/>
    </xf>
    <xf numFmtId="0" fontId="66" fillId="0" borderId="0" xfId="0" applyFont="1" applyAlignment="1"/>
    <xf numFmtId="0" fontId="86" fillId="0" borderId="7" xfId="0" applyFont="1" applyBorder="1" applyAlignment="1">
      <alignment horizontal="center" vertical="center"/>
    </xf>
    <xf numFmtId="0" fontId="86" fillId="0" borderId="7" xfId="0" applyFont="1" applyBorder="1" applyAlignment="1">
      <alignment horizontal="center"/>
    </xf>
    <xf numFmtId="0" fontId="88" fillId="0" borderId="0" xfId="0" applyFont="1" applyAlignment="1"/>
    <xf numFmtId="0" fontId="89" fillId="0" borderId="0" xfId="0" applyFont="1" applyAlignment="1"/>
    <xf numFmtId="0" fontId="82" fillId="0" borderId="0" xfId="2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left" vertical="center" indent="1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66" fillId="0" borderId="17" xfId="0" applyFont="1" applyBorder="1" applyAlignment="1">
      <alignment horizontal="left" vertical="center" indent="1"/>
    </xf>
    <xf numFmtId="0" fontId="20" fillId="0" borderId="17" xfId="0" applyFont="1" applyBorder="1" applyAlignment="1">
      <alignment horizontal="center" vertical="center"/>
    </xf>
    <xf numFmtId="0" fontId="90" fillId="0" borderId="0" xfId="0" applyFont="1" applyAlignment="1"/>
    <xf numFmtId="0" fontId="91" fillId="0" borderId="0" xfId="0" applyFont="1" applyAlignment="1"/>
    <xf numFmtId="0" fontId="66" fillId="0" borderId="7" xfId="0" applyFont="1" applyBorder="1" applyAlignment="1">
      <alignment horizontal="left" vertical="center"/>
    </xf>
    <xf numFmtId="0" fontId="87" fillId="0" borderId="7" xfId="0" applyFont="1" applyBorder="1" applyAlignment="1">
      <alignment horizontal="left" vertical="center"/>
    </xf>
    <xf numFmtId="0" fontId="87" fillId="0" borderId="7" xfId="0" applyFont="1" applyBorder="1" applyAlignment="1">
      <alignment horizontal="left"/>
    </xf>
    <xf numFmtId="49" fontId="66" fillId="0" borderId="7" xfId="0" applyNumberFormat="1" applyFont="1" applyBorder="1" applyAlignment="1">
      <alignment horizontal="left" vertical="center"/>
    </xf>
    <xf numFmtId="0" fontId="88" fillId="0" borderId="7" xfId="0" applyFont="1" applyBorder="1" applyAlignment="1">
      <alignment horizontal="left" vertical="center"/>
    </xf>
    <xf numFmtId="49" fontId="88" fillId="0" borderId="7" xfId="0" applyNumberFormat="1" applyFont="1" applyBorder="1" applyAlignment="1">
      <alignment horizontal="left" vertical="center"/>
    </xf>
    <xf numFmtId="0" fontId="59" fillId="0" borderId="0" xfId="0" applyFont="1" applyAlignment="1"/>
    <xf numFmtId="0" fontId="93" fillId="0" borderId="7" xfId="0" applyFont="1" applyBorder="1" applyAlignment="1">
      <alignment horizontal="left" vertical="center"/>
    </xf>
    <xf numFmtId="0" fontId="93" fillId="0" borderId="7" xfId="0" applyFont="1" applyBorder="1" applyAlignment="1">
      <alignment horizontal="center" vertical="center"/>
    </xf>
    <xf numFmtId="0" fontId="9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3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53" fillId="0" borderId="17" xfId="0" applyFont="1" applyBorder="1" applyAlignment="1">
      <alignment horizontal="center" vertical="center"/>
    </xf>
    <xf numFmtId="0" fontId="63" fillId="0" borderId="17" xfId="0" applyFont="1" applyBorder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66" fillId="21" borderId="11" xfId="0" applyFont="1" applyFill="1" applyBorder="1" applyAlignment="1">
      <alignment horizontal="center" vertical="center"/>
    </xf>
    <xf numFmtId="0" fontId="66" fillId="21" borderId="12" xfId="0" applyFont="1" applyFill="1" applyBorder="1" applyAlignment="1">
      <alignment horizontal="center" vertical="center"/>
    </xf>
    <xf numFmtId="0" fontId="66" fillId="21" borderId="13" xfId="0" applyFont="1" applyFill="1" applyBorder="1" applyAlignment="1">
      <alignment horizontal="center" vertical="center"/>
    </xf>
    <xf numFmtId="0" fontId="66" fillId="13" borderId="11" xfId="0" applyFont="1" applyFill="1" applyBorder="1" applyAlignment="1">
      <alignment horizontal="center" vertical="center"/>
    </xf>
    <xf numFmtId="0" fontId="66" fillId="13" borderId="12" xfId="0" applyFont="1" applyFill="1" applyBorder="1" applyAlignment="1">
      <alignment horizontal="center" vertical="center"/>
    </xf>
    <xf numFmtId="0" fontId="66" fillId="13" borderId="13" xfId="0" applyFont="1" applyFill="1" applyBorder="1" applyAlignment="1">
      <alignment horizontal="center" vertical="center"/>
    </xf>
    <xf numFmtId="0" fontId="66" fillId="15" borderId="11" xfId="0" applyFont="1" applyFill="1" applyBorder="1" applyAlignment="1">
      <alignment horizontal="center" vertical="center"/>
    </xf>
    <xf numFmtId="0" fontId="66" fillId="15" borderId="12" xfId="0" applyFont="1" applyFill="1" applyBorder="1" applyAlignment="1">
      <alignment horizontal="center" vertical="center"/>
    </xf>
    <xf numFmtId="0" fontId="66" fillId="15" borderId="13" xfId="0" applyFont="1" applyFill="1" applyBorder="1" applyAlignment="1">
      <alignment horizontal="center" vertical="center"/>
    </xf>
    <xf numFmtId="0" fontId="66" fillId="12" borderId="11" xfId="0" applyFont="1" applyFill="1" applyBorder="1" applyAlignment="1">
      <alignment horizontal="center" vertical="center"/>
    </xf>
    <xf numFmtId="0" fontId="66" fillId="12" borderId="12" xfId="0" applyFont="1" applyFill="1" applyBorder="1" applyAlignment="1">
      <alignment horizontal="center" vertical="center"/>
    </xf>
    <xf numFmtId="0" fontId="66" fillId="12" borderId="13" xfId="0" applyFont="1" applyFill="1" applyBorder="1" applyAlignment="1">
      <alignment horizontal="center" vertical="center"/>
    </xf>
    <xf numFmtId="0" fontId="66" fillId="18" borderId="11" xfId="0" applyFont="1" applyFill="1" applyBorder="1" applyAlignment="1">
      <alignment horizontal="center" vertical="center"/>
    </xf>
    <xf numFmtId="0" fontId="66" fillId="18" borderId="12" xfId="0" applyFont="1" applyFill="1" applyBorder="1" applyAlignment="1">
      <alignment horizontal="center" vertical="center"/>
    </xf>
    <xf numFmtId="0" fontId="66" fillId="18" borderId="13" xfId="0" applyFont="1" applyFill="1" applyBorder="1" applyAlignment="1">
      <alignment horizontal="center" vertical="center"/>
    </xf>
    <xf numFmtId="0" fontId="50" fillId="5" borderId="1" xfId="1" applyFont="1" applyFill="1" applyBorder="1" applyAlignment="1">
      <alignment horizontal="center" wrapText="1"/>
    </xf>
    <xf numFmtId="0" fontId="4" fillId="0" borderId="3" xfId="1" applyFont="1" applyBorder="1"/>
    <xf numFmtId="0" fontId="4" fillId="0" borderId="5" xfId="1" applyFont="1" applyBorder="1"/>
    <xf numFmtId="0" fontId="46" fillId="5" borderId="1" xfId="1" applyFont="1" applyFill="1" applyBorder="1" applyAlignment="1">
      <alignment horizontal="center" wrapText="1"/>
    </xf>
    <xf numFmtId="0" fontId="42" fillId="3" borderId="1" xfId="1" applyFont="1" applyFill="1" applyBorder="1" applyAlignment="1">
      <alignment horizontal="center" wrapText="1"/>
    </xf>
    <xf numFmtId="0" fontId="35" fillId="3" borderId="7" xfId="1" applyFont="1" applyFill="1" applyAlignment="1">
      <alignment horizontal="center"/>
    </xf>
    <xf numFmtId="0" fontId="20" fillId="0" borderId="7" xfId="1"/>
    <xf numFmtId="0" fontId="22" fillId="0" borderId="8" xfId="1" applyFont="1" applyFill="1" applyBorder="1" applyAlignment="1">
      <alignment horizontal="left" vertical="center"/>
    </xf>
    <xf numFmtId="0" fontId="4" fillId="0" borderId="4" xfId="1" applyFont="1" applyFill="1" applyBorder="1"/>
    <xf numFmtId="0" fontId="9" fillId="0" borderId="8" xfId="1" applyFont="1" applyFill="1" applyBorder="1" applyAlignment="1">
      <alignment horizontal="left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/>
    <xf numFmtId="0" fontId="20" fillId="0" borderId="0" xfId="0" applyFont="1" applyAlignment="1">
      <alignment vertical="center"/>
    </xf>
    <xf numFmtId="0" fontId="85" fillId="0" borderId="0" xfId="0" applyFont="1" applyAlignment="1"/>
    <xf numFmtId="0" fontId="94" fillId="0" borderId="0" xfId="0" applyFont="1" applyAlignment="1"/>
  </cellXfs>
  <cellStyles count="3">
    <cellStyle name="Hyperlink" xfId="2" builtinId="8"/>
    <cellStyle name="Normal" xfId="0" builtinId="0"/>
    <cellStyle name="Normal 2" xfId="1" xr:uid="{9873C7F8-E435-0940-AB11-BF357DDA0E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db.k8s-prod.pharmb.io/?barcode=P015085" TargetMode="External"/><Relationship Id="rId1" Type="http://schemas.openxmlformats.org/officeDocument/2006/relationships/hyperlink" Target="https://imagedb.k8s-prod.pharmb.io/?barcode=P01508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qjAJmqdH477MZPAdegSh30C-iVemfNRS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7A72-A288-124E-BB0A-D51B7E118278}">
  <sheetPr>
    <pageSetUpPr fitToPage="1"/>
  </sheetPr>
  <dimension ref="A1:L32"/>
  <sheetViews>
    <sheetView showGridLines="0" zoomScale="190" zoomScaleNormal="190" workbookViewId="0">
      <selection activeCell="M18" sqref="M18"/>
    </sheetView>
  </sheetViews>
  <sheetFormatPr baseColWidth="10" defaultRowHeight="13"/>
  <cols>
    <col min="1" max="1" width="3.33203125" customWidth="1"/>
    <col min="2" max="2" width="4" customWidth="1"/>
    <col min="3" max="3" width="3.5" customWidth="1"/>
    <col min="4" max="5" width="14.6640625" customWidth="1"/>
    <col min="6" max="6" width="4.83203125" customWidth="1"/>
    <col min="7" max="7" width="5.1640625" customWidth="1"/>
    <col min="8" max="8" width="4.6640625" customWidth="1"/>
    <col min="9" max="10" width="14.5" customWidth="1"/>
    <col min="11" max="11" width="4.1640625" customWidth="1"/>
    <col min="12" max="12" width="4" customWidth="1"/>
  </cols>
  <sheetData>
    <row r="1" spans="1:12">
      <c r="A1" s="183"/>
      <c r="B1" s="183"/>
      <c r="C1" s="183"/>
      <c r="D1" s="183"/>
      <c r="E1" s="183"/>
      <c r="F1" s="183"/>
      <c r="G1" s="183"/>
      <c r="H1" s="183"/>
      <c r="I1" s="183"/>
      <c r="J1" s="183"/>
      <c r="K1" s="183"/>
    </row>
    <row r="2" spans="1:12">
      <c r="A2" s="183"/>
      <c r="B2" s="184"/>
      <c r="C2" s="185"/>
      <c r="D2" s="185"/>
      <c r="E2" s="185"/>
      <c r="F2" s="185"/>
      <c r="G2" s="185"/>
      <c r="H2" s="185"/>
      <c r="I2" s="185"/>
      <c r="J2" s="185"/>
      <c r="K2" s="185"/>
      <c r="L2" s="223"/>
    </row>
    <row r="3" spans="1:12">
      <c r="A3" s="183"/>
      <c r="B3" s="187"/>
      <c r="C3" s="189"/>
      <c r="D3" s="189"/>
      <c r="E3" s="189"/>
      <c r="F3" s="189"/>
      <c r="G3" s="224" t="s">
        <v>581</v>
      </c>
      <c r="H3" s="189"/>
      <c r="I3" s="189"/>
      <c r="J3" s="189"/>
      <c r="K3" s="189"/>
      <c r="L3" s="225"/>
    </row>
    <row r="4" spans="1:12">
      <c r="A4" s="183"/>
      <c r="B4" s="187"/>
      <c r="C4" s="189"/>
      <c r="D4" s="189"/>
      <c r="E4" s="189"/>
      <c r="F4" s="189"/>
      <c r="G4" s="189"/>
      <c r="H4" s="189"/>
      <c r="I4" s="189"/>
      <c r="J4" s="189"/>
      <c r="K4" s="189"/>
      <c r="L4" s="225"/>
    </row>
    <row r="5" spans="1:12">
      <c r="A5" s="183"/>
      <c r="B5" s="187"/>
      <c r="C5" s="184"/>
      <c r="D5" s="185"/>
      <c r="E5" s="185"/>
      <c r="F5" s="186"/>
      <c r="G5" s="189"/>
      <c r="H5" s="184"/>
      <c r="I5" s="185"/>
      <c r="J5" s="185"/>
      <c r="K5" s="186"/>
      <c r="L5" s="225"/>
    </row>
    <row r="6" spans="1:12">
      <c r="A6" s="183"/>
      <c r="B6" s="187"/>
      <c r="C6" s="187"/>
      <c r="D6" s="529" t="s">
        <v>441</v>
      </c>
      <c r="E6" s="529"/>
      <c r="F6" s="188"/>
      <c r="G6" s="189"/>
      <c r="H6" s="187"/>
      <c r="I6" s="529" t="s">
        <v>442</v>
      </c>
      <c r="J6" s="529"/>
      <c r="K6" s="188"/>
      <c r="L6" s="225"/>
    </row>
    <row r="7" spans="1:12">
      <c r="A7" s="183"/>
      <c r="B7" s="187"/>
      <c r="C7" s="187"/>
      <c r="D7" s="530" t="s">
        <v>443</v>
      </c>
      <c r="E7" s="530"/>
      <c r="F7" s="188"/>
      <c r="G7" s="189"/>
      <c r="H7" s="187"/>
      <c r="I7" s="530" t="s">
        <v>444</v>
      </c>
      <c r="J7" s="530"/>
      <c r="K7" s="188"/>
      <c r="L7" s="225"/>
    </row>
    <row r="8" spans="1:12">
      <c r="A8" s="183"/>
      <c r="B8" s="187"/>
      <c r="C8" s="187"/>
      <c r="D8" s="189"/>
      <c r="E8" s="189"/>
      <c r="F8" s="188"/>
      <c r="G8" s="189"/>
      <c r="H8" s="187"/>
      <c r="I8" s="189"/>
      <c r="J8" s="189"/>
      <c r="K8" s="188"/>
      <c r="L8" s="225"/>
    </row>
    <row r="9" spans="1:12">
      <c r="A9" s="183"/>
      <c r="B9" s="187"/>
      <c r="C9" s="187"/>
      <c r="D9" s="190"/>
      <c r="E9" s="191" t="s">
        <v>445</v>
      </c>
      <c r="F9" s="192"/>
      <c r="G9" s="205"/>
      <c r="H9" s="193"/>
      <c r="I9" s="194"/>
      <c r="J9" s="195" t="s">
        <v>445</v>
      </c>
      <c r="K9" s="188"/>
      <c r="L9" s="225"/>
    </row>
    <row r="10" spans="1:12">
      <c r="A10" s="183"/>
      <c r="B10" s="187"/>
      <c r="C10" s="187"/>
      <c r="D10" s="196" t="s">
        <v>441</v>
      </c>
      <c r="E10" s="197" t="s">
        <v>446</v>
      </c>
      <c r="F10" s="192"/>
      <c r="G10" s="205"/>
      <c r="H10" s="193"/>
      <c r="I10" s="114" t="s">
        <v>442</v>
      </c>
      <c r="J10" s="198" t="s">
        <v>446</v>
      </c>
      <c r="K10" s="188"/>
      <c r="L10" s="225"/>
    </row>
    <row r="11" spans="1:12">
      <c r="A11" s="183"/>
      <c r="B11" s="187"/>
      <c r="C11" s="187"/>
      <c r="D11" s="199"/>
      <c r="E11" s="197" t="s">
        <v>447</v>
      </c>
      <c r="F11" s="192"/>
      <c r="G11" s="205"/>
      <c r="H11" s="193"/>
      <c r="I11" s="200"/>
      <c r="J11" s="198" t="s">
        <v>447</v>
      </c>
      <c r="K11" s="188"/>
      <c r="L11" s="225"/>
    </row>
    <row r="12" spans="1:12">
      <c r="A12" s="183"/>
      <c r="B12" s="187"/>
      <c r="C12" s="187"/>
      <c r="D12" s="196" t="s">
        <v>448</v>
      </c>
      <c r="E12" s="197" t="s">
        <v>449</v>
      </c>
      <c r="F12" s="192"/>
      <c r="G12" s="205"/>
      <c r="H12" s="193"/>
      <c r="I12" s="114" t="s">
        <v>450</v>
      </c>
      <c r="J12" s="198" t="s">
        <v>449</v>
      </c>
      <c r="K12" s="188"/>
      <c r="L12" s="225"/>
    </row>
    <row r="13" spans="1:12">
      <c r="A13" s="183"/>
      <c r="B13" s="187"/>
      <c r="C13" s="187"/>
      <c r="D13" s="196" t="s">
        <v>451</v>
      </c>
      <c r="E13" s="197" t="s">
        <v>452</v>
      </c>
      <c r="F13" s="192"/>
      <c r="G13" s="205"/>
      <c r="H13" s="193"/>
      <c r="I13" s="114" t="s">
        <v>451</v>
      </c>
      <c r="J13" s="198" t="s">
        <v>452</v>
      </c>
      <c r="K13" s="188"/>
      <c r="L13" s="225"/>
    </row>
    <row r="14" spans="1:12">
      <c r="A14" s="183"/>
      <c r="B14" s="187"/>
      <c r="C14" s="187"/>
      <c r="D14" s="196" t="s">
        <v>453</v>
      </c>
      <c r="E14" s="197" t="s">
        <v>454</v>
      </c>
      <c r="F14" s="192"/>
      <c r="G14" s="205"/>
      <c r="H14" s="193"/>
      <c r="I14" s="114" t="s">
        <v>453</v>
      </c>
      <c r="J14" s="198" t="s">
        <v>454</v>
      </c>
      <c r="K14" s="188"/>
      <c r="L14" s="225"/>
    </row>
    <row r="15" spans="1:12">
      <c r="A15" s="183"/>
      <c r="B15" s="187"/>
      <c r="C15" s="187"/>
      <c r="D15" s="199"/>
      <c r="E15" s="197" t="s">
        <v>455</v>
      </c>
      <c r="F15" s="192"/>
      <c r="G15" s="205"/>
      <c r="H15" s="193"/>
      <c r="I15" s="200"/>
      <c r="J15" s="198" t="s">
        <v>455</v>
      </c>
      <c r="K15" s="188"/>
      <c r="L15" s="225"/>
    </row>
    <row r="16" spans="1:12">
      <c r="A16" s="183"/>
      <c r="B16" s="187"/>
      <c r="C16" s="187"/>
      <c r="D16" s="196" t="s">
        <v>456</v>
      </c>
      <c r="E16" s="197" t="s">
        <v>457</v>
      </c>
      <c r="F16" s="192"/>
      <c r="G16" s="205"/>
      <c r="H16" s="193"/>
      <c r="I16" s="114" t="s">
        <v>456</v>
      </c>
      <c r="J16" s="198" t="s">
        <v>457</v>
      </c>
      <c r="K16" s="188"/>
      <c r="L16" s="225"/>
    </row>
    <row r="17" spans="1:12">
      <c r="A17" s="183"/>
      <c r="B17" s="187"/>
      <c r="C17" s="187"/>
      <c r="D17" s="201"/>
      <c r="E17" s="202" t="s">
        <v>458</v>
      </c>
      <c r="F17" s="192"/>
      <c r="G17" s="205"/>
      <c r="H17" s="193"/>
      <c r="I17" s="203"/>
      <c r="J17" s="204" t="s">
        <v>458</v>
      </c>
      <c r="K17" s="188"/>
      <c r="L17" s="225"/>
    </row>
    <row r="18" spans="1:12">
      <c r="A18" s="183"/>
      <c r="B18" s="187"/>
      <c r="C18" s="187"/>
      <c r="D18" s="205"/>
      <c r="E18" s="205"/>
      <c r="F18" s="192"/>
      <c r="G18" s="205"/>
      <c r="H18" s="193"/>
      <c r="I18" s="205"/>
      <c r="J18" s="205"/>
      <c r="K18" s="188"/>
      <c r="L18" s="225"/>
    </row>
    <row r="19" spans="1:12">
      <c r="A19" s="183"/>
      <c r="B19" s="187"/>
      <c r="C19" s="187"/>
      <c r="D19" s="206"/>
      <c r="E19" s="207" t="s">
        <v>445</v>
      </c>
      <c r="F19" s="192"/>
      <c r="G19" s="205"/>
      <c r="H19" s="193"/>
      <c r="I19" s="208"/>
      <c r="J19" s="209" t="s">
        <v>445</v>
      </c>
      <c r="K19" s="188"/>
      <c r="L19" s="225"/>
    </row>
    <row r="20" spans="1:12">
      <c r="A20" s="183"/>
      <c r="B20" s="187"/>
      <c r="C20" s="187"/>
      <c r="D20" s="210" t="s">
        <v>441</v>
      </c>
      <c r="E20" s="211" t="s">
        <v>459</v>
      </c>
      <c r="F20" s="192"/>
      <c r="G20" s="205"/>
      <c r="H20" s="193"/>
      <c r="I20" s="212" t="s">
        <v>442</v>
      </c>
      <c r="J20" s="213" t="s">
        <v>459</v>
      </c>
      <c r="K20" s="188"/>
      <c r="L20" s="225"/>
    </row>
    <row r="21" spans="1:12">
      <c r="A21" s="183"/>
      <c r="B21" s="187"/>
      <c r="C21" s="187"/>
      <c r="D21" s="214"/>
      <c r="E21" s="211" t="s">
        <v>460</v>
      </c>
      <c r="F21" s="192"/>
      <c r="G21" s="205"/>
      <c r="H21" s="193"/>
      <c r="I21" s="215"/>
      <c r="J21" s="213" t="s">
        <v>460</v>
      </c>
      <c r="K21" s="188"/>
      <c r="L21" s="225"/>
    </row>
    <row r="22" spans="1:12">
      <c r="A22" s="183"/>
      <c r="B22" s="187"/>
      <c r="C22" s="187"/>
      <c r="D22" s="210" t="s">
        <v>461</v>
      </c>
      <c r="E22" s="211" t="s">
        <v>462</v>
      </c>
      <c r="F22" s="192"/>
      <c r="G22" s="205"/>
      <c r="H22" s="193"/>
      <c r="I22" s="212" t="s">
        <v>463</v>
      </c>
      <c r="J22" s="213" t="s">
        <v>462</v>
      </c>
      <c r="K22" s="188"/>
      <c r="L22" s="225"/>
    </row>
    <row r="23" spans="1:12">
      <c r="A23" s="183"/>
      <c r="B23" s="187"/>
      <c r="C23" s="187"/>
      <c r="D23" s="210" t="s">
        <v>464</v>
      </c>
      <c r="E23" s="211" t="s">
        <v>465</v>
      </c>
      <c r="F23" s="192"/>
      <c r="G23" s="205"/>
      <c r="H23" s="193"/>
      <c r="I23" s="212" t="s">
        <v>464</v>
      </c>
      <c r="J23" s="213" t="s">
        <v>465</v>
      </c>
      <c r="K23" s="188"/>
      <c r="L23" s="225"/>
    </row>
    <row r="24" spans="1:12">
      <c r="A24" s="183"/>
      <c r="B24" s="187"/>
      <c r="C24" s="187"/>
      <c r="D24" s="210" t="s">
        <v>453</v>
      </c>
      <c r="E24" s="211" t="s">
        <v>466</v>
      </c>
      <c r="F24" s="192"/>
      <c r="G24" s="205"/>
      <c r="H24" s="193"/>
      <c r="I24" s="212" t="s">
        <v>453</v>
      </c>
      <c r="J24" s="213" t="s">
        <v>466</v>
      </c>
      <c r="K24" s="188"/>
      <c r="L24" s="225"/>
    </row>
    <row r="25" spans="1:12">
      <c r="A25" s="183"/>
      <c r="B25" s="187"/>
      <c r="C25" s="187"/>
      <c r="D25" s="214"/>
      <c r="E25" s="211"/>
      <c r="F25" s="192"/>
      <c r="G25" s="205"/>
      <c r="H25" s="193"/>
      <c r="I25" s="215"/>
      <c r="J25" s="213"/>
      <c r="K25" s="188"/>
      <c r="L25" s="225"/>
    </row>
    <row r="26" spans="1:12">
      <c r="A26" s="183"/>
      <c r="B26" s="187"/>
      <c r="C26" s="187"/>
      <c r="D26" s="210" t="s">
        <v>467</v>
      </c>
      <c r="E26" s="211"/>
      <c r="F26" s="192"/>
      <c r="G26" s="205"/>
      <c r="H26" s="193"/>
      <c r="I26" s="212" t="s">
        <v>467</v>
      </c>
      <c r="J26" s="213"/>
      <c r="K26" s="188"/>
      <c r="L26" s="225"/>
    </row>
    <row r="27" spans="1:12">
      <c r="A27" s="183"/>
      <c r="B27" s="187"/>
      <c r="C27" s="187"/>
      <c r="D27" s="216"/>
      <c r="E27" s="217"/>
      <c r="F27" s="192"/>
      <c r="G27" s="205"/>
      <c r="H27" s="193"/>
      <c r="I27" s="218"/>
      <c r="J27" s="219"/>
      <c r="K27" s="188"/>
      <c r="L27" s="225"/>
    </row>
    <row r="28" spans="1:12">
      <c r="A28" s="183"/>
      <c r="B28" s="187"/>
      <c r="C28" s="220"/>
      <c r="D28" s="221"/>
      <c r="E28" s="221"/>
      <c r="F28" s="222"/>
      <c r="G28" s="189"/>
      <c r="H28" s="220"/>
      <c r="I28" s="221"/>
      <c r="J28" s="221"/>
      <c r="K28" s="222"/>
      <c r="L28" s="225"/>
    </row>
    <row r="29" spans="1:12">
      <c r="A29" s="183"/>
      <c r="B29" s="187"/>
      <c r="C29" s="189"/>
      <c r="D29" s="189"/>
      <c r="E29" s="189"/>
      <c r="F29" s="189"/>
      <c r="G29" s="189"/>
      <c r="H29" s="189"/>
      <c r="I29" s="189"/>
      <c r="J29" s="189"/>
      <c r="K29" s="189"/>
      <c r="L29" s="225"/>
    </row>
    <row r="30" spans="1:12">
      <c r="A30" s="183"/>
      <c r="B30" s="187"/>
      <c r="C30" s="189"/>
      <c r="D30" s="530" t="s">
        <v>468</v>
      </c>
      <c r="E30" s="528"/>
      <c r="F30" s="528"/>
      <c r="G30" s="528"/>
      <c r="H30" s="528"/>
      <c r="I30" s="528"/>
      <c r="J30" s="528"/>
      <c r="K30" s="189"/>
      <c r="L30" s="225"/>
    </row>
    <row r="31" spans="1:12">
      <c r="A31" s="183"/>
      <c r="B31" s="187"/>
      <c r="C31" s="189"/>
      <c r="D31" s="528">
        <v>30</v>
      </c>
      <c r="E31" s="528"/>
      <c r="F31" s="528"/>
      <c r="G31" s="528"/>
      <c r="H31" s="528"/>
      <c r="I31" s="528"/>
      <c r="J31" s="528"/>
      <c r="K31" s="189"/>
      <c r="L31" s="225"/>
    </row>
    <row r="32" spans="1:12">
      <c r="A32" s="183"/>
      <c r="B32" s="220"/>
      <c r="C32" s="221"/>
      <c r="D32" s="221"/>
      <c r="E32" s="221"/>
      <c r="F32" s="221"/>
      <c r="G32" s="221"/>
      <c r="H32" s="221"/>
      <c r="I32" s="221"/>
      <c r="J32" s="221"/>
      <c r="K32" s="221"/>
      <c r="L32" s="226"/>
    </row>
  </sheetData>
  <mergeCells count="6">
    <mergeCell ref="D31:J31"/>
    <mergeCell ref="D6:E6"/>
    <mergeCell ref="I6:J6"/>
    <mergeCell ref="D7:E7"/>
    <mergeCell ref="I7:J7"/>
    <mergeCell ref="D30:J30"/>
  </mergeCells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235A-977F-2347-B55A-086EFD266C2D}">
  <dimension ref="A1:N17"/>
  <sheetViews>
    <sheetView showGridLines="0" zoomScale="190" zoomScaleNormal="190" workbookViewId="0">
      <selection activeCell="F20" sqref="F20"/>
    </sheetView>
  </sheetViews>
  <sheetFormatPr baseColWidth="10" defaultRowHeight="13"/>
  <cols>
    <col min="1" max="1" width="7.5" style="110" customWidth="1"/>
    <col min="2" max="2" width="6.5" style="110" customWidth="1"/>
    <col min="3" max="3" width="9.5" customWidth="1"/>
    <col min="4" max="5" width="14.33203125" customWidth="1"/>
    <col min="6" max="7" width="13.83203125" customWidth="1"/>
    <col min="8" max="8" width="6" customWidth="1"/>
    <col min="10" max="10" width="9.6640625" customWidth="1"/>
    <col min="11" max="11" width="12" customWidth="1"/>
    <col min="12" max="12" width="13.33203125" customWidth="1"/>
    <col min="13" max="14" width="14.1640625" customWidth="1"/>
  </cols>
  <sheetData>
    <row r="1" spans="1:14" s="150" customFormat="1" ht="24" customHeight="1">
      <c r="A1" s="531" t="s">
        <v>581</v>
      </c>
      <c r="B1" s="531"/>
      <c r="C1" s="531"/>
      <c r="D1" s="531"/>
      <c r="E1" s="531"/>
      <c r="F1" s="531"/>
      <c r="G1" s="531"/>
      <c r="H1" s="532" t="s">
        <v>582</v>
      </c>
      <c r="I1" s="532"/>
      <c r="J1" s="532"/>
      <c r="K1" s="532"/>
      <c r="L1" s="532"/>
      <c r="M1" s="532"/>
      <c r="N1" s="532"/>
    </row>
    <row r="2" spans="1:14" s="112" customFormat="1" ht="22" customHeight="1">
      <c r="A2" s="156" t="s">
        <v>349</v>
      </c>
      <c r="B2" s="156" t="s">
        <v>350</v>
      </c>
      <c r="C2" s="156" t="s">
        <v>354</v>
      </c>
      <c r="D2" s="156" t="s">
        <v>357</v>
      </c>
      <c r="E2" s="156" t="s">
        <v>358</v>
      </c>
      <c r="F2" s="156" t="s">
        <v>355</v>
      </c>
      <c r="G2" s="156" t="s">
        <v>356</v>
      </c>
      <c r="H2" s="156" t="s">
        <v>349</v>
      </c>
      <c r="I2" s="389" t="s">
        <v>350</v>
      </c>
      <c r="J2" s="389" t="s">
        <v>354</v>
      </c>
      <c r="K2" s="389" t="s">
        <v>357</v>
      </c>
      <c r="L2" s="389" t="s">
        <v>358</v>
      </c>
      <c r="M2" s="389" t="s">
        <v>355</v>
      </c>
      <c r="N2" s="389" t="s">
        <v>356</v>
      </c>
    </row>
    <row r="3" spans="1:14" s="112" customFormat="1" ht="19" customHeight="1">
      <c r="A3" s="163" t="s">
        <v>346</v>
      </c>
      <c r="B3" s="173">
        <v>26</v>
      </c>
      <c r="C3" s="165"/>
      <c r="D3" s="417"/>
      <c r="E3" s="418"/>
      <c r="F3" s="168"/>
      <c r="G3" s="167"/>
      <c r="H3" s="163" t="s">
        <v>342</v>
      </c>
      <c r="I3" s="390">
        <v>6</v>
      </c>
      <c r="J3" s="391" t="s">
        <v>360</v>
      </c>
      <c r="K3" s="392"/>
      <c r="L3" s="393"/>
      <c r="M3" s="391"/>
      <c r="N3" s="394"/>
    </row>
    <row r="4" spans="1:14" ht="19" customHeight="1">
      <c r="A4" s="157" t="s">
        <v>347</v>
      </c>
      <c r="B4" s="161">
        <v>27</v>
      </c>
      <c r="C4" s="158"/>
      <c r="D4" s="162"/>
      <c r="E4" s="160"/>
      <c r="F4" s="159"/>
      <c r="G4" s="160"/>
      <c r="H4" s="163" t="s">
        <v>343</v>
      </c>
      <c r="I4" s="395">
        <v>7</v>
      </c>
      <c r="J4" s="391"/>
      <c r="K4" s="396"/>
      <c r="L4" s="394"/>
      <c r="M4" s="391"/>
      <c r="N4" s="394"/>
    </row>
    <row r="5" spans="1:14" ht="19" customHeight="1">
      <c r="A5" s="157" t="s">
        <v>348</v>
      </c>
      <c r="B5" s="161">
        <v>28</v>
      </c>
      <c r="C5" s="158" t="s">
        <v>351</v>
      </c>
      <c r="D5" s="157" t="s">
        <v>359</v>
      </c>
      <c r="E5" s="160"/>
      <c r="F5" s="159"/>
      <c r="G5" s="160"/>
      <c r="H5" s="163" t="s">
        <v>344</v>
      </c>
      <c r="I5" s="395">
        <v>8</v>
      </c>
      <c r="J5" s="391"/>
      <c r="K5" s="396"/>
      <c r="L5" s="394"/>
      <c r="M5" s="391"/>
      <c r="N5" s="394"/>
    </row>
    <row r="6" spans="1:14" ht="19" customHeight="1">
      <c r="A6" s="163" t="s">
        <v>342</v>
      </c>
      <c r="B6" s="164">
        <v>29</v>
      </c>
      <c r="C6" s="165"/>
      <c r="D6" s="166"/>
      <c r="E6" s="167" t="s">
        <v>359</v>
      </c>
      <c r="F6" s="168"/>
      <c r="G6" s="167"/>
      <c r="H6" s="163" t="s">
        <v>361</v>
      </c>
      <c r="I6" s="395">
        <v>9</v>
      </c>
      <c r="J6" s="391"/>
      <c r="K6" s="396"/>
      <c r="L6" s="394"/>
      <c r="M6" s="391"/>
      <c r="N6" s="394"/>
    </row>
    <row r="7" spans="1:14" ht="19" customHeight="1">
      <c r="A7" s="163" t="s">
        <v>343</v>
      </c>
      <c r="B7" s="164">
        <v>30</v>
      </c>
      <c r="C7" s="165"/>
      <c r="D7" s="166"/>
      <c r="E7" s="169"/>
      <c r="F7" s="165"/>
      <c r="G7" s="169"/>
      <c r="H7" s="163" t="s">
        <v>346</v>
      </c>
      <c r="I7" s="395">
        <v>10</v>
      </c>
      <c r="J7" s="391" t="s">
        <v>351</v>
      </c>
      <c r="K7" s="396"/>
      <c r="L7" s="394"/>
      <c r="M7" s="391"/>
      <c r="N7" s="394"/>
    </row>
    <row r="8" spans="1:14" ht="19" customHeight="1">
      <c r="A8" s="163" t="s">
        <v>344</v>
      </c>
      <c r="B8" s="164">
        <v>31</v>
      </c>
      <c r="C8" s="165" t="s">
        <v>352</v>
      </c>
      <c r="D8" s="227" t="s">
        <v>473</v>
      </c>
      <c r="E8" s="177"/>
      <c r="F8" s="165"/>
      <c r="G8" s="169"/>
      <c r="H8" s="172" t="s">
        <v>347</v>
      </c>
      <c r="I8" s="397">
        <v>11</v>
      </c>
      <c r="J8" s="398"/>
      <c r="K8" s="399"/>
      <c r="L8" s="400"/>
      <c r="M8" s="398"/>
      <c r="N8" s="400"/>
    </row>
    <row r="9" spans="1:14" ht="26" customHeight="1">
      <c r="A9" s="163" t="s">
        <v>345</v>
      </c>
      <c r="B9" s="164">
        <v>1</v>
      </c>
      <c r="C9" s="165"/>
      <c r="D9" s="229" t="s">
        <v>474</v>
      </c>
      <c r="E9" s="228" t="s">
        <v>473</v>
      </c>
      <c r="F9" s="165"/>
      <c r="G9" s="169"/>
      <c r="H9" s="172" t="s">
        <v>348</v>
      </c>
      <c r="I9" s="397">
        <v>12</v>
      </c>
      <c r="J9" s="398"/>
      <c r="K9" s="399"/>
      <c r="L9" s="400"/>
      <c r="M9" s="398"/>
      <c r="N9" s="400"/>
    </row>
    <row r="10" spans="1:14" ht="22" customHeight="1">
      <c r="A10" s="163" t="s">
        <v>346</v>
      </c>
      <c r="B10" s="164">
        <v>2</v>
      </c>
      <c r="C10" s="165"/>
      <c r="D10" s="178"/>
      <c r="E10" s="388" t="s">
        <v>570</v>
      </c>
      <c r="F10" s="165"/>
      <c r="G10" s="169"/>
      <c r="H10" s="163" t="s">
        <v>342</v>
      </c>
      <c r="I10" s="395">
        <v>13</v>
      </c>
      <c r="J10" s="391" t="s">
        <v>352</v>
      </c>
      <c r="K10" s="396" t="s">
        <v>362</v>
      </c>
      <c r="L10" s="394"/>
      <c r="M10" s="391"/>
      <c r="N10" s="394"/>
    </row>
    <row r="11" spans="1:14" ht="19" customHeight="1">
      <c r="A11" s="172" t="s">
        <v>347</v>
      </c>
      <c r="B11" s="174">
        <v>3</v>
      </c>
      <c r="C11" s="176"/>
      <c r="D11" s="405"/>
      <c r="E11" s="406"/>
      <c r="F11" s="176"/>
      <c r="G11" s="175"/>
      <c r="H11" s="163" t="s">
        <v>343</v>
      </c>
      <c r="I11" s="395">
        <v>14</v>
      </c>
      <c r="J11" s="391" t="s">
        <v>353</v>
      </c>
      <c r="K11" s="396"/>
      <c r="L11" s="394" t="s">
        <v>363</v>
      </c>
      <c r="M11" s="391"/>
      <c r="N11" s="394"/>
    </row>
    <row r="12" spans="1:14" ht="19" customHeight="1">
      <c r="A12" s="172" t="s">
        <v>348</v>
      </c>
      <c r="B12" s="174">
        <v>4</v>
      </c>
      <c r="C12" s="176"/>
      <c r="D12" s="407"/>
      <c r="E12" s="406"/>
      <c r="F12" s="176"/>
      <c r="G12" s="175"/>
      <c r="H12" s="163" t="s">
        <v>344</v>
      </c>
      <c r="I12" s="395">
        <v>15</v>
      </c>
      <c r="J12" s="391"/>
      <c r="K12" s="396"/>
      <c r="L12" s="394"/>
      <c r="M12" s="391" t="s">
        <v>364</v>
      </c>
      <c r="N12" s="394"/>
    </row>
    <row r="13" spans="1:14" ht="28" customHeight="1">
      <c r="A13" s="163" t="s">
        <v>342</v>
      </c>
      <c r="B13" s="164">
        <v>5</v>
      </c>
      <c r="C13" s="165" t="s">
        <v>353</v>
      </c>
      <c r="D13" s="229" t="s">
        <v>568</v>
      </c>
      <c r="E13" s="408"/>
      <c r="F13" s="165"/>
      <c r="G13" s="169"/>
      <c r="H13" s="163" t="s">
        <v>361</v>
      </c>
      <c r="I13" s="395">
        <v>16</v>
      </c>
      <c r="J13" s="391"/>
      <c r="K13" s="396"/>
      <c r="L13" s="394"/>
      <c r="M13" s="391"/>
      <c r="N13" s="394" t="s">
        <v>365</v>
      </c>
    </row>
    <row r="14" spans="1:14" ht="28" customHeight="1">
      <c r="A14" s="163" t="s">
        <v>343</v>
      </c>
      <c r="B14" s="164">
        <v>6</v>
      </c>
      <c r="C14" s="165" t="s">
        <v>353</v>
      </c>
      <c r="D14" s="178"/>
      <c r="E14" s="387" t="s">
        <v>569</v>
      </c>
      <c r="F14" s="165"/>
      <c r="G14" s="169"/>
      <c r="H14" s="163" t="s">
        <v>346</v>
      </c>
      <c r="I14" s="395">
        <v>17</v>
      </c>
      <c r="J14" s="391"/>
      <c r="K14" s="396"/>
      <c r="L14" s="394"/>
      <c r="M14" s="391"/>
      <c r="N14" s="394"/>
    </row>
    <row r="15" spans="1:14" ht="28" customHeight="1">
      <c r="A15" s="163" t="s">
        <v>344</v>
      </c>
      <c r="B15" s="164">
        <v>7</v>
      </c>
      <c r="C15" s="165"/>
      <c r="D15" s="163"/>
      <c r="E15" s="169"/>
      <c r="F15" s="409" t="s">
        <v>366</v>
      </c>
      <c r="G15" s="169"/>
      <c r="H15" s="157" t="s">
        <v>347</v>
      </c>
      <c r="I15" s="401">
        <v>18</v>
      </c>
      <c r="J15" s="402"/>
      <c r="K15" s="403"/>
      <c r="L15" s="404"/>
      <c r="M15" s="402"/>
      <c r="N15" s="404"/>
    </row>
    <row r="16" spans="1:14" ht="28" customHeight="1">
      <c r="A16" s="163" t="s">
        <v>345</v>
      </c>
      <c r="B16" s="164">
        <v>8</v>
      </c>
      <c r="C16" s="165"/>
      <c r="D16" s="163"/>
      <c r="E16" s="169"/>
      <c r="F16" s="165"/>
      <c r="G16" s="410" t="s">
        <v>367</v>
      </c>
      <c r="H16" s="157" t="s">
        <v>348</v>
      </c>
      <c r="I16" s="401">
        <v>19</v>
      </c>
      <c r="J16" s="402"/>
      <c r="K16" s="403"/>
      <c r="L16" s="404"/>
      <c r="M16" s="402"/>
      <c r="N16" s="404"/>
    </row>
    <row r="17" spans="1:14" ht="28" customHeight="1">
      <c r="A17" s="411" t="s">
        <v>346</v>
      </c>
      <c r="B17" s="412">
        <v>9</v>
      </c>
      <c r="C17" s="413"/>
      <c r="D17" s="411"/>
      <c r="E17" s="414"/>
      <c r="F17" s="415"/>
      <c r="G17" s="416"/>
      <c r="H17" s="411" t="s">
        <v>342</v>
      </c>
      <c r="I17" s="419">
        <v>20</v>
      </c>
      <c r="J17" s="420"/>
      <c r="K17" s="421"/>
      <c r="L17" s="422"/>
      <c r="M17" s="420"/>
      <c r="N17" s="422"/>
    </row>
  </sheetData>
  <mergeCells count="2">
    <mergeCell ref="A1:G1"/>
    <mergeCell ref="H1:N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33A-8E6D-444B-BFBE-960334F8DF4D}">
  <sheetPr>
    <pageSetUpPr fitToPage="1"/>
  </sheetPr>
  <dimension ref="A1:K19"/>
  <sheetViews>
    <sheetView showGridLines="0" zoomScale="214" zoomScaleNormal="214" workbookViewId="0">
      <selection activeCell="A18" sqref="A18"/>
    </sheetView>
  </sheetViews>
  <sheetFormatPr baseColWidth="10" defaultRowHeight="16"/>
  <cols>
    <col min="1" max="1" width="24.83203125" customWidth="1"/>
    <col min="2" max="2" width="10" customWidth="1"/>
    <col min="3" max="3" width="2.33203125" customWidth="1"/>
    <col min="4" max="4" width="24.33203125" customWidth="1"/>
    <col min="6" max="6" width="2.33203125" customWidth="1"/>
    <col min="7" max="7" width="17.83203125" style="253" customWidth="1"/>
    <col min="9" max="9" width="2.33203125" customWidth="1"/>
    <col min="10" max="10" width="16" style="253" customWidth="1"/>
  </cols>
  <sheetData>
    <row r="1" spans="1:11">
      <c r="A1" s="250">
        <v>44809</v>
      </c>
      <c r="B1" s="251" t="s">
        <v>487</v>
      </c>
      <c r="C1" s="242"/>
      <c r="D1" s="250">
        <v>44810</v>
      </c>
      <c r="E1" s="251" t="s">
        <v>488</v>
      </c>
      <c r="G1" s="250">
        <v>44811</v>
      </c>
      <c r="H1" s="252" t="s">
        <v>489</v>
      </c>
      <c r="J1" s="250">
        <v>44812</v>
      </c>
      <c r="K1" s="252" t="s">
        <v>490</v>
      </c>
    </row>
    <row r="2" spans="1:11">
      <c r="B2" s="110"/>
    </row>
    <row r="3" spans="1:11" s="242" customFormat="1" ht="17" customHeight="1">
      <c r="A3" s="240" t="s">
        <v>477</v>
      </c>
      <c r="B3" s="241" t="s">
        <v>478</v>
      </c>
      <c r="D3" s="240" t="s">
        <v>477</v>
      </c>
      <c r="E3" s="241" t="s">
        <v>478</v>
      </c>
      <c r="G3" s="240" t="s">
        <v>477</v>
      </c>
      <c r="H3" s="241" t="s">
        <v>478</v>
      </c>
      <c r="J3" s="240" t="s">
        <v>477</v>
      </c>
      <c r="K3" s="241" t="s">
        <v>478</v>
      </c>
    </row>
    <row r="4" spans="1:11" s="242" customFormat="1" ht="17" customHeight="1">
      <c r="A4" s="284" t="s">
        <v>476</v>
      </c>
      <c r="B4" s="244">
        <v>0.33333333333333331</v>
      </c>
      <c r="D4" s="243" t="s">
        <v>476</v>
      </c>
      <c r="E4" s="244">
        <v>0.33333333333333331</v>
      </c>
      <c r="G4" s="245" t="s">
        <v>494</v>
      </c>
      <c r="H4" s="246">
        <v>0.33333333333333331</v>
      </c>
      <c r="J4" s="245" t="s">
        <v>494</v>
      </c>
      <c r="K4" s="246">
        <v>0.33333333333333331</v>
      </c>
    </row>
    <row r="5" spans="1:11" s="242" customFormat="1" ht="17" customHeight="1">
      <c r="A5" s="245" t="s">
        <v>479</v>
      </c>
      <c r="B5" s="246">
        <v>0.35416666666666669</v>
      </c>
      <c r="D5" s="245" t="s">
        <v>479</v>
      </c>
      <c r="E5" s="246">
        <v>0.35416666666666669</v>
      </c>
      <c r="G5" s="245" t="s">
        <v>495</v>
      </c>
      <c r="H5" s="256"/>
      <c r="J5" s="245" t="s">
        <v>495</v>
      </c>
      <c r="K5" s="256"/>
    </row>
    <row r="6" spans="1:11" s="242" customFormat="1" ht="17" customHeight="1">
      <c r="A6" s="245" t="s">
        <v>483</v>
      </c>
      <c r="B6" s="246">
        <v>0.36458333333333331</v>
      </c>
      <c r="D6" s="245" t="s">
        <v>483</v>
      </c>
      <c r="E6" s="246">
        <v>0.36458333333333331</v>
      </c>
      <c r="G6" s="245" t="s">
        <v>496</v>
      </c>
      <c r="H6" s="246">
        <v>0.375</v>
      </c>
      <c r="J6" s="245" t="s">
        <v>496</v>
      </c>
      <c r="K6" s="246">
        <v>0.375</v>
      </c>
    </row>
    <row r="7" spans="1:11" s="242" customFormat="1" ht="17" customHeight="1">
      <c r="A7" s="245" t="s">
        <v>480</v>
      </c>
      <c r="B7" s="246">
        <v>0.375</v>
      </c>
      <c r="D7" s="245" t="s">
        <v>485</v>
      </c>
      <c r="E7" s="246">
        <v>0.375</v>
      </c>
      <c r="G7" s="245"/>
      <c r="H7" s="256"/>
      <c r="J7" s="245"/>
      <c r="K7" s="256"/>
    </row>
    <row r="8" spans="1:11" s="242" customFormat="1" ht="17" customHeight="1">
      <c r="A8" s="245"/>
      <c r="B8" s="246"/>
      <c r="D8" s="245"/>
      <c r="E8" s="246"/>
      <c r="G8" s="245"/>
      <c r="H8" s="256"/>
      <c r="J8" s="245"/>
      <c r="K8" s="256"/>
    </row>
    <row r="9" spans="1:11" s="242" customFormat="1" ht="17" customHeight="1">
      <c r="A9" s="245"/>
      <c r="B9" s="246"/>
      <c r="D9" s="245"/>
      <c r="E9" s="246"/>
      <c r="G9" s="245"/>
      <c r="H9" s="256"/>
      <c r="J9" s="245"/>
      <c r="K9" s="256"/>
    </row>
    <row r="10" spans="1:11" s="242" customFormat="1" ht="17" customHeight="1">
      <c r="A10" s="245" t="s">
        <v>481</v>
      </c>
      <c r="B10" s="246">
        <v>0.45833333333333331</v>
      </c>
      <c r="D10" s="245" t="s">
        <v>481</v>
      </c>
      <c r="E10" s="246">
        <v>0.45833333333333331</v>
      </c>
      <c r="G10" s="245" t="s">
        <v>496</v>
      </c>
      <c r="H10" s="246">
        <v>0.5</v>
      </c>
      <c r="J10" s="245" t="s">
        <v>496</v>
      </c>
      <c r="K10" s="246">
        <v>0.5</v>
      </c>
    </row>
    <row r="11" spans="1:11" s="242" customFormat="1" ht="17" customHeight="1">
      <c r="A11" s="245" t="s">
        <v>479</v>
      </c>
      <c r="B11" s="246">
        <v>0.47916666666666669</v>
      </c>
      <c r="D11" s="245" t="s">
        <v>479</v>
      </c>
      <c r="E11" s="246">
        <v>0.47916666666666669</v>
      </c>
      <c r="G11" s="245"/>
      <c r="H11" s="256"/>
      <c r="J11" s="245"/>
      <c r="K11" s="256"/>
    </row>
    <row r="12" spans="1:11" s="242" customFormat="1" ht="17" customHeight="1">
      <c r="A12" s="245" t="s">
        <v>484</v>
      </c>
      <c r="B12" s="246">
        <v>0.48958333333333331</v>
      </c>
      <c r="D12" s="245" t="s">
        <v>484</v>
      </c>
      <c r="E12" s="246">
        <v>0.48958333333333331</v>
      </c>
      <c r="G12" s="245"/>
      <c r="H12" s="256"/>
      <c r="J12" s="245"/>
      <c r="K12" s="256"/>
    </row>
    <row r="13" spans="1:11" s="242" customFormat="1" ht="17" customHeight="1">
      <c r="A13" s="247" t="s">
        <v>482</v>
      </c>
      <c r="B13" s="248">
        <v>0.5</v>
      </c>
      <c r="D13" s="247" t="s">
        <v>486</v>
      </c>
      <c r="E13" s="248">
        <v>0.5</v>
      </c>
      <c r="G13" s="247"/>
      <c r="H13" s="257"/>
      <c r="J13" s="247"/>
      <c r="K13" s="257"/>
    </row>
    <row r="14" spans="1:11" s="242" customFormat="1" ht="17" customHeight="1">
      <c r="B14" s="249"/>
      <c r="G14" s="253"/>
      <c r="J14" s="253"/>
    </row>
    <row r="15" spans="1:11">
      <c r="A15" s="254" t="s">
        <v>491</v>
      </c>
      <c r="B15" s="110"/>
      <c r="G15" s="258" t="s">
        <v>497</v>
      </c>
    </row>
    <row r="16" spans="1:11">
      <c r="A16" s="254" t="s">
        <v>498</v>
      </c>
    </row>
    <row r="17" spans="1:1">
      <c r="A17" s="254" t="s">
        <v>492</v>
      </c>
    </row>
    <row r="19" spans="1:1">
      <c r="A19" s="255" t="s">
        <v>493</v>
      </c>
    </row>
  </sheetData>
  <pageMargins left="0.25" right="0.25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B2E4-1A2A-F043-8950-6EBAE87821C7}">
  <dimension ref="A1:AE1048576"/>
  <sheetViews>
    <sheetView showGridLines="0" zoomScale="160" zoomScaleNormal="160" workbookViewId="0">
      <selection activeCell="G7" sqref="G7"/>
    </sheetView>
  </sheetViews>
  <sheetFormatPr baseColWidth="10" defaultRowHeight="13"/>
  <cols>
    <col min="1" max="1" width="5.1640625" customWidth="1"/>
    <col min="2" max="2" width="9.33203125" customWidth="1"/>
    <col min="3" max="3" width="5.83203125" customWidth="1"/>
    <col min="4" max="4" width="6.83203125" customWidth="1"/>
    <col min="5" max="5" width="7.6640625" customWidth="1"/>
    <col min="6" max="6" width="4.83203125" customWidth="1"/>
    <col min="7" max="7" width="5.1640625" customWidth="1"/>
    <col min="8" max="8" width="5.5" customWidth="1"/>
    <col min="9" max="9" width="12.83203125" customWidth="1"/>
    <col min="10" max="10" width="6.1640625" customWidth="1"/>
    <col min="11" max="11" width="7" customWidth="1"/>
    <col min="12" max="12" width="10.6640625" customWidth="1"/>
    <col min="13" max="13" width="6.83203125" customWidth="1"/>
    <col min="14" max="14" width="4.1640625" customWidth="1"/>
    <col min="15" max="15" width="5.1640625" customWidth="1"/>
    <col min="16" max="16" width="5.83203125" customWidth="1"/>
    <col min="17" max="17" width="5.5" customWidth="1"/>
    <col min="18" max="19" width="5.6640625" customWidth="1"/>
    <col min="21" max="21" width="6" customWidth="1"/>
    <col min="22" max="22" width="6.1640625" customWidth="1"/>
    <col min="23" max="23" width="8.5" customWidth="1"/>
    <col min="24" max="24" width="5.83203125" customWidth="1"/>
    <col min="25" max="25" width="5.1640625" customWidth="1"/>
    <col min="26" max="26" width="5.83203125" customWidth="1"/>
    <col min="27" max="27" width="5" customWidth="1"/>
    <col min="28" max="28" width="6.83203125" customWidth="1"/>
    <col min="30" max="30" width="7.33203125" customWidth="1"/>
    <col min="31" max="31" width="8.33203125" customWidth="1"/>
  </cols>
  <sheetData>
    <row r="1" spans="1:31" ht="39" customHeight="1">
      <c r="A1" s="463" t="s">
        <v>566</v>
      </c>
    </row>
    <row r="2" spans="1:31" ht="56">
      <c r="A2" s="375" t="s">
        <v>369</v>
      </c>
      <c r="B2" s="375" t="s">
        <v>370</v>
      </c>
      <c r="C2" s="375" t="s">
        <v>319</v>
      </c>
      <c r="D2" s="375" t="s">
        <v>554</v>
      </c>
      <c r="E2" s="303" t="s">
        <v>371</v>
      </c>
      <c r="F2" s="375" t="s">
        <v>372</v>
      </c>
      <c r="G2" s="375" t="s">
        <v>373</v>
      </c>
      <c r="H2" s="375" t="s">
        <v>375</v>
      </c>
      <c r="I2" s="375" t="s">
        <v>374</v>
      </c>
      <c r="J2" s="376" t="s">
        <v>376</v>
      </c>
      <c r="K2" s="376" t="s">
        <v>377</v>
      </c>
      <c r="L2" s="377" t="s">
        <v>378</v>
      </c>
      <c r="M2" s="375" t="s">
        <v>379</v>
      </c>
      <c r="N2" s="375" t="s">
        <v>380</v>
      </c>
      <c r="O2" s="375" t="s">
        <v>381</v>
      </c>
      <c r="P2" s="375" t="s">
        <v>382</v>
      </c>
      <c r="Q2" s="375" t="s">
        <v>383</v>
      </c>
      <c r="R2" s="375" t="s">
        <v>469</v>
      </c>
      <c r="S2" s="375" t="s">
        <v>384</v>
      </c>
      <c r="T2" s="378" t="s">
        <v>437</v>
      </c>
      <c r="U2" s="375" t="s">
        <v>385</v>
      </c>
      <c r="V2" s="375" t="s">
        <v>386</v>
      </c>
      <c r="W2" s="375" t="s">
        <v>387</v>
      </c>
      <c r="X2" s="375" t="s">
        <v>388</v>
      </c>
      <c r="Y2" s="375" t="s">
        <v>389</v>
      </c>
      <c r="Z2" s="375" t="s">
        <v>390</v>
      </c>
      <c r="AA2" s="375" t="s">
        <v>391</v>
      </c>
      <c r="AB2" s="379" t="s">
        <v>392</v>
      </c>
      <c r="AC2" s="380" t="s">
        <v>470</v>
      </c>
      <c r="AD2" s="381" t="s">
        <v>471</v>
      </c>
      <c r="AE2" s="374" t="s">
        <v>472</v>
      </c>
    </row>
    <row r="3" spans="1:31">
      <c r="A3" s="291" t="s">
        <v>368</v>
      </c>
      <c r="B3" s="292" t="s">
        <v>393</v>
      </c>
      <c r="C3" s="259">
        <v>26</v>
      </c>
      <c r="D3" s="259">
        <v>4</v>
      </c>
      <c r="E3" s="260">
        <v>8</v>
      </c>
      <c r="F3" s="259">
        <v>384</v>
      </c>
      <c r="G3" s="260" t="s">
        <v>398</v>
      </c>
      <c r="H3" s="260" t="s">
        <v>396</v>
      </c>
      <c r="I3" s="293" t="s">
        <v>1</v>
      </c>
      <c r="J3" s="355">
        <v>1</v>
      </c>
      <c r="K3" s="355" t="s">
        <v>404</v>
      </c>
      <c r="L3" s="356">
        <v>900</v>
      </c>
      <c r="M3" s="260" t="s">
        <v>407</v>
      </c>
      <c r="N3" s="259">
        <v>50</v>
      </c>
      <c r="O3" s="260" t="s">
        <v>410</v>
      </c>
      <c r="P3" s="259">
        <v>30</v>
      </c>
      <c r="Q3" s="260" t="s">
        <v>410</v>
      </c>
      <c r="R3" s="260">
        <f>((L3/1000)*N3)/P3</f>
        <v>1.5</v>
      </c>
      <c r="S3" s="260" t="s">
        <v>409</v>
      </c>
      <c r="T3" s="357">
        <f t="shared" ref="T3:T8" si="0">(((C3+D3)*F3*P3)+(F3*E3*P3))/1000</f>
        <v>437.76</v>
      </c>
      <c r="U3" s="260" t="s">
        <v>413</v>
      </c>
      <c r="V3" s="260">
        <f>(R3*T3)/J3</f>
        <v>656.64</v>
      </c>
      <c r="W3" s="260" t="s">
        <v>410</v>
      </c>
      <c r="X3" s="294" t="s">
        <v>411</v>
      </c>
      <c r="Y3" s="260" t="s">
        <v>412</v>
      </c>
      <c r="Z3" s="259">
        <v>92</v>
      </c>
      <c r="AA3" s="260" t="s">
        <v>410</v>
      </c>
      <c r="AB3" s="305">
        <f>V3/Z3</f>
        <v>7.1373913043478261</v>
      </c>
      <c r="AC3" s="358">
        <f>7*4</f>
        <v>28</v>
      </c>
      <c r="AD3" s="359">
        <v>34</v>
      </c>
      <c r="AE3" s="360">
        <v>6</v>
      </c>
    </row>
    <row r="4" spans="1:31">
      <c r="A4" s="296"/>
      <c r="B4" s="239" t="s">
        <v>393</v>
      </c>
      <c r="C4" s="181">
        <v>26</v>
      </c>
      <c r="D4" s="181">
        <v>4</v>
      </c>
      <c r="E4" s="181">
        <v>6</v>
      </c>
      <c r="F4" s="181">
        <v>384</v>
      </c>
      <c r="G4" s="182" t="s">
        <v>399</v>
      </c>
      <c r="H4" s="182" t="s">
        <v>397</v>
      </c>
      <c r="I4" s="297" t="s">
        <v>4</v>
      </c>
      <c r="J4" s="361">
        <v>10</v>
      </c>
      <c r="K4" s="361" t="s">
        <v>405</v>
      </c>
      <c r="L4" s="362">
        <v>10</v>
      </c>
      <c r="M4" s="182" t="s">
        <v>408</v>
      </c>
      <c r="N4" s="181">
        <v>30</v>
      </c>
      <c r="O4" s="182" t="s">
        <v>410</v>
      </c>
      <c r="P4" s="181">
        <v>20</v>
      </c>
      <c r="Q4" s="182" t="s">
        <v>410</v>
      </c>
      <c r="R4" s="181">
        <f>(L4*N4)/P4</f>
        <v>15</v>
      </c>
      <c r="S4" s="182" t="s">
        <v>409</v>
      </c>
      <c r="T4" s="363">
        <f t="shared" si="0"/>
        <v>276.48</v>
      </c>
      <c r="U4" s="182" t="s">
        <v>410</v>
      </c>
      <c r="V4" s="182">
        <f>(R4*T4)/J4</f>
        <v>414.72000000000008</v>
      </c>
      <c r="W4" s="182" t="s">
        <v>410</v>
      </c>
      <c r="X4" s="182" t="s">
        <v>7</v>
      </c>
      <c r="Y4" s="182" t="s">
        <v>412</v>
      </c>
      <c r="Z4" s="181">
        <v>10</v>
      </c>
      <c r="AA4" s="182" t="s">
        <v>413</v>
      </c>
      <c r="AB4" s="304">
        <f>(V4)/(1000*Z4)</f>
        <v>4.1472000000000009E-2</v>
      </c>
      <c r="AC4" s="364"/>
      <c r="AD4" s="365"/>
      <c r="AE4" s="366"/>
    </row>
    <row r="5" spans="1:31">
      <c r="A5" s="296"/>
      <c r="B5" s="239" t="s">
        <v>393</v>
      </c>
      <c r="C5" s="181">
        <v>26</v>
      </c>
      <c r="D5" s="181">
        <v>4</v>
      </c>
      <c r="E5" s="181">
        <v>6</v>
      </c>
      <c r="F5" s="181">
        <v>384</v>
      </c>
      <c r="G5" s="182" t="s">
        <v>400</v>
      </c>
      <c r="H5" s="182" t="s">
        <v>397</v>
      </c>
      <c r="I5" s="297" t="s">
        <v>394</v>
      </c>
      <c r="J5" s="361">
        <v>5</v>
      </c>
      <c r="K5" s="361" t="s">
        <v>404</v>
      </c>
      <c r="L5" s="362">
        <v>4</v>
      </c>
      <c r="M5" s="182" t="s">
        <v>409</v>
      </c>
      <c r="N5" s="181">
        <v>30</v>
      </c>
      <c r="O5" s="182" t="s">
        <v>410</v>
      </c>
      <c r="P5" s="181">
        <v>20</v>
      </c>
      <c r="Q5" s="182" t="s">
        <v>410</v>
      </c>
      <c r="R5" s="181">
        <f>(L5*N5)/P5</f>
        <v>6</v>
      </c>
      <c r="S5" s="182" t="s">
        <v>409</v>
      </c>
      <c r="T5" s="363">
        <f t="shared" si="0"/>
        <v>276.48</v>
      </c>
      <c r="U5" s="182" t="s">
        <v>410</v>
      </c>
      <c r="V5" s="182">
        <f>(R5*T5)/J5</f>
        <v>331.77600000000001</v>
      </c>
      <c r="W5" s="182" t="s">
        <v>410</v>
      </c>
      <c r="X5" s="182" t="s">
        <v>7</v>
      </c>
      <c r="Y5" s="182" t="s">
        <v>412</v>
      </c>
      <c r="Z5" s="181">
        <v>250</v>
      </c>
      <c r="AA5" s="182" t="s">
        <v>410</v>
      </c>
      <c r="AB5" s="304">
        <f>V5/Z5</f>
        <v>1.3271040000000001</v>
      </c>
      <c r="AC5" s="364">
        <f>2*4</f>
        <v>8</v>
      </c>
      <c r="AD5" s="365">
        <v>7</v>
      </c>
      <c r="AE5" s="366">
        <v>-1</v>
      </c>
    </row>
    <row r="6" spans="1:31">
      <c r="A6" s="296"/>
      <c r="B6" s="239" t="s">
        <v>393</v>
      </c>
      <c r="C6" s="181">
        <v>26</v>
      </c>
      <c r="D6" s="181">
        <v>4</v>
      </c>
      <c r="E6" s="181">
        <v>6</v>
      </c>
      <c r="F6" s="181">
        <v>384</v>
      </c>
      <c r="G6" s="182" t="s">
        <v>401</v>
      </c>
      <c r="H6" s="182" t="s">
        <v>397</v>
      </c>
      <c r="I6" s="297" t="s">
        <v>395</v>
      </c>
      <c r="J6" s="361">
        <v>5</v>
      </c>
      <c r="K6" s="361" t="s">
        <v>405</v>
      </c>
      <c r="L6" s="362">
        <v>40</v>
      </c>
      <c r="M6" s="182" t="s">
        <v>408</v>
      </c>
      <c r="N6" s="181">
        <v>30</v>
      </c>
      <c r="O6" s="182" t="s">
        <v>410</v>
      </c>
      <c r="P6" s="181">
        <v>20</v>
      </c>
      <c r="Q6" s="182" t="s">
        <v>410</v>
      </c>
      <c r="R6" s="181">
        <f>(L6*N6)/P6</f>
        <v>60</v>
      </c>
      <c r="S6" s="182" t="s">
        <v>409</v>
      </c>
      <c r="T6" s="363">
        <f t="shared" si="0"/>
        <v>276.48</v>
      </c>
      <c r="U6" s="182" t="s">
        <v>410</v>
      </c>
      <c r="V6" s="182">
        <f>(R6*T6)/J6</f>
        <v>3317.7600000000007</v>
      </c>
      <c r="W6" s="182" t="s">
        <v>410</v>
      </c>
      <c r="X6" s="182" t="s">
        <v>7</v>
      </c>
      <c r="Y6" s="182" t="s">
        <v>412</v>
      </c>
      <c r="Z6" s="181">
        <v>1</v>
      </c>
      <c r="AA6" s="182" t="s">
        <v>413</v>
      </c>
      <c r="AB6" s="304">
        <f>(V6)/(Z6*1000)</f>
        <v>3.3177600000000007</v>
      </c>
      <c r="AC6" s="364">
        <f>4*4</f>
        <v>16</v>
      </c>
      <c r="AD6" s="365">
        <v>15</v>
      </c>
      <c r="AE6" s="366">
        <v>-1</v>
      </c>
    </row>
    <row r="7" spans="1:31">
      <c r="A7" s="296"/>
      <c r="B7" s="239" t="s">
        <v>393</v>
      </c>
      <c r="C7" s="181">
        <v>26</v>
      </c>
      <c r="D7" s="181">
        <v>4</v>
      </c>
      <c r="E7" s="181">
        <v>6</v>
      </c>
      <c r="F7" s="181">
        <v>384</v>
      </c>
      <c r="G7" s="182" t="s">
        <v>402</v>
      </c>
      <c r="H7" s="182" t="s">
        <v>397</v>
      </c>
      <c r="I7" s="297" t="s">
        <v>2</v>
      </c>
      <c r="J7" s="361">
        <v>200</v>
      </c>
      <c r="K7" s="361" t="s">
        <v>406</v>
      </c>
      <c r="L7" s="362">
        <v>5</v>
      </c>
      <c r="M7" s="182" t="s">
        <v>6</v>
      </c>
      <c r="N7" s="181">
        <v>30</v>
      </c>
      <c r="O7" s="182" t="s">
        <v>410</v>
      </c>
      <c r="P7" s="181">
        <v>20</v>
      </c>
      <c r="Q7" s="182" t="s">
        <v>410</v>
      </c>
      <c r="R7" s="181">
        <f>(L7*N7)/P7</f>
        <v>7.5</v>
      </c>
      <c r="S7" s="182" t="s">
        <v>409</v>
      </c>
      <c r="T7" s="363">
        <f t="shared" si="0"/>
        <v>276.48</v>
      </c>
      <c r="U7" s="182" t="s">
        <v>410</v>
      </c>
      <c r="V7" s="182">
        <f>(R7*T7)/1</f>
        <v>2073.6000000000004</v>
      </c>
      <c r="W7" s="182" t="s">
        <v>410</v>
      </c>
      <c r="X7" s="182" t="s">
        <v>7</v>
      </c>
      <c r="Y7" s="182" t="s">
        <v>412</v>
      </c>
      <c r="Z7" s="182">
        <v>1.5</v>
      </c>
      <c r="AA7" s="182" t="s">
        <v>413</v>
      </c>
      <c r="AB7" s="304">
        <f>(V7)/(Z7*1000)</f>
        <v>1.3824000000000003</v>
      </c>
      <c r="AC7" s="364">
        <f>2*4</f>
        <v>8</v>
      </c>
      <c r="AD7" s="365">
        <v>6</v>
      </c>
      <c r="AE7" s="366">
        <v>-2</v>
      </c>
    </row>
    <row r="8" spans="1:31">
      <c r="A8" s="299"/>
      <c r="B8" s="300" t="s">
        <v>393</v>
      </c>
      <c r="C8" s="262">
        <v>26</v>
      </c>
      <c r="D8" s="262">
        <v>4</v>
      </c>
      <c r="E8" s="262">
        <v>6</v>
      </c>
      <c r="F8" s="262">
        <v>384</v>
      </c>
      <c r="G8" s="263" t="s">
        <v>403</v>
      </c>
      <c r="H8" s="263" t="s">
        <v>397</v>
      </c>
      <c r="I8" s="301" t="s">
        <v>5</v>
      </c>
      <c r="J8" s="367">
        <v>5</v>
      </c>
      <c r="K8" s="367" t="s">
        <v>405</v>
      </c>
      <c r="L8" s="368">
        <v>15</v>
      </c>
      <c r="M8" s="263" t="s">
        <v>408</v>
      </c>
      <c r="N8" s="262">
        <v>30</v>
      </c>
      <c r="O8" s="263" t="s">
        <v>410</v>
      </c>
      <c r="P8" s="262">
        <v>20</v>
      </c>
      <c r="Q8" s="263" t="s">
        <v>410</v>
      </c>
      <c r="R8" s="262">
        <f>(L8*N8)/P8</f>
        <v>22.5</v>
      </c>
      <c r="S8" s="263" t="s">
        <v>409</v>
      </c>
      <c r="T8" s="369">
        <f t="shared" si="0"/>
        <v>276.48</v>
      </c>
      <c r="U8" s="263" t="s">
        <v>410</v>
      </c>
      <c r="V8" s="263">
        <f>(R8*T8)/J8</f>
        <v>1244.1600000000001</v>
      </c>
      <c r="W8" s="263" t="s">
        <v>410</v>
      </c>
      <c r="X8" s="263" t="s">
        <v>7</v>
      </c>
      <c r="Y8" s="263" t="s">
        <v>412</v>
      </c>
      <c r="Z8" s="262">
        <v>1</v>
      </c>
      <c r="AA8" s="263" t="s">
        <v>413</v>
      </c>
      <c r="AB8" s="370">
        <f>(V8)/(Z8*1000)</f>
        <v>1.2441600000000002</v>
      </c>
      <c r="AC8" s="371">
        <f>2*4</f>
        <v>8</v>
      </c>
      <c r="AD8" s="372">
        <v>6</v>
      </c>
      <c r="AE8" s="373">
        <v>-2</v>
      </c>
    </row>
    <row r="9" spans="1:31">
      <c r="A9" s="239"/>
      <c r="B9" s="239"/>
      <c r="C9" s="151"/>
      <c r="D9" s="151"/>
      <c r="E9" s="181"/>
      <c r="F9" s="151"/>
      <c r="G9" s="151"/>
      <c r="H9" s="151"/>
      <c r="I9" s="151"/>
      <c r="J9" s="151"/>
      <c r="K9" s="151"/>
      <c r="L9" s="151"/>
      <c r="M9" s="181"/>
      <c r="N9" s="181"/>
      <c r="O9" s="181"/>
      <c r="P9" s="181"/>
      <c r="Q9" s="181"/>
      <c r="R9" s="181"/>
      <c r="S9" s="181"/>
      <c r="T9" s="151"/>
      <c r="U9" s="151"/>
      <c r="V9" s="290" t="s">
        <v>537</v>
      </c>
      <c r="W9" s="151"/>
      <c r="X9" s="151"/>
      <c r="Y9" s="151"/>
      <c r="Z9" s="151"/>
      <c r="AA9" s="151"/>
      <c r="AB9" s="151"/>
      <c r="AC9" s="151"/>
      <c r="AD9" s="151"/>
      <c r="AE9" s="151"/>
    </row>
    <row r="10" spans="1:31">
      <c r="V10" s="288">
        <f>SUM((V4:V8))/1000</f>
        <v>7.382016000000001</v>
      </c>
    </row>
    <row r="11" spans="1:31">
      <c r="V11" s="286" t="s">
        <v>7</v>
      </c>
    </row>
    <row r="12" spans="1:31">
      <c r="V12" s="287">
        <f>T4-V10</f>
        <v>269.097984</v>
      </c>
    </row>
    <row r="13" spans="1:31">
      <c r="A13" s="239" t="s">
        <v>567</v>
      </c>
    </row>
    <row r="15" spans="1:31" ht="56">
      <c r="A15" s="382" t="s">
        <v>369</v>
      </c>
      <c r="B15" s="382" t="s">
        <v>370</v>
      </c>
      <c r="C15" s="382" t="s">
        <v>319</v>
      </c>
      <c r="D15" s="382" t="s">
        <v>554</v>
      </c>
      <c r="E15" s="382" t="s">
        <v>371</v>
      </c>
      <c r="F15" s="382" t="s">
        <v>372</v>
      </c>
      <c r="G15" s="382" t="s">
        <v>373</v>
      </c>
      <c r="H15" s="382" t="s">
        <v>375</v>
      </c>
      <c r="I15" s="382" t="s">
        <v>374</v>
      </c>
      <c r="J15" s="383" t="s">
        <v>376</v>
      </c>
      <c r="K15" s="383" t="s">
        <v>377</v>
      </c>
      <c r="L15" s="384" t="s">
        <v>378</v>
      </c>
      <c r="M15" s="382" t="s">
        <v>379</v>
      </c>
      <c r="N15" s="382" t="s">
        <v>380</v>
      </c>
      <c r="O15" s="382" t="s">
        <v>381</v>
      </c>
      <c r="P15" s="382" t="s">
        <v>382</v>
      </c>
      <c r="Q15" s="382" t="s">
        <v>383</v>
      </c>
      <c r="R15" s="382" t="s">
        <v>469</v>
      </c>
      <c r="S15" s="382" t="s">
        <v>384</v>
      </c>
      <c r="T15" s="385" t="s">
        <v>437</v>
      </c>
      <c r="U15" s="382" t="s">
        <v>385</v>
      </c>
      <c r="V15" s="382" t="s">
        <v>386</v>
      </c>
      <c r="W15" s="382" t="s">
        <v>387</v>
      </c>
      <c r="X15" s="382" t="s">
        <v>388</v>
      </c>
      <c r="Y15" s="382" t="s">
        <v>389</v>
      </c>
      <c r="Z15" s="382" t="s">
        <v>390</v>
      </c>
      <c r="AA15" s="382" t="s">
        <v>391</v>
      </c>
      <c r="AB15" s="386" t="s">
        <v>392</v>
      </c>
    </row>
    <row r="16" spans="1:31">
      <c r="A16" s="291" t="s">
        <v>368</v>
      </c>
      <c r="B16" s="292" t="s">
        <v>393</v>
      </c>
      <c r="C16" s="259">
        <v>13</v>
      </c>
      <c r="D16" s="259">
        <v>2</v>
      </c>
      <c r="E16" s="260">
        <v>4</v>
      </c>
      <c r="F16" s="259">
        <v>384</v>
      </c>
      <c r="G16" s="260" t="s">
        <v>398</v>
      </c>
      <c r="H16" s="260" t="s">
        <v>396</v>
      </c>
      <c r="I16" s="293" t="s">
        <v>1</v>
      </c>
      <c r="J16" s="355">
        <v>1</v>
      </c>
      <c r="K16" s="355" t="s">
        <v>404</v>
      </c>
      <c r="L16" s="356">
        <v>900</v>
      </c>
      <c r="M16" s="260" t="s">
        <v>407</v>
      </c>
      <c r="N16" s="259">
        <v>50</v>
      </c>
      <c r="O16" s="260" t="s">
        <v>410</v>
      </c>
      <c r="P16" s="259">
        <v>30</v>
      </c>
      <c r="Q16" s="260" t="s">
        <v>410</v>
      </c>
      <c r="R16" s="260">
        <f>((L16/1000)*N16)/P16</f>
        <v>1.5</v>
      </c>
      <c r="S16" s="260" t="s">
        <v>409</v>
      </c>
      <c r="T16" s="357">
        <f t="shared" ref="T16:T21" si="1">(((C16+D16)*F16*P16)+(F16*E16*P16))/1000</f>
        <v>218.88</v>
      </c>
      <c r="U16" s="260" t="s">
        <v>413</v>
      </c>
      <c r="V16" s="260">
        <f>(R16*T16)/J16</f>
        <v>328.32</v>
      </c>
      <c r="W16" s="260" t="s">
        <v>410</v>
      </c>
      <c r="X16" s="294" t="s">
        <v>411</v>
      </c>
      <c r="Y16" s="260" t="s">
        <v>412</v>
      </c>
      <c r="Z16" s="259">
        <v>92</v>
      </c>
      <c r="AA16" s="260" t="s">
        <v>410</v>
      </c>
      <c r="AB16" s="295">
        <f>V16/Z16</f>
        <v>3.568695652173913</v>
      </c>
    </row>
    <row r="17" spans="1:28">
      <c r="A17" s="296"/>
      <c r="B17" s="239" t="s">
        <v>393</v>
      </c>
      <c r="C17" s="181">
        <v>13</v>
      </c>
      <c r="D17" s="181">
        <v>2</v>
      </c>
      <c r="E17" s="181">
        <v>3</v>
      </c>
      <c r="F17" s="181">
        <v>384</v>
      </c>
      <c r="G17" s="182" t="s">
        <v>399</v>
      </c>
      <c r="H17" s="182" t="s">
        <v>397</v>
      </c>
      <c r="I17" s="297" t="s">
        <v>4</v>
      </c>
      <c r="J17" s="361">
        <v>10</v>
      </c>
      <c r="K17" s="361" t="s">
        <v>405</v>
      </c>
      <c r="L17" s="362">
        <v>10</v>
      </c>
      <c r="M17" s="182" t="s">
        <v>408</v>
      </c>
      <c r="N17" s="181">
        <v>30</v>
      </c>
      <c r="O17" s="182" t="s">
        <v>410</v>
      </c>
      <c r="P17" s="181">
        <v>20</v>
      </c>
      <c r="Q17" s="182" t="s">
        <v>410</v>
      </c>
      <c r="R17" s="181">
        <f>(L17*N17)/P17</f>
        <v>15</v>
      </c>
      <c r="S17" s="182" t="s">
        <v>409</v>
      </c>
      <c r="T17" s="363">
        <f t="shared" si="1"/>
        <v>138.24</v>
      </c>
      <c r="U17" s="182" t="s">
        <v>410</v>
      </c>
      <c r="V17" s="182">
        <f>(R17*T17)/J17</f>
        <v>207.36000000000004</v>
      </c>
      <c r="W17" s="182" t="s">
        <v>410</v>
      </c>
      <c r="X17" s="182" t="s">
        <v>7</v>
      </c>
      <c r="Y17" s="182" t="s">
        <v>412</v>
      </c>
      <c r="Z17" s="181">
        <v>10</v>
      </c>
      <c r="AA17" s="182" t="s">
        <v>413</v>
      </c>
      <c r="AB17" s="298">
        <f>(V17)/(1000*Z17)</f>
        <v>2.0736000000000004E-2</v>
      </c>
    </row>
    <row r="18" spans="1:28">
      <c r="A18" s="296"/>
      <c r="B18" s="239" t="s">
        <v>393</v>
      </c>
      <c r="C18" s="181">
        <v>13</v>
      </c>
      <c r="D18" s="181">
        <v>2</v>
      </c>
      <c r="E18" s="181">
        <v>3</v>
      </c>
      <c r="F18" s="181">
        <v>384</v>
      </c>
      <c r="G18" s="182" t="s">
        <v>400</v>
      </c>
      <c r="H18" s="182" t="s">
        <v>397</v>
      </c>
      <c r="I18" s="297" t="s">
        <v>394</v>
      </c>
      <c r="J18" s="361">
        <v>5</v>
      </c>
      <c r="K18" s="361" t="s">
        <v>404</v>
      </c>
      <c r="L18" s="362">
        <v>4</v>
      </c>
      <c r="M18" s="182" t="s">
        <v>409</v>
      </c>
      <c r="N18" s="181">
        <v>30</v>
      </c>
      <c r="O18" s="182" t="s">
        <v>410</v>
      </c>
      <c r="P18" s="181">
        <v>20</v>
      </c>
      <c r="Q18" s="182" t="s">
        <v>410</v>
      </c>
      <c r="R18" s="181">
        <f>(L18*N18)/P18</f>
        <v>6</v>
      </c>
      <c r="S18" s="182" t="s">
        <v>409</v>
      </c>
      <c r="T18" s="363">
        <f t="shared" si="1"/>
        <v>138.24</v>
      </c>
      <c r="U18" s="182" t="s">
        <v>410</v>
      </c>
      <c r="V18" s="182">
        <f>(R18*T18)/J18</f>
        <v>165.88800000000001</v>
      </c>
      <c r="W18" s="182" t="s">
        <v>410</v>
      </c>
      <c r="X18" s="182" t="s">
        <v>7</v>
      </c>
      <c r="Y18" s="182" t="s">
        <v>412</v>
      </c>
      <c r="Z18" s="181">
        <v>250</v>
      </c>
      <c r="AA18" s="182" t="s">
        <v>410</v>
      </c>
      <c r="AB18" s="298">
        <f>V18/Z18</f>
        <v>0.66355200000000003</v>
      </c>
    </row>
    <row r="19" spans="1:28">
      <c r="A19" s="296"/>
      <c r="B19" s="239" t="s">
        <v>393</v>
      </c>
      <c r="C19" s="181">
        <v>13</v>
      </c>
      <c r="D19" s="181">
        <v>2</v>
      </c>
      <c r="E19" s="181">
        <v>3</v>
      </c>
      <c r="F19" s="181">
        <v>384</v>
      </c>
      <c r="G19" s="182" t="s">
        <v>401</v>
      </c>
      <c r="H19" s="182" t="s">
        <v>397</v>
      </c>
      <c r="I19" s="297" t="s">
        <v>395</v>
      </c>
      <c r="J19" s="361">
        <v>5</v>
      </c>
      <c r="K19" s="361" t="s">
        <v>405</v>
      </c>
      <c r="L19" s="362">
        <v>40</v>
      </c>
      <c r="M19" s="182" t="s">
        <v>408</v>
      </c>
      <c r="N19" s="181">
        <v>30</v>
      </c>
      <c r="O19" s="182" t="s">
        <v>410</v>
      </c>
      <c r="P19" s="181">
        <v>20</v>
      </c>
      <c r="Q19" s="182" t="s">
        <v>410</v>
      </c>
      <c r="R19" s="181">
        <f>(L19*N19)/P19</f>
        <v>60</v>
      </c>
      <c r="S19" s="182" t="s">
        <v>409</v>
      </c>
      <c r="T19" s="363">
        <f t="shared" si="1"/>
        <v>138.24</v>
      </c>
      <c r="U19" s="182" t="s">
        <v>410</v>
      </c>
      <c r="V19" s="182">
        <f>(R19*T19)/J19</f>
        <v>1658.8800000000003</v>
      </c>
      <c r="W19" s="182" t="s">
        <v>410</v>
      </c>
      <c r="X19" s="182" t="s">
        <v>7</v>
      </c>
      <c r="Y19" s="182" t="s">
        <v>412</v>
      </c>
      <c r="Z19" s="181">
        <v>1</v>
      </c>
      <c r="AA19" s="182" t="s">
        <v>413</v>
      </c>
      <c r="AB19" s="298">
        <f>(V19)/(Z19*1000)</f>
        <v>1.6588800000000004</v>
      </c>
    </row>
    <row r="20" spans="1:28">
      <c r="A20" s="296"/>
      <c r="B20" s="239" t="s">
        <v>393</v>
      </c>
      <c r="C20" s="181">
        <v>13</v>
      </c>
      <c r="D20" s="181">
        <v>2</v>
      </c>
      <c r="E20" s="181">
        <v>3</v>
      </c>
      <c r="F20" s="181">
        <v>384</v>
      </c>
      <c r="G20" s="182" t="s">
        <v>402</v>
      </c>
      <c r="H20" s="182" t="s">
        <v>397</v>
      </c>
      <c r="I20" s="297" t="s">
        <v>2</v>
      </c>
      <c r="J20" s="361">
        <v>200</v>
      </c>
      <c r="K20" s="361" t="s">
        <v>406</v>
      </c>
      <c r="L20" s="362">
        <v>5</v>
      </c>
      <c r="M20" s="182" t="s">
        <v>6</v>
      </c>
      <c r="N20" s="181">
        <v>30</v>
      </c>
      <c r="O20" s="182" t="s">
        <v>410</v>
      </c>
      <c r="P20" s="181">
        <v>20</v>
      </c>
      <c r="Q20" s="182" t="s">
        <v>410</v>
      </c>
      <c r="R20" s="181">
        <f>(L20*N20)/P20</f>
        <v>7.5</v>
      </c>
      <c r="S20" s="182" t="s">
        <v>409</v>
      </c>
      <c r="T20" s="363">
        <f t="shared" si="1"/>
        <v>138.24</v>
      </c>
      <c r="U20" s="182" t="s">
        <v>410</v>
      </c>
      <c r="V20" s="182">
        <f>(R20*T20)/1</f>
        <v>1036.8000000000002</v>
      </c>
      <c r="W20" s="182" t="s">
        <v>410</v>
      </c>
      <c r="X20" s="182" t="s">
        <v>7</v>
      </c>
      <c r="Y20" s="182" t="s">
        <v>412</v>
      </c>
      <c r="Z20" s="182">
        <v>1.5</v>
      </c>
      <c r="AA20" s="182" t="s">
        <v>413</v>
      </c>
      <c r="AB20" s="298">
        <f>(V20)/(Z20*1000)</f>
        <v>0.69120000000000015</v>
      </c>
    </row>
    <row r="21" spans="1:28">
      <c r="A21" s="299"/>
      <c r="B21" s="300" t="s">
        <v>393</v>
      </c>
      <c r="C21" s="262">
        <v>13</v>
      </c>
      <c r="D21" s="262">
        <v>2</v>
      </c>
      <c r="E21" s="262">
        <v>3</v>
      </c>
      <c r="F21" s="262">
        <v>384</v>
      </c>
      <c r="G21" s="263" t="s">
        <v>403</v>
      </c>
      <c r="H21" s="263" t="s">
        <v>397</v>
      </c>
      <c r="I21" s="301" t="s">
        <v>5</v>
      </c>
      <c r="J21" s="367">
        <v>5</v>
      </c>
      <c r="K21" s="367" t="s">
        <v>405</v>
      </c>
      <c r="L21" s="368">
        <v>15</v>
      </c>
      <c r="M21" s="263" t="s">
        <v>408</v>
      </c>
      <c r="N21" s="262">
        <v>30</v>
      </c>
      <c r="O21" s="263" t="s">
        <v>410</v>
      </c>
      <c r="P21" s="262">
        <v>20</v>
      </c>
      <c r="Q21" s="263" t="s">
        <v>410</v>
      </c>
      <c r="R21" s="262">
        <f>(L21*N21)/P21</f>
        <v>22.5</v>
      </c>
      <c r="S21" s="263" t="s">
        <v>409</v>
      </c>
      <c r="T21" s="369">
        <f t="shared" si="1"/>
        <v>138.24</v>
      </c>
      <c r="U21" s="263" t="s">
        <v>410</v>
      </c>
      <c r="V21" s="263">
        <f>(R21*T21)/J21</f>
        <v>622.08000000000004</v>
      </c>
      <c r="W21" s="263" t="s">
        <v>410</v>
      </c>
      <c r="X21" s="263" t="s">
        <v>7</v>
      </c>
      <c r="Y21" s="263" t="s">
        <v>412</v>
      </c>
      <c r="Z21" s="262">
        <v>1</v>
      </c>
      <c r="AA21" s="263" t="s">
        <v>413</v>
      </c>
      <c r="AB21" s="302">
        <f>(V21)/(Z21*1000)</f>
        <v>0.62208000000000008</v>
      </c>
    </row>
    <row r="22" spans="1:28">
      <c r="A22" s="239"/>
      <c r="B22" s="239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290" t="s">
        <v>537</v>
      </c>
      <c r="W22" s="151"/>
      <c r="X22" s="151"/>
      <c r="Y22" s="151"/>
      <c r="Z22" s="151"/>
      <c r="AA22" s="151"/>
      <c r="AB22" s="151"/>
    </row>
    <row r="23" spans="1:28">
      <c r="V23" s="288">
        <f>SUM((V17:V21))/1000</f>
        <v>3.6910080000000005</v>
      </c>
    </row>
    <row r="24" spans="1:28">
      <c r="V24" s="286" t="s">
        <v>7</v>
      </c>
    </row>
    <row r="25" spans="1:28">
      <c r="V25" s="287">
        <f>T17-V23</f>
        <v>134.548992</v>
      </c>
    </row>
    <row r="42" spans="2:28">
      <c r="B42" s="233" t="s">
        <v>475</v>
      </c>
    </row>
    <row r="43" spans="2:28">
      <c r="B43" s="230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2"/>
      <c r="W43" s="231"/>
      <c r="X43" s="231"/>
      <c r="Y43" s="231"/>
      <c r="Z43" s="231"/>
      <c r="AA43" s="231"/>
      <c r="AB43" s="231"/>
    </row>
    <row r="44" spans="2:28">
      <c r="B44" s="233" t="s">
        <v>393</v>
      </c>
      <c r="C44" s="234">
        <v>34</v>
      </c>
      <c r="D44" s="234">
        <v>2</v>
      </c>
      <c r="E44" s="234">
        <v>4</v>
      </c>
      <c r="F44" s="234">
        <v>384</v>
      </c>
      <c r="G44" s="234" t="s">
        <v>398</v>
      </c>
      <c r="H44" s="234" t="s">
        <v>396</v>
      </c>
      <c r="I44" s="233" t="s">
        <v>1</v>
      </c>
      <c r="J44" s="234">
        <v>1</v>
      </c>
      <c r="K44" s="234" t="s">
        <v>404</v>
      </c>
      <c r="L44" s="234">
        <v>900</v>
      </c>
      <c r="M44" s="234" t="s">
        <v>407</v>
      </c>
      <c r="N44" s="234">
        <v>50</v>
      </c>
      <c r="O44" s="234" t="s">
        <v>410</v>
      </c>
      <c r="P44" s="234">
        <v>30</v>
      </c>
      <c r="Q44" s="234" t="s">
        <v>410</v>
      </c>
      <c r="R44" s="234">
        <f>((L44/1000)*N44)/P44</f>
        <v>1.5</v>
      </c>
      <c r="S44" s="234" t="s">
        <v>409</v>
      </c>
      <c r="T44" s="235">
        <f t="shared" ref="T44:T49" si="2">(((C44+D44)*F44*P44)+(F44*E44*P44))/1000</f>
        <v>460.8</v>
      </c>
      <c r="U44" s="234" t="s">
        <v>413</v>
      </c>
      <c r="V44" s="234">
        <f>(R44*T44)/J44</f>
        <v>691.2</v>
      </c>
      <c r="W44" s="234" t="s">
        <v>410</v>
      </c>
      <c r="X44" s="236" t="s">
        <v>411</v>
      </c>
      <c r="Y44" s="234" t="s">
        <v>412</v>
      </c>
      <c r="Z44" s="234">
        <v>92</v>
      </c>
      <c r="AA44" s="234" t="s">
        <v>410</v>
      </c>
      <c r="AB44" s="237">
        <f>V44/Z44</f>
        <v>7.5130434782608697</v>
      </c>
    </row>
    <row r="45" spans="2:28">
      <c r="B45" s="233" t="s">
        <v>393</v>
      </c>
      <c r="C45" s="234">
        <v>34</v>
      </c>
      <c r="D45" s="234">
        <v>2</v>
      </c>
      <c r="E45" s="234">
        <v>2</v>
      </c>
      <c r="F45" s="234">
        <v>384</v>
      </c>
      <c r="G45" s="234" t="s">
        <v>399</v>
      </c>
      <c r="H45" s="234" t="s">
        <v>397</v>
      </c>
      <c r="I45" s="233" t="s">
        <v>4</v>
      </c>
      <c r="J45" s="234">
        <v>10</v>
      </c>
      <c r="K45" s="234" t="s">
        <v>405</v>
      </c>
      <c r="L45" s="234">
        <v>10</v>
      </c>
      <c r="M45" s="234" t="s">
        <v>408</v>
      </c>
      <c r="N45" s="234">
        <v>30</v>
      </c>
      <c r="O45" s="234" t="s">
        <v>410</v>
      </c>
      <c r="P45" s="234">
        <v>20</v>
      </c>
      <c r="Q45" s="234" t="s">
        <v>410</v>
      </c>
      <c r="R45" s="234">
        <f>(L45*N45)/P45</f>
        <v>15</v>
      </c>
      <c r="S45" s="234" t="s">
        <v>409</v>
      </c>
      <c r="T45" s="235">
        <f t="shared" si="2"/>
        <v>291.83999999999997</v>
      </c>
      <c r="U45" s="234" t="s">
        <v>410</v>
      </c>
      <c r="V45" s="234">
        <f>(R45*T45)/J45</f>
        <v>437.75999999999993</v>
      </c>
      <c r="W45" s="234" t="s">
        <v>410</v>
      </c>
      <c r="X45" s="234" t="s">
        <v>7</v>
      </c>
      <c r="Y45" s="234" t="s">
        <v>412</v>
      </c>
      <c r="Z45" s="234">
        <v>10</v>
      </c>
      <c r="AA45" s="234" t="s">
        <v>413</v>
      </c>
      <c r="AB45" s="237">
        <f>(V45)/(1000*Z45)</f>
        <v>4.3775999999999995E-2</v>
      </c>
    </row>
    <row r="46" spans="2:28">
      <c r="B46" s="233" t="s">
        <v>393</v>
      </c>
      <c r="C46" s="234">
        <v>34</v>
      </c>
      <c r="D46" s="234">
        <v>2</v>
      </c>
      <c r="E46" s="234">
        <v>2</v>
      </c>
      <c r="F46" s="234">
        <v>384</v>
      </c>
      <c r="G46" s="234" t="s">
        <v>400</v>
      </c>
      <c r="H46" s="234" t="s">
        <v>397</v>
      </c>
      <c r="I46" s="233" t="s">
        <v>394</v>
      </c>
      <c r="J46" s="234">
        <v>5</v>
      </c>
      <c r="K46" s="234" t="s">
        <v>404</v>
      </c>
      <c r="L46" s="234">
        <v>4</v>
      </c>
      <c r="M46" s="234" t="s">
        <v>409</v>
      </c>
      <c r="N46" s="234">
        <v>30</v>
      </c>
      <c r="O46" s="234" t="s">
        <v>410</v>
      </c>
      <c r="P46" s="234">
        <v>20</v>
      </c>
      <c r="Q46" s="234" t="s">
        <v>410</v>
      </c>
      <c r="R46" s="234">
        <f>(L46*N46)/P46</f>
        <v>6</v>
      </c>
      <c r="S46" s="234" t="s">
        <v>409</v>
      </c>
      <c r="T46" s="235">
        <f t="shared" si="2"/>
        <v>291.83999999999997</v>
      </c>
      <c r="U46" s="234" t="s">
        <v>410</v>
      </c>
      <c r="V46" s="234">
        <f>(R46*T46)/J46</f>
        <v>350.20799999999997</v>
      </c>
      <c r="W46" s="234" t="s">
        <v>410</v>
      </c>
      <c r="X46" s="234" t="s">
        <v>7</v>
      </c>
      <c r="Y46" s="234" t="s">
        <v>412</v>
      </c>
      <c r="Z46" s="234">
        <v>250</v>
      </c>
      <c r="AA46" s="234" t="s">
        <v>410</v>
      </c>
      <c r="AB46" s="237">
        <f>V46/Z46</f>
        <v>1.4008319999999999</v>
      </c>
    </row>
    <row r="47" spans="2:28">
      <c r="B47" s="233" t="s">
        <v>393</v>
      </c>
      <c r="C47" s="234">
        <v>34</v>
      </c>
      <c r="D47" s="234">
        <v>2</v>
      </c>
      <c r="E47" s="234">
        <v>2</v>
      </c>
      <c r="F47" s="234">
        <v>384</v>
      </c>
      <c r="G47" s="234" t="s">
        <v>401</v>
      </c>
      <c r="H47" s="234" t="s">
        <v>397</v>
      </c>
      <c r="I47" s="233" t="s">
        <v>395</v>
      </c>
      <c r="J47" s="234">
        <v>5</v>
      </c>
      <c r="K47" s="234" t="s">
        <v>405</v>
      </c>
      <c r="L47" s="234">
        <v>40</v>
      </c>
      <c r="M47" s="234" t="s">
        <v>408</v>
      </c>
      <c r="N47" s="234">
        <v>30</v>
      </c>
      <c r="O47" s="234" t="s">
        <v>410</v>
      </c>
      <c r="P47" s="234">
        <v>20</v>
      </c>
      <c r="Q47" s="234" t="s">
        <v>410</v>
      </c>
      <c r="R47" s="234">
        <f>(L47*N47)/P47</f>
        <v>60</v>
      </c>
      <c r="S47" s="234" t="s">
        <v>409</v>
      </c>
      <c r="T47" s="235">
        <f t="shared" si="2"/>
        <v>291.83999999999997</v>
      </c>
      <c r="U47" s="234" t="s">
        <v>410</v>
      </c>
      <c r="V47" s="234">
        <f>(R47*T47)/J47</f>
        <v>3502.0799999999995</v>
      </c>
      <c r="W47" s="234" t="s">
        <v>410</v>
      </c>
      <c r="X47" s="234" t="s">
        <v>7</v>
      </c>
      <c r="Y47" s="234" t="s">
        <v>412</v>
      </c>
      <c r="Z47" s="234">
        <v>1</v>
      </c>
      <c r="AA47" s="234" t="s">
        <v>413</v>
      </c>
      <c r="AB47" s="237">
        <f>(V47)/(Z47*1000)</f>
        <v>3.5020799999999994</v>
      </c>
    </row>
    <row r="48" spans="2:28">
      <c r="B48" s="233" t="s">
        <v>393</v>
      </c>
      <c r="C48" s="234">
        <v>34</v>
      </c>
      <c r="D48" s="234">
        <v>2</v>
      </c>
      <c r="E48" s="234">
        <v>2</v>
      </c>
      <c r="F48" s="234">
        <v>384</v>
      </c>
      <c r="G48" s="234" t="s">
        <v>402</v>
      </c>
      <c r="H48" s="234" t="s">
        <v>397</v>
      </c>
      <c r="I48" s="233" t="s">
        <v>2</v>
      </c>
      <c r="J48" s="234">
        <v>200</v>
      </c>
      <c r="K48" s="234" t="s">
        <v>406</v>
      </c>
      <c r="L48" s="234">
        <v>5</v>
      </c>
      <c r="M48" s="234" t="s">
        <v>6</v>
      </c>
      <c r="N48" s="234">
        <v>30</v>
      </c>
      <c r="O48" s="234" t="s">
        <v>410</v>
      </c>
      <c r="P48" s="234">
        <v>20</v>
      </c>
      <c r="Q48" s="234" t="s">
        <v>410</v>
      </c>
      <c r="R48" s="234">
        <f>(L48*N48)/P48</f>
        <v>7.5</v>
      </c>
      <c r="S48" s="234" t="s">
        <v>409</v>
      </c>
      <c r="T48" s="235">
        <f t="shared" si="2"/>
        <v>291.83999999999997</v>
      </c>
      <c r="U48" s="234" t="s">
        <v>410</v>
      </c>
      <c r="V48" s="234">
        <f>(R48*T48)/1</f>
        <v>2188.7999999999997</v>
      </c>
      <c r="W48" s="234" t="s">
        <v>410</v>
      </c>
      <c r="X48" s="234" t="s">
        <v>7</v>
      </c>
      <c r="Y48" s="234" t="s">
        <v>412</v>
      </c>
      <c r="Z48" s="234">
        <v>1.5</v>
      </c>
      <c r="AA48" s="234" t="s">
        <v>413</v>
      </c>
      <c r="AB48" s="237">
        <f>(V48)/(Z48*1000)</f>
        <v>1.4591999999999998</v>
      </c>
    </row>
    <row r="49" spans="2:28">
      <c r="B49" s="233" t="s">
        <v>393</v>
      </c>
      <c r="C49" s="234">
        <v>34</v>
      </c>
      <c r="D49" s="234">
        <v>2</v>
      </c>
      <c r="E49" s="234">
        <v>2</v>
      </c>
      <c r="F49" s="234">
        <v>384</v>
      </c>
      <c r="G49" s="234" t="s">
        <v>403</v>
      </c>
      <c r="H49" s="234" t="s">
        <v>397</v>
      </c>
      <c r="I49" s="233" t="s">
        <v>5</v>
      </c>
      <c r="J49" s="234">
        <v>5</v>
      </c>
      <c r="K49" s="234" t="s">
        <v>405</v>
      </c>
      <c r="L49" s="234">
        <v>15</v>
      </c>
      <c r="M49" s="234" t="s">
        <v>408</v>
      </c>
      <c r="N49" s="234">
        <v>30</v>
      </c>
      <c r="O49" s="234" t="s">
        <v>410</v>
      </c>
      <c r="P49" s="234">
        <v>20</v>
      </c>
      <c r="Q49" s="234" t="s">
        <v>410</v>
      </c>
      <c r="R49" s="234">
        <f>(L49*N49)/P49</f>
        <v>22.5</v>
      </c>
      <c r="S49" s="234" t="s">
        <v>409</v>
      </c>
      <c r="T49" s="235">
        <f t="shared" si="2"/>
        <v>291.83999999999997</v>
      </c>
      <c r="U49" s="234" t="s">
        <v>410</v>
      </c>
      <c r="V49" s="234">
        <f>(R49*T49)/J49</f>
        <v>1313.28</v>
      </c>
      <c r="W49" s="234" t="s">
        <v>410</v>
      </c>
      <c r="X49" s="234" t="s">
        <v>7</v>
      </c>
      <c r="Y49" s="234" t="s">
        <v>412</v>
      </c>
      <c r="Z49" s="234">
        <v>1</v>
      </c>
      <c r="AA49" s="234" t="s">
        <v>413</v>
      </c>
      <c r="AB49" s="237">
        <f>(V49)/(Z49*1000)</f>
        <v>1.31328</v>
      </c>
    </row>
    <row r="1048576" spans="2:2">
      <c r="B1048576" s="179" t="s">
        <v>393</v>
      </c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1F2B-3DD3-3E43-87E6-F751ACE77599}">
  <dimension ref="A1:T8"/>
  <sheetViews>
    <sheetView showGridLines="0" topLeftCell="C1" zoomScale="170" zoomScaleNormal="170" workbookViewId="0">
      <selection activeCell="I18" sqref="I18"/>
    </sheetView>
  </sheetViews>
  <sheetFormatPr baseColWidth="10" defaultRowHeight="13"/>
  <cols>
    <col min="3" max="3" width="5.5" customWidth="1"/>
    <col min="4" max="4" width="7.5" customWidth="1"/>
    <col min="5" max="5" width="6.1640625" customWidth="1"/>
    <col min="6" max="6" width="5.33203125" customWidth="1"/>
    <col min="7" max="7" width="7.6640625" customWidth="1"/>
    <col min="8" max="8" width="5.83203125" customWidth="1"/>
    <col min="9" max="9" width="5.5" customWidth="1"/>
    <col min="10" max="10" width="10.33203125" customWidth="1"/>
    <col min="11" max="11" width="9.33203125" customWidth="1"/>
    <col min="12" max="12" width="5" customWidth="1"/>
    <col min="13" max="13" width="7.1640625" customWidth="1"/>
    <col min="14" max="14" width="7.6640625" customWidth="1"/>
    <col min="15" max="15" width="7.5" customWidth="1"/>
    <col min="16" max="16" width="6.5" customWidth="1"/>
    <col min="17" max="17" width="5.6640625" customWidth="1"/>
    <col min="18" max="18" width="7.33203125" customWidth="1"/>
    <col min="19" max="19" width="8.5" customWidth="1"/>
    <col min="20" max="20" width="6.5" customWidth="1"/>
  </cols>
  <sheetData>
    <row r="1" spans="1:20" ht="41" customHeight="1">
      <c r="A1" s="180" t="s">
        <v>350</v>
      </c>
      <c r="B1" s="180" t="s">
        <v>414</v>
      </c>
      <c r="C1" s="386" t="s">
        <v>319</v>
      </c>
      <c r="D1" s="386" t="s">
        <v>415</v>
      </c>
      <c r="E1" s="386" t="s">
        <v>417</v>
      </c>
      <c r="F1" s="386" t="s">
        <v>416</v>
      </c>
      <c r="G1" s="386" t="s">
        <v>418</v>
      </c>
      <c r="H1" s="386" t="s">
        <v>419</v>
      </c>
      <c r="I1" s="386" t="s">
        <v>420</v>
      </c>
      <c r="J1" s="386" t="s">
        <v>421</v>
      </c>
      <c r="K1" s="386" t="s">
        <v>422</v>
      </c>
      <c r="L1" s="386" t="s">
        <v>423</v>
      </c>
      <c r="M1" s="386" t="s">
        <v>424</v>
      </c>
      <c r="N1" s="386" t="s">
        <v>425</v>
      </c>
      <c r="O1" s="386" t="s">
        <v>426</v>
      </c>
      <c r="P1" s="386" t="s">
        <v>427</v>
      </c>
      <c r="Q1" s="386" t="s">
        <v>428</v>
      </c>
      <c r="R1" s="386" t="s">
        <v>429</v>
      </c>
      <c r="S1" s="386" t="s">
        <v>438</v>
      </c>
      <c r="T1" s="386" t="s">
        <v>388</v>
      </c>
    </row>
    <row r="2" spans="1:20">
      <c r="B2" s="180" t="s">
        <v>430</v>
      </c>
      <c r="C2" s="456">
        <v>4</v>
      </c>
      <c r="D2" s="259">
        <v>0</v>
      </c>
      <c r="E2" s="259">
        <v>2</v>
      </c>
      <c r="F2" s="259">
        <v>384</v>
      </c>
      <c r="G2" s="260" t="s">
        <v>431</v>
      </c>
      <c r="H2" s="260">
        <v>0.5</v>
      </c>
      <c r="I2" s="260" t="s">
        <v>432</v>
      </c>
      <c r="J2" s="260">
        <v>1</v>
      </c>
      <c r="K2" s="260" t="s">
        <v>433</v>
      </c>
      <c r="L2" s="259">
        <v>10</v>
      </c>
      <c r="M2" s="260" t="s">
        <v>6</v>
      </c>
      <c r="N2" s="259">
        <v>80</v>
      </c>
      <c r="O2" s="260" t="s">
        <v>6</v>
      </c>
      <c r="P2" s="325">
        <v>3.3177599999999998</v>
      </c>
      <c r="Q2" s="260" t="s">
        <v>432</v>
      </c>
      <c r="R2" s="259">
        <v>6.6355199999999996</v>
      </c>
      <c r="S2" s="260" t="s">
        <v>439</v>
      </c>
      <c r="T2" s="454" t="s">
        <v>434</v>
      </c>
    </row>
    <row r="3" spans="1:20">
      <c r="B3" s="180" t="s">
        <v>430</v>
      </c>
      <c r="C3" s="261">
        <v>4</v>
      </c>
      <c r="D3" s="262">
        <v>0</v>
      </c>
      <c r="E3" s="262">
        <v>1</v>
      </c>
      <c r="F3" s="262">
        <v>384</v>
      </c>
      <c r="G3" s="263" t="s">
        <v>435</v>
      </c>
      <c r="H3" s="262">
        <v>10</v>
      </c>
      <c r="I3" s="263" t="s">
        <v>436</v>
      </c>
      <c r="J3" s="263">
        <v>0.1</v>
      </c>
      <c r="K3" s="263" t="s">
        <v>436</v>
      </c>
      <c r="L3" s="262">
        <v>10</v>
      </c>
      <c r="M3" s="263" t="s">
        <v>6</v>
      </c>
      <c r="N3" s="262">
        <v>80</v>
      </c>
      <c r="O3" s="263" t="s">
        <v>6</v>
      </c>
      <c r="P3" s="318">
        <f>((C3+D3+E3)*F3*N3)/1000</f>
        <v>153.6</v>
      </c>
      <c r="Q3" s="263" t="s">
        <v>413</v>
      </c>
      <c r="R3" s="262">
        <f>((((C3+D3+E3)*F3*N3)*J3)/L3)/1000</f>
        <v>1.536</v>
      </c>
      <c r="S3" s="263" t="s">
        <v>413</v>
      </c>
      <c r="T3" s="457" t="s">
        <v>7</v>
      </c>
    </row>
    <row r="4" spans="1:20">
      <c r="B4" s="180" t="s">
        <v>440</v>
      </c>
      <c r="C4" s="456">
        <v>13</v>
      </c>
      <c r="D4" s="259">
        <v>2</v>
      </c>
      <c r="E4" s="259">
        <v>2</v>
      </c>
      <c r="F4" s="259">
        <v>384</v>
      </c>
      <c r="G4" s="260" t="s">
        <v>431</v>
      </c>
      <c r="H4" s="259">
        <v>0.5</v>
      </c>
      <c r="I4" s="260" t="s">
        <v>432</v>
      </c>
      <c r="J4" s="259">
        <v>1</v>
      </c>
      <c r="K4" s="260" t="s">
        <v>433</v>
      </c>
      <c r="L4" s="259">
        <v>10</v>
      </c>
      <c r="M4" s="260" t="s">
        <v>6</v>
      </c>
      <c r="N4" s="259">
        <v>80</v>
      </c>
      <c r="O4" s="260" t="s">
        <v>6</v>
      </c>
      <c r="P4" s="325">
        <f>(C4+D4+E4)*0.553</f>
        <v>9.4010000000000016</v>
      </c>
      <c r="Q4" s="260" t="s">
        <v>432</v>
      </c>
      <c r="R4" s="442">
        <f>P4*2</f>
        <v>18.802000000000003</v>
      </c>
      <c r="S4" s="260" t="s">
        <v>439</v>
      </c>
      <c r="T4" s="454" t="s">
        <v>434</v>
      </c>
    </row>
    <row r="5" spans="1:20">
      <c r="B5" s="180" t="s">
        <v>440</v>
      </c>
      <c r="C5" s="261">
        <v>13</v>
      </c>
      <c r="D5" s="262">
        <v>2</v>
      </c>
      <c r="E5" s="262">
        <v>3</v>
      </c>
      <c r="F5" s="262">
        <v>384</v>
      </c>
      <c r="G5" s="263" t="s">
        <v>435</v>
      </c>
      <c r="H5" s="262">
        <v>10</v>
      </c>
      <c r="I5" s="263" t="s">
        <v>436</v>
      </c>
      <c r="J5" s="263">
        <v>0.1</v>
      </c>
      <c r="K5" s="263" t="s">
        <v>436</v>
      </c>
      <c r="L5" s="262">
        <v>10</v>
      </c>
      <c r="M5" s="263" t="s">
        <v>6</v>
      </c>
      <c r="N5" s="262">
        <v>80</v>
      </c>
      <c r="O5" s="263" t="s">
        <v>6</v>
      </c>
      <c r="P5" s="262">
        <f>((C5+D5+E5)*F5*N5)/1000</f>
        <v>552.96</v>
      </c>
      <c r="Q5" s="263" t="s">
        <v>413</v>
      </c>
      <c r="R5" s="262">
        <f>((((C5+D5+E5)*F5*N5)*J5)/L5)/1000</f>
        <v>5.5296000000000003</v>
      </c>
      <c r="S5" s="263" t="s">
        <v>413</v>
      </c>
      <c r="T5" s="457" t="s">
        <v>7</v>
      </c>
    </row>
    <row r="6" spans="1:20"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</row>
    <row r="7" spans="1:20"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</row>
    <row r="8" spans="1:20"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2C91-5F1F-6F43-B98D-29A8811BB7D3}">
  <sheetPr>
    <pageSetUpPr fitToPage="1"/>
  </sheetPr>
  <dimension ref="A1:K14"/>
  <sheetViews>
    <sheetView showGridLines="0" zoomScale="180" zoomScaleNormal="180" workbookViewId="0">
      <selection activeCell="B16" sqref="B16"/>
    </sheetView>
  </sheetViews>
  <sheetFormatPr baseColWidth="10" defaultRowHeight="13"/>
  <cols>
    <col min="1" max="1" width="6.5" style="150" customWidth="1"/>
    <col min="2" max="2" width="13.5" customWidth="1"/>
    <col min="3" max="3" width="10" customWidth="1"/>
    <col min="4" max="4" width="16" customWidth="1"/>
    <col min="5" max="5" width="8.33203125" customWidth="1"/>
    <col min="6" max="6" width="15.6640625" customWidth="1"/>
    <col min="7" max="7" width="16.5" customWidth="1"/>
  </cols>
  <sheetData>
    <row r="1" spans="1:11" s="150" customFormat="1" ht="20">
      <c r="A1" s="271" t="s">
        <v>565</v>
      </c>
    </row>
    <row r="2" spans="1:11" ht="12" customHeight="1"/>
    <row r="3" spans="1:11" ht="45" customHeight="1">
      <c r="A3" s="464" t="s">
        <v>501</v>
      </c>
      <c r="B3" s="465" t="s">
        <v>503</v>
      </c>
      <c r="C3" s="465" t="s">
        <v>504</v>
      </c>
      <c r="D3" s="465" t="s">
        <v>499</v>
      </c>
      <c r="E3" s="465" t="s">
        <v>500</v>
      </c>
      <c r="F3" s="467" t="s">
        <v>502</v>
      </c>
      <c r="G3" s="466" t="s">
        <v>505</v>
      </c>
    </row>
    <row r="4" spans="1:11" ht="18" customHeight="1">
      <c r="A4" s="275">
        <v>1</v>
      </c>
      <c r="B4" s="276">
        <v>20</v>
      </c>
      <c r="C4" s="276">
        <v>384</v>
      </c>
      <c r="D4" s="276">
        <f>(B4*C4)/1000</f>
        <v>7.68</v>
      </c>
      <c r="E4" s="276">
        <v>9</v>
      </c>
      <c r="F4" s="468">
        <v>1.5</v>
      </c>
      <c r="G4" s="277">
        <f>(D4*E4)*F4</f>
        <v>103.68</v>
      </c>
      <c r="H4" s="110"/>
      <c r="I4" s="110"/>
      <c r="J4" s="110"/>
      <c r="K4" s="110"/>
    </row>
    <row r="5" spans="1:11" ht="18" customHeight="1">
      <c r="A5" s="157">
        <v>2</v>
      </c>
      <c r="B5" s="158">
        <v>20</v>
      </c>
      <c r="C5" s="158">
        <v>384</v>
      </c>
      <c r="D5" s="158">
        <f>(B5*C5)/1000</f>
        <v>7.68</v>
      </c>
      <c r="E5" s="158">
        <v>6</v>
      </c>
      <c r="F5" s="469">
        <v>1.5</v>
      </c>
      <c r="G5" s="278">
        <f>(D5*E5)*F5</f>
        <v>69.12</v>
      </c>
      <c r="H5" s="110"/>
      <c r="I5" s="110"/>
      <c r="J5" s="110"/>
      <c r="K5" s="110"/>
    </row>
    <row r="6" spans="1:11" ht="18" customHeight="1">
      <c r="A6" s="157">
        <v>3</v>
      </c>
      <c r="B6" s="158">
        <v>20</v>
      </c>
      <c r="C6" s="158">
        <v>384</v>
      </c>
      <c r="D6" s="158">
        <f>(B6*C6)/1000</f>
        <v>7.68</v>
      </c>
      <c r="E6" s="158">
        <v>11</v>
      </c>
      <c r="F6" s="158">
        <v>1</v>
      </c>
      <c r="G6" s="278">
        <f>(D6*E6)*F6</f>
        <v>84.47999999999999</v>
      </c>
      <c r="H6" s="110"/>
      <c r="I6" s="110"/>
      <c r="J6" s="110"/>
      <c r="K6" s="110"/>
    </row>
    <row r="7" spans="1:11" ht="18" customHeight="1">
      <c r="A7" s="170">
        <v>4</v>
      </c>
      <c r="B7" s="171">
        <v>20</v>
      </c>
      <c r="C7" s="171">
        <v>384</v>
      </c>
      <c r="D7" s="171">
        <f>(B7*C7)/1000</f>
        <v>7.68</v>
      </c>
      <c r="E7" s="171">
        <v>8</v>
      </c>
      <c r="F7" s="171">
        <v>1</v>
      </c>
      <c r="G7" s="279">
        <f>(D7*E7)*F7</f>
        <v>61.44</v>
      </c>
      <c r="H7" s="110"/>
      <c r="I7" s="110"/>
      <c r="J7" s="110"/>
      <c r="K7" s="110"/>
    </row>
    <row r="8" spans="1:11">
      <c r="A8" s="285" t="s">
        <v>536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</row>
    <row r="9" spans="1:11">
      <c r="A9" s="179" t="s">
        <v>583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53" t="s">
        <v>534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54" t="s">
        <v>535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</row>
    <row r="12" spans="1:11"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B13" s="110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1"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</sheetData>
  <pageMargins left="0.25" right="0.25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47CD-BD2F-8D40-AE48-52A07D5A192A}">
  <sheetPr>
    <pageSetUpPr fitToPage="1"/>
  </sheetPr>
  <dimension ref="A1:I59"/>
  <sheetViews>
    <sheetView showGridLines="0" tabSelected="1" topLeftCell="A14" zoomScale="160" zoomScaleNormal="160" workbookViewId="0">
      <selection activeCell="O25" sqref="O25"/>
    </sheetView>
  </sheetViews>
  <sheetFormatPr baseColWidth="10" defaultRowHeight="18"/>
  <cols>
    <col min="1" max="1" width="5.33203125" style="282" customWidth="1"/>
    <col min="2" max="2" width="11.33203125" customWidth="1"/>
    <col min="3" max="3" width="15" style="150" customWidth="1"/>
    <col min="4" max="4" width="8.6640625" style="150" customWidth="1"/>
    <col min="5" max="5" width="4.6640625" style="150" customWidth="1"/>
    <col min="6" max="6" width="12.33203125" customWidth="1"/>
  </cols>
  <sheetData>
    <row r="1" spans="1:9" s="150" customFormat="1">
      <c r="A1" s="350" t="s">
        <v>440</v>
      </c>
    </row>
    <row r="2" spans="1:9" s="150" customFormat="1">
      <c r="A2" s="282"/>
    </row>
    <row r="3" spans="1:9" s="280" customFormat="1" ht="31" customHeight="1">
      <c r="A3" s="478" t="s">
        <v>508</v>
      </c>
      <c r="B3" s="479" t="s">
        <v>448</v>
      </c>
      <c r="C3" s="480" t="s">
        <v>507</v>
      </c>
      <c r="D3" s="494"/>
      <c r="E3" s="478" t="s">
        <v>508</v>
      </c>
      <c r="F3" s="479" t="s">
        <v>461</v>
      </c>
      <c r="G3" s="480" t="s">
        <v>507</v>
      </c>
    </row>
    <row r="4" spans="1:9" s="280" customFormat="1" ht="20" customHeight="1">
      <c r="A4" s="470">
        <v>1</v>
      </c>
      <c r="B4" s="471" t="s">
        <v>564</v>
      </c>
      <c r="C4" s="472"/>
      <c r="D4" s="492"/>
      <c r="E4" s="481">
        <v>10</v>
      </c>
      <c r="F4" s="482" t="s">
        <v>564</v>
      </c>
      <c r="G4" s="483"/>
      <c r="I4" s="504" t="s">
        <v>520</v>
      </c>
    </row>
    <row r="5" spans="1:9" s="280" customFormat="1" ht="20" customHeight="1">
      <c r="A5" s="470">
        <v>2</v>
      </c>
      <c r="B5" s="473" t="s">
        <v>509</v>
      </c>
      <c r="C5" s="474" t="s">
        <v>443</v>
      </c>
      <c r="D5" s="489"/>
      <c r="E5" s="481">
        <v>11</v>
      </c>
      <c r="F5" s="484" t="s">
        <v>520</v>
      </c>
      <c r="G5" s="485" t="s">
        <v>443</v>
      </c>
      <c r="I5" s="505" t="s">
        <v>506</v>
      </c>
    </row>
    <row r="6" spans="1:9" s="280" customFormat="1" ht="20" customHeight="1">
      <c r="A6" s="470">
        <v>3</v>
      </c>
      <c r="B6" s="473" t="s">
        <v>513</v>
      </c>
      <c r="C6" s="474" t="s">
        <v>443</v>
      </c>
      <c r="D6" s="489"/>
      <c r="E6" s="481">
        <v>12</v>
      </c>
      <c r="F6" s="486" t="s">
        <v>506</v>
      </c>
      <c r="G6" s="485" t="s">
        <v>443</v>
      </c>
      <c r="I6" s="505" t="s">
        <v>510</v>
      </c>
    </row>
    <row r="7" spans="1:9" s="280" customFormat="1" ht="20" customHeight="1">
      <c r="A7" s="470">
        <v>4</v>
      </c>
      <c r="B7" s="473" t="s">
        <v>514</v>
      </c>
      <c r="C7" s="474" t="s">
        <v>443</v>
      </c>
      <c r="D7" s="489"/>
      <c r="E7" s="481">
        <v>13</v>
      </c>
      <c r="F7" s="486" t="s">
        <v>510</v>
      </c>
      <c r="G7" s="487" t="s">
        <v>443</v>
      </c>
      <c r="I7" s="505" t="s">
        <v>511</v>
      </c>
    </row>
    <row r="8" spans="1:9" s="280" customFormat="1" ht="20" customHeight="1">
      <c r="A8" s="470">
        <v>5</v>
      </c>
      <c r="B8" s="473" t="s">
        <v>515</v>
      </c>
      <c r="C8" s="474" t="s">
        <v>443</v>
      </c>
      <c r="D8" s="489"/>
      <c r="E8" s="481">
        <v>14</v>
      </c>
      <c r="F8" s="486" t="s">
        <v>511</v>
      </c>
      <c r="G8" s="487" t="s">
        <v>443</v>
      </c>
      <c r="I8" s="505" t="s">
        <v>512</v>
      </c>
    </row>
    <row r="9" spans="1:9" s="280" customFormat="1" ht="20" customHeight="1">
      <c r="A9" s="470">
        <v>6</v>
      </c>
      <c r="B9" s="473" t="s">
        <v>516</v>
      </c>
      <c r="C9" s="474" t="s">
        <v>443</v>
      </c>
      <c r="D9" s="489"/>
      <c r="E9" s="481">
        <v>15</v>
      </c>
      <c r="F9" s="486" t="s">
        <v>512</v>
      </c>
      <c r="G9" s="487" t="s">
        <v>443</v>
      </c>
      <c r="I9" s="504" t="s">
        <v>529</v>
      </c>
    </row>
    <row r="10" spans="1:9" s="280" customFormat="1" ht="20" customHeight="1">
      <c r="A10" s="470">
        <v>7</v>
      </c>
      <c r="B10" s="473" t="s">
        <v>517</v>
      </c>
      <c r="C10" s="474" t="s">
        <v>443</v>
      </c>
      <c r="D10" s="489"/>
      <c r="E10" s="488"/>
      <c r="F10" s="489"/>
      <c r="G10" s="267"/>
      <c r="I10" s="505" t="s">
        <v>530</v>
      </c>
    </row>
    <row r="11" spans="1:9" s="280" customFormat="1" ht="20" customHeight="1">
      <c r="A11" s="470">
        <v>8</v>
      </c>
      <c r="B11" s="473" t="s">
        <v>518</v>
      </c>
      <c r="C11" s="474" t="s">
        <v>443</v>
      </c>
      <c r="D11" s="489"/>
      <c r="E11" s="488"/>
      <c r="F11" s="489"/>
      <c r="G11" s="267"/>
      <c r="I11" s="505" t="s">
        <v>531</v>
      </c>
    </row>
    <row r="12" spans="1:9" s="280" customFormat="1" ht="20" customHeight="1">
      <c r="A12" s="475">
        <v>9</v>
      </c>
      <c r="B12" s="476" t="s">
        <v>519</v>
      </c>
      <c r="C12" s="477" t="s">
        <v>443</v>
      </c>
      <c r="D12" s="489"/>
      <c r="E12" s="490"/>
      <c r="F12" s="491"/>
      <c r="G12" s="269"/>
      <c r="I12" s="505" t="s">
        <v>532</v>
      </c>
    </row>
    <row r="13" spans="1:9" ht="18" customHeight="1">
      <c r="A13" s="351" t="s">
        <v>562</v>
      </c>
      <c r="B13" s="351"/>
      <c r="C13" s="110"/>
      <c r="D13" s="110"/>
      <c r="E13" s="501" t="s">
        <v>584</v>
      </c>
      <c r="F13" s="500"/>
      <c r="G13" s="110"/>
      <c r="I13" s="505" t="s">
        <v>533</v>
      </c>
    </row>
    <row r="14" spans="1:9" ht="25" customHeight="1">
      <c r="A14" s="281"/>
      <c r="B14" s="110"/>
      <c r="C14" s="110"/>
      <c r="D14" s="110"/>
      <c r="F14" s="282"/>
      <c r="G14" s="110"/>
    </row>
    <row r="15" spans="1:9" ht="25" customHeight="1">
      <c r="A15" s="478" t="s">
        <v>508</v>
      </c>
      <c r="B15" s="479" t="s">
        <v>450</v>
      </c>
      <c r="C15" s="480" t="s">
        <v>507</v>
      </c>
      <c r="D15" s="283"/>
      <c r="E15" s="478" t="s">
        <v>508</v>
      </c>
      <c r="F15" s="479" t="s">
        <v>463</v>
      </c>
      <c r="G15" s="480" t="s">
        <v>507</v>
      </c>
    </row>
    <row r="16" spans="1:9" ht="20" customHeight="1">
      <c r="A16" s="495">
        <v>1</v>
      </c>
      <c r="B16" s="471" t="s">
        <v>564</v>
      </c>
      <c r="C16" s="225"/>
      <c r="E16" s="496">
        <v>10</v>
      </c>
      <c r="F16" s="525" t="s">
        <v>564</v>
      </c>
      <c r="G16" s="497"/>
    </row>
    <row r="17" spans="1:7" ht="20" customHeight="1">
      <c r="A17" s="470">
        <v>2</v>
      </c>
      <c r="B17" s="489" t="s">
        <v>521</v>
      </c>
      <c r="C17" s="474" t="s">
        <v>444</v>
      </c>
      <c r="D17" s="281"/>
      <c r="E17" s="496">
        <v>11</v>
      </c>
      <c r="F17" s="526" t="s">
        <v>529</v>
      </c>
      <c r="G17" s="498" t="s">
        <v>444</v>
      </c>
    </row>
    <row r="18" spans="1:7" ht="20" customHeight="1">
      <c r="A18" s="470">
        <v>3</v>
      </c>
      <c r="B18" s="489" t="s">
        <v>522</v>
      </c>
      <c r="C18" s="474" t="s">
        <v>444</v>
      </c>
      <c r="D18" s="281"/>
      <c r="E18" s="496">
        <v>12</v>
      </c>
      <c r="F18" s="527" t="s">
        <v>530</v>
      </c>
      <c r="G18" s="498" t="s">
        <v>444</v>
      </c>
    </row>
    <row r="19" spans="1:7" ht="20" customHeight="1">
      <c r="A19" s="470">
        <v>4</v>
      </c>
      <c r="B19" s="489" t="s">
        <v>523</v>
      </c>
      <c r="C19" s="474" t="s">
        <v>444</v>
      </c>
      <c r="D19" s="281"/>
      <c r="E19" s="496">
        <v>13</v>
      </c>
      <c r="F19" s="527" t="s">
        <v>531</v>
      </c>
      <c r="G19" s="498" t="s">
        <v>444</v>
      </c>
    </row>
    <row r="20" spans="1:7" ht="20" customHeight="1">
      <c r="A20" s="470">
        <v>5</v>
      </c>
      <c r="B20" s="489" t="s">
        <v>524</v>
      </c>
      <c r="C20" s="474" t="s">
        <v>444</v>
      </c>
      <c r="D20" s="281"/>
      <c r="E20" s="496">
        <v>14</v>
      </c>
      <c r="F20" s="527" t="s">
        <v>532</v>
      </c>
      <c r="G20" s="498" t="s">
        <v>444</v>
      </c>
    </row>
    <row r="21" spans="1:7" ht="20" customHeight="1">
      <c r="A21" s="470">
        <v>6</v>
      </c>
      <c r="B21" s="489" t="s">
        <v>525</v>
      </c>
      <c r="C21" s="474" t="s">
        <v>444</v>
      </c>
      <c r="D21" s="281"/>
      <c r="E21" s="496">
        <v>15</v>
      </c>
      <c r="F21" s="527" t="s">
        <v>533</v>
      </c>
      <c r="G21" s="498" t="s">
        <v>444</v>
      </c>
    </row>
    <row r="22" spans="1:7" ht="20" customHeight="1">
      <c r="A22" s="470">
        <v>7</v>
      </c>
      <c r="B22" s="489" t="s">
        <v>526</v>
      </c>
      <c r="C22" s="474" t="s">
        <v>444</v>
      </c>
      <c r="D22" s="281"/>
      <c r="E22" s="488"/>
      <c r="F22" s="151"/>
      <c r="G22" s="472"/>
    </row>
    <row r="23" spans="1:7" ht="20" customHeight="1">
      <c r="A23" s="470">
        <v>8</v>
      </c>
      <c r="B23" s="489" t="s">
        <v>527</v>
      </c>
      <c r="C23" s="474" t="s">
        <v>444</v>
      </c>
      <c r="D23" s="281"/>
      <c r="E23" s="488"/>
      <c r="F23" s="493"/>
      <c r="G23" s="472"/>
    </row>
    <row r="24" spans="1:7" ht="20" customHeight="1">
      <c r="A24" s="475">
        <v>9</v>
      </c>
      <c r="B24" s="491" t="s">
        <v>528</v>
      </c>
      <c r="C24" s="477" t="s">
        <v>444</v>
      </c>
      <c r="D24" s="281"/>
      <c r="E24" s="299"/>
      <c r="F24" s="499"/>
      <c r="G24" s="226"/>
    </row>
    <row r="25" spans="1:7" ht="18" customHeight="1">
      <c r="A25" s="351" t="s">
        <v>562</v>
      </c>
      <c r="B25" s="351"/>
      <c r="E25" s="352" t="s">
        <v>563</v>
      </c>
      <c r="F25" s="352"/>
    </row>
    <row r="26" spans="1:7" s="150" customFormat="1" ht="10" customHeight="1">
      <c r="A26" s="351"/>
      <c r="B26" s="351"/>
      <c r="E26" s="352"/>
      <c r="F26" s="352"/>
    </row>
    <row r="27" spans="1:7" ht="13">
      <c r="A27" s="533" t="s">
        <v>629</v>
      </c>
      <c r="B27" s="533"/>
      <c r="C27" s="533"/>
    </row>
    <row r="28" spans="1:7" ht="10" customHeight="1"/>
    <row r="29" spans="1:7" ht="15" customHeight="1">
      <c r="A29" s="502" t="s">
        <v>508</v>
      </c>
      <c r="B29" s="503" t="s">
        <v>587</v>
      </c>
      <c r="C29" s="503"/>
      <c r="D29" s="503"/>
      <c r="E29" s="503"/>
      <c r="F29" s="500" t="s">
        <v>616</v>
      </c>
    </row>
    <row r="30" spans="1:7" ht="15" customHeight="1">
      <c r="A30" s="502">
        <v>1</v>
      </c>
      <c r="B30" s="507" t="s">
        <v>586</v>
      </c>
      <c r="C30" s="503"/>
      <c r="D30" s="503"/>
      <c r="E30" s="503"/>
      <c r="F30" s="502"/>
    </row>
    <row r="31" spans="1:7" ht="15" customHeight="1">
      <c r="A31" s="502">
        <v>2</v>
      </c>
      <c r="B31" s="507" t="s">
        <v>585</v>
      </c>
      <c r="C31" s="503"/>
      <c r="D31" s="503"/>
      <c r="E31" s="503"/>
      <c r="F31" s="502">
        <v>1</v>
      </c>
    </row>
    <row r="32" spans="1:7" ht="15" customHeight="1">
      <c r="A32" s="502">
        <v>3</v>
      </c>
      <c r="B32" s="507" t="s">
        <v>588</v>
      </c>
      <c r="F32" s="110">
        <v>2</v>
      </c>
    </row>
    <row r="33" spans="1:6" ht="15" customHeight="1">
      <c r="A33" s="502">
        <v>4</v>
      </c>
      <c r="B33" s="507" t="s">
        <v>589</v>
      </c>
      <c r="F33" s="502">
        <v>3</v>
      </c>
    </row>
    <row r="34" spans="1:6" ht="15" customHeight="1">
      <c r="A34" s="502">
        <v>5</v>
      </c>
      <c r="B34" s="507" t="s">
        <v>590</v>
      </c>
      <c r="F34" s="502">
        <v>4</v>
      </c>
    </row>
    <row r="35" spans="1:6" ht="15" customHeight="1">
      <c r="A35" s="502">
        <v>6</v>
      </c>
      <c r="B35" s="507" t="s">
        <v>591</v>
      </c>
      <c r="F35" s="502">
        <v>5</v>
      </c>
    </row>
    <row r="36" spans="1:6" ht="15" customHeight="1">
      <c r="A36" s="502">
        <v>7</v>
      </c>
      <c r="B36" s="507" t="s">
        <v>592</v>
      </c>
      <c r="F36" s="502">
        <v>6</v>
      </c>
    </row>
    <row r="37" spans="1:6" ht="15" customHeight="1">
      <c r="A37" s="502">
        <v>8</v>
      </c>
      <c r="B37" s="507" t="s">
        <v>593</v>
      </c>
      <c r="F37" s="502">
        <v>7</v>
      </c>
    </row>
    <row r="38" spans="1:6" ht="15" customHeight="1">
      <c r="A38" s="502">
        <v>9</v>
      </c>
      <c r="B38" s="507" t="s">
        <v>594</v>
      </c>
      <c r="F38" s="502">
        <v>8</v>
      </c>
    </row>
    <row r="39" spans="1:6" ht="15" customHeight="1">
      <c r="A39" s="502">
        <v>10</v>
      </c>
      <c r="B39" s="563" t="s">
        <v>596</v>
      </c>
    </row>
    <row r="40" spans="1:6" ht="15" customHeight="1">
      <c r="A40" s="502">
        <v>11</v>
      </c>
      <c r="B40" s="563" t="s">
        <v>595</v>
      </c>
      <c r="F40" s="502">
        <v>9</v>
      </c>
    </row>
    <row r="41" spans="1:6" ht="15" customHeight="1">
      <c r="A41" s="502">
        <v>12</v>
      </c>
      <c r="B41" s="563" t="s">
        <v>597</v>
      </c>
      <c r="F41" s="502">
        <v>10</v>
      </c>
    </row>
    <row r="42" spans="1:6" s="150" customFormat="1" ht="15" customHeight="1">
      <c r="A42" s="502">
        <v>13</v>
      </c>
      <c r="B42" s="563" t="s">
        <v>600</v>
      </c>
      <c r="F42" s="502">
        <v>11</v>
      </c>
    </row>
    <row r="43" spans="1:6" ht="15" customHeight="1">
      <c r="A43" s="502">
        <v>14</v>
      </c>
      <c r="B43" s="563" t="s">
        <v>598</v>
      </c>
      <c r="F43" s="502">
        <v>12</v>
      </c>
    </row>
    <row r="44" spans="1:6" ht="15" customHeight="1">
      <c r="A44" s="502">
        <v>15</v>
      </c>
      <c r="B44" s="563" t="s">
        <v>599</v>
      </c>
      <c r="F44" s="502">
        <v>13</v>
      </c>
    </row>
    <row r="45" spans="1:6" ht="15" customHeight="1">
      <c r="A45" s="502">
        <v>16</v>
      </c>
      <c r="B45" s="507" t="s">
        <v>609</v>
      </c>
    </row>
    <row r="46" spans="1:6" ht="15" customHeight="1">
      <c r="A46" s="502">
        <v>17</v>
      </c>
      <c r="B46" s="507" t="s">
        <v>601</v>
      </c>
      <c r="F46" s="502">
        <v>14</v>
      </c>
    </row>
    <row r="47" spans="1:6" ht="15" customHeight="1">
      <c r="A47" s="502">
        <v>18</v>
      </c>
      <c r="B47" s="507" t="s">
        <v>602</v>
      </c>
      <c r="F47" s="502">
        <v>15</v>
      </c>
    </row>
    <row r="48" spans="1:6" ht="15" customHeight="1">
      <c r="A48" s="502">
        <v>19</v>
      </c>
      <c r="B48" s="507" t="s">
        <v>603</v>
      </c>
      <c r="F48" s="502">
        <v>16</v>
      </c>
    </row>
    <row r="49" spans="1:7" ht="15" customHeight="1">
      <c r="A49" s="502">
        <v>20</v>
      </c>
      <c r="B49" s="507" t="s">
        <v>604</v>
      </c>
      <c r="F49" s="502">
        <v>17</v>
      </c>
    </row>
    <row r="50" spans="1:7" ht="15" customHeight="1">
      <c r="A50" s="502">
        <v>21</v>
      </c>
      <c r="B50" s="562" t="s">
        <v>605</v>
      </c>
      <c r="F50" s="502">
        <v>18</v>
      </c>
      <c r="G50" s="561" t="s">
        <v>630</v>
      </c>
    </row>
    <row r="51" spans="1:7" ht="15" customHeight="1">
      <c r="A51" s="502">
        <v>22</v>
      </c>
      <c r="B51" s="503" t="s">
        <v>606</v>
      </c>
      <c r="F51" s="502">
        <v>19</v>
      </c>
    </row>
    <row r="52" spans="1:7" ht="15" customHeight="1">
      <c r="A52" s="502">
        <v>23</v>
      </c>
      <c r="B52" s="503" t="s">
        <v>607</v>
      </c>
      <c r="F52" s="502">
        <v>20</v>
      </c>
    </row>
    <row r="53" spans="1:7" ht="15" customHeight="1">
      <c r="A53" s="502">
        <v>24</v>
      </c>
      <c r="B53" s="503" t="s">
        <v>608</v>
      </c>
      <c r="F53" s="502">
        <v>21</v>
      </c>
    </row>
    <row r="54" spans="1:7" ht="15" customHeight="1">
      <c r="A54" s="502">
        <v>25</v>
      </c>
      <c r="B54" s="524" t="s">
        <v>610</v>
      </c>
    </row>
    <row r="55" spans="1:7" ht="15" customHeight="1">
      <c r="A55" s="502">
        <v>26</v>
      </c>
      <c r="B55" s="524" t="s">
        <v>611</v>
      </c>
      <c r="F55" s="502">
        <v>22</v>
      </c>
    </row>
    <row r="56" spans="1:7" ht="15" customHeight="1">
      <c r="A56" s="502">
        <v>27</v>
      </c>
      <c r="B56" s="524" t="s">
        <v>612</v>
      </c>
      <c r="F56" s="502">
        <v>23</v>
      </c>
    </row>
    <row r="57" spans="1:7" ht="15" customHeight="1">
      <c r="A57" s="502">
        <v>28</v>
      </c>
      <c r="B57" s="524" t="s">
        <v>613</v>
      </c>
      <c r="F57" s="502">
        <v>24</v>
      </c>
    </row>
    <row r="58" spans="1:7" ht="15" customHeight="1">
      <c r="A58" s="502">
        <v>29</v>
      </c>
      <c r="B58" s="524" t="s">
        <v>614</v>
      </c>
      <c r="F58" s="502">
        <v>25</v>
      </c>
    </row>
    <row r="59" spans="1:7" ht="15" customHeight="1">
      <c r="A59" s="502">
        <v>30</v>
      </c>
      <c r="B59" s="524" t="s">
        <v>615</v>
      </c>
      <c r="F59" s="502">
        <v>26</v>
      </c>
    </row>
  </sheetData>
  <mergeCells count="1">
    <mergeCell ref="A27:C27"/>
  </mergeCells>
  <phoneticPr fontId="69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92AC-0AF6-114C-9BB8-2E25729C8A63}">
  <dimension ref="A1:D31"/>
  <sheetViews>
    <sheetView zoomScale="190" zoomScaleNormal="190" workbookViewId="0">
      <selection activeCell="C17" sqref="C17"/>
    </sheetView>
  </sheetViews>
  <sheetFormatPr baseColWidth="10" defaultRowHeight="13"/>
  <cols>
    <col min="1" max="1" width="13.6640625" style="179" customWidth="1"/>
    <col min="2" max="2" width="15" style="179" customWidth="1"/>
    <col min="3" max="3" width="40.6640625" style="179" customWidth="1"/>
    <col min="4" max="4" width="48.33203125" style="179" customWidth="1"/>
    <col min="5" max="16384" width="10.83203125" style="179"/>
  </cols>
  <sheetData>
    <row r="1" spans="1:4" ht="14">
      <c r="A1" s="517" t="s">
        <v>622</v>
      </c>
      <c r="B1" s="503" t="s">
        <v>623</v>
      </c>
      <c r="C1" s="503" t="s">
        <v>624</v>
      </c>
      <c r="D1" s="503" t="s">
        <v>625</v>
      </c>
    </row>
    <row r="2" spans="1:4" ht="14">
      <c r="A2" s="517" t="s">
        <v>581</v>
      </c>
      <c r="B2" s="503" t="s">
        <v>564</v>
      </c>
      <c r="C2" s="507" t="s">
        <v>586</v>
      </c>
      <c r="D2" s="503" t="s">
        <v>626</v>
      </c>
    </row>
    <row r="3" spans="1:4" ht="14">
      <c r="A3" s="517" t="s">
        <v>581</v>
      </c>
      <c r="B3" s="503" t="s">
        <v>509</v>
      </c>
      <c r="C3" s="507" t="s">
        <v>585</v>
      </c>
      <c r="D3" s="503" t="s">
        <v>626</v>
      </c>
    </row>
    <row r="4" spans="1:4" ht="14">
      <c r="A4" s="517" t="s">
        <v>581</v>
      </c>
      <c r="B4" s="503" t="s">
        <v>513</v>
      </c>
      <c r="C4" s="507" t="s">
        <v>588</v>
      </c>
      <c r="D4" s="503" t="s">
        <v>626</v>
      </c>
    </row>
    <row r="5" spans="1:4" ht="14">
      <c r="A5" s="517" t="s">
        <v>581</v>
      </c>
      <c r="B5" s="503" t="s">
        <v>514</v>
      </c>
      <c r="C5" s="507" t="s">
        <v>589</v>
      </c>
      <c r="D5" s="503" t="s">
        <v>626</v>
      </c>
    </row>
    <row r="6" spans="1:4" ht="14">
      <c r="A6" s="517" t="s">
        <v>581</v>
      </c>
      <c r="B6" s="503" t="s">
        <v>515</v>
      </c>
      <c r="C6" s="507" t="s">
        <v>590</v>
      </c>
      <c r="D6" s="503" t="s">
        <v>626</v>
      </c>
    </row>
    <row r="7" spans="1:4" ht="14">
      <c r="A7" s="506" t="s">
        <v>581</v>
      </c>
      <c r="B7" s="522" t="s">
        <v>516</v>
      </c>
      <c r="C7" s="506" t="s">
        <v>591</v>
      </c>
      <c r="D7" s="506" t="s">
        <v>626</v>
      </c>
    </row>
    <row r="8" spans="1:4" ht="14">
      <c r="A8" s="506" t="s">
        <v>581</v>
      </c>
      <c r="B8" s="522" t="s">
        <v>517</v>
      </c>
      <c r="C8" s="506" t="s">
        <v>592</v>
      </c>
      <c r="D8" s="506" t="s">
        <v>626</v>
      </c>
    </row>
    <row r="9" spans="1:4" ht="14">
      <c r="A9" s="506" t="s">
        <v>581</v>
      </c>
      <c r="B9" s="522" t="s">
        <v>518</v>
      </c>
      <c r="C9" s="506" t="s">
        <v>593</v>
      </c>
      <c r="D9" s="506" t="s">
        <v>626</v>
      </c>
    </row>
    <row r="10" spans="1:4" ht="14">
      <c r="A10" s="506" t="s">
        <v>581</v>
      </c>
      <c r="B10" s="522" t="s">
        <v>519</v>
      </c>
      <c r="C10" s="506" t="s">
        <v>594</v>
      </c>
      <c r="D10" s="506" t="s">
        <v>626</v>
      </c>
    </row>
    <row r="11" spans="1:4" ht="14">
      <c r="A11" s="506" t="s">
        <v>581</v>
      </c>
      <c r="B11" s="523" t="s">
        <v>627</v>
      </c>
      <c r="C11" s="506" t="s">
        <v>609</v>
      </c>
      <c r="D11" s="506" t="s">
        <v>626</v>
      </c>
    </row>
    <row r="12" spans="1:4" ht="14">
      <c r="A12" s="506" t="s">
        <v>581</v>
      </c>
      <c r="B12" s="522" t="s">
        <v>521</v>
      </c>
      <c r="C12" s="506" t="s">
        <v>601</v>
      </c>
      <c r="D12" s="506" t="s">
        <v>626</v>
      </c>
    </row>
    <row r="13" spans="1:4" ht="14">
      <c r="A13" s="506" t="s">
        <v>581</v>
      </c>
      <c r="B13" s="522" t="s">
        <v>522</v>
      </c>
      <c r="C13" s="506" t="s">
        <v>602</v>
      </c>
      <c r="D13" s="506" t="s">
        <v>626</v>
      </c>
    </row>
    <row r="14" spans="1:4" ht="14">
      <c r="A14" s="517" t="s">
        <v>581</v>
      </c>
      <c r="B14" s="518" t="s">
        <v>523</v>
      </c>
      <c r="C14" s="503" t="s">
        <v>603</v>
      </c>
      <c r="D14" s="503" t="s">
        <v>626</v>
      </c>
    </row>
    <row r="15" spans="1:4" ht="14">
      <c r="A15" s="517" t="s">
        <v>581</v>
      </c>
      <c r="B15" s="518" t="s">
        <v>524</v>
      </c>
      <c r="C15" s="503" t="s">
        <v>604</v>
      </c>
      <c r="D15" s="503" t="s">
        <v>626</v>
      </c>
    </row>
    <row r="16" spans="1:4" ht="14">
      <c r="A16" s="517" t="s">
        <v>581</v>
      </c>
      <c r="B16" s="518" t="s">
        <v>525</v>
      </c>
      <c r="C16" s="503" t="s">
        <v>605</v>
      </c>
      <c r="D16" s="503" t="s">
        <v>626</v>
      </c>
    </row>
    <row r="17" spans="1:4" ht="14">
      <c r="A17" s="517" t="s">
        <v>581</v>
      </c>
      <c r="B17" s="518" t="s">
        <v>526</v>
      </c>
      <c r="C17" s="503" t="s">
        <v>606</v>
      </c>
      <c r="D17" s="503" t="s">
        <v>626</v>
      </c>
    </row>
    <row r="18" spans="1:4" ht="14">
      <c r="A18" s="517" t="s">
        <v>581</v>
      </c>
      <c r="B18" s="518" t="s">
        <v>527</v>
      </c>
      <c r="C18" s="503" t="s">
        <v>607</v>
      </c>
      <c r="D18" s="503" t="s">
        <v>626</v>
      </c>
    </row>
    <row r="19" spans="1:4" ht="14">
      <c r="A19" s="517" t="s">
        <v>581</v>
      </c>
      <c r="B19" s="518" t="s">
        <v>528</v>
      </c>
      <c r="C19" s="503" t="s">
        <v>608</v>
      </c>
      <c r="D19" s="503" t="s">
        <v>626</v>
      </c>
    </row>
    <row r="20" spans="1:4" ht="14">
      <c r="A20" s="517" t="s">
        <v>581</v>
      </c>
      <c r="B20" s="521" t="s">
        <v>628</v>
      </c>
      <c r="C20" s="506" t="s">
        <v>610</v>
      </c>
      <c r="D20" s="503" t="s">
        <v>626</v>
      </c>
    </row>
    <row r="21" spans="1:4" ht="14">
      <c r="A21" s="517" t="s">
        <v>581</v>
      </c>
      <c r="B21" s="519" t="s">
        <v>529</v>
      </c>
      <c r="C21" s="506" t="s">
        <v>611</v>
      </c>
      <c r="D21" s="503" t="s">
        <v>626</v>
      </c>
    </row>
    <row r="22" spans="1:4" ht="14">
      <c r="A22" s="517" t="s">
        <v>581</v>
      </c>
      <c r="B22" s="520" t="s">
        <v>530</v>
      </c>
      <c r="C22" s="506" t="s">
        <v>612</v>
      </c>
      <c r="D22" s="503" t="s">
        <v>626</v>
      </c>
    </row>
    <row r="23" spans="1:4" ht="14">
      <c r="A23" s="517" t="s">
        <v>581</v>
      </c>
      <c r="B23" s="520" t="s">
        <v>531</v>
      </c>
      <c r="C23" s="506" t="s">
        <v>613</v>
      </c>
      <c r="D23" s="503" t="s">
        <v>626</v>
      </c>
    </row>
    <row r="24" spans="1:4" ht="14">
      <c r="A24" s="517" t="s">
        <v>581</v>
      </c>
      <c r="B24" s="520" t="s">
        <v>532</v>
      </c>
      <c r="C24" s="506" t="s">
        <v>614</v>
      </c>
      <c r="D24" s="503" t="s">
        <v>626</v>
      </c>
    </row>
    <row r="25" spans="1:4" ht="14">
      <c r="A25" s="517" t="s">
        <v>581</v>
      </c>
      <c r="B25" s="520" t="s">
        <v>533</v>
      </c>
      <c r="C25" s="506" t="s">
        <v>615</v>
      </c>
      <c r="D25" s="503" t="s">
        <v>626</v>
      </c>
    </row>
    <row r="26" spans="1:4" ht="14">
      <c r="A26" s="503"/>
      <c r="B26" s="503"/>
      <c r="C26" s="503"/>
      <c r="D26" s="503"/>
    </row>
    <row r="27" spans="1:4" ht="14">
      <c r="A27" s="503"/>
      <c r="B27" s="503"/>
      <c r="C27" s="503"/>
      <c r="D27" s="503"/>
    </row>
    <row r="28" spans="1:4" ht="14">
      <c r="A28" s="503"/>
      <c r="B28" s="503"/>
      <c r="C28" s="503"/>
      <c r="D28" s="503"/>
    </row>
    <row r="29" spans="1:4" ht="14">
      <c r="A29" s="503"/>
      <c r="B29" s="503"/>
      <c r="C29" s="503"/>
      <c r="D29" s="503"/>
    </row>
    <row r="30" spans="1:4" ht="14">
      <c r="A30" s="503"/>
      <c r="B30" s="503"/>
      <c r="C30" s="503"/>
      <c r="D30" s="503"/>
    </row>
    <row r="31" spans="1:4" ht="14">
      <c r="A31" s="503"/>
      <c r="B31" s="503"/>
      <c r="C31" s="503"/>
      <c r="D31" s="503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E378-7A3E-AD42-BBF1-C359DF834076}">
  <dimension ref="A1:E34"/>
  <sheetViews>
    <sheetView zoomScale="179" zoomScaleNormal="179" workbookViewId="0">
      <selection activeCell="C4" sqref="B3:C4"/>
    </sheetView>
  </sheetViews>
  <sheetFormatPr baseColWidth="10" defaultRowHeight="13"/>
  <cols>
    <col min="1" max="1" width="39.5" customWidth="1"/>
    <col min="2" max="2" width="9.6640625" style="150" customWidth="1"/>
  </cols>
  <sheetData>
    <row r="1" spans="1:5" ht="17" customHeight="1">
      <c r="A1" s="514" t="s">
        <v>617</v>
      </c>
      <c r="B1" s="274" t="s">
        <v>621</v>
      </c>
      <c r="C1" s="515" t="s">
        <v>618</v>
      </c>
      <c r="D1" s="515" t="s">
        <v>619</v>
      </c>
      <c r="E1" s="515" t="s">
        <v>620</v>
      </c>
    </row>
    <row r="2" spans="1:5" ht="17" customHeight="1">
      <c r="A2" s="508" t="s">
        <v>586</v>
      </c>
      <c r="B2" s="513">
        <v>2370</v>
      </c>
    </row>
    <row r="3" spans="1:5" ht="17" customHeight="1">
      <c r="A3" s="508" t="s">
        <v>585</v>
      </c>
      <c r="B3" s="513">
        <v>2371</v>
      </c>
    </row>
    <row r="4" spans="1:5" ht="17" customHeight="1">
      <c r="A4" s="516" t="s">
        <v>588</v>
      </c>
      <c r="B4" s="510"/>
    </row>
    <row r="5" spans="1:5" ht="17" customHeight="1">
      <c r="A5" s="516" t="s">
        <v>589</v>
      </c>
      <c r="B5" s="510"/>
    </row>
    <row r="6" spans="1:5" ht="17" customHeight="1">
      <c r="A6" s="516" t="s">
        <v>590</v>
      </c>
      <c r="B6" s="510"/>
    </row>
    <row r="7" spans="1:5" ht="17" customHeight="1">
      <c r="A7" s="516" t="s">
        <v>591</v>
      </c>
      <c r="B7" s="510"/>
    </row>
    <row r="8" spans="1:5" ht="17" customHeight="1">
      <c r="A8" s="516" t="s">
        <v>592</v>
      </c>
      <c r="B8" s="511"/>
    </row>
    <row r="9" spans="1:5" ht="17" customHeight="1">
      <c r="A9" s="516" t="s">
        <v>593</v>
      </c>
      <c r="B9" s="511"/>
    </row>
    <row r="10" spans="1:5" ht="17" customHeight="1">
      <c r="A10" s="516" t="s">
        <v>594</v>
      </c>
    </row>
    <row r="11" spans="1:5" ht="17" customHeight="1">
      <c r="A11" s="509"/>
      <c r="B11" s="511"/>
    </row>
    <row r="12" spans="1:5" ht="17" customHeight="1">
      <c r="A12" s="509"/>
      <c r="B12" s="511"/>
    </row>
    <row r="13" spans="1:5" ht="17" customHeight="1">
      <c r="A13" s="509"/>
      <c r="B13" s="511"/>
    </row>
    <row r="14" spans="1:5" ht="17" customHeight="1">
      <c r="A14" s="509"/>
      <c r="B14" s="511"/>
    </row>
    <row r="15" spans="1:5" ht="17" customHeight="1">
      <c r="A15" s="509"/>
      <c r="B15" s="511"/>
    </row>
    <row r="16" spans="1:5" ht="17" customHeight="1">
      <c r="A16" s="509"/>
      <c r="B16" s="511"/>
    </row>
    <row r="17" spans="1:2" ht="17" customHeight="1">
      <c r="A17" s="509"/>
      <c r="B17" s="511"/>
    </row>
    <row r="18" spans="1:2" ht="17" customHeight="1">
      <c r="A18" s="509"/>
      <c r="B18" s="511"/>
    </row>
    <row r="19" spans="1:2" ht="17" customHeight="1">
      <c r="A19" s="509"/>
      <c r="B19" s="511"/>
    </row>
    <row r="20" spans="1:2" ht="17" customHeight="1">
      <c r="A20" s="509"/>
      <c r="B20" s="511"/>
    </row>
    <row r="21" spans="1:2" ht="17" customHeight="1">
      <c r="A21" s="509"/>
      <c r="B21" s="511"/>
    </row>
    <row r="22" spans="1:2" ht="17" customHeight="1">
      <c r="A22" s="509"/>
      <c r="B22" s="511"/>
    </row>
    <row r="23" spans="1:2" ht="17" customHeight="1">
      <c r="A23" s="509"/>
      <c r="B23" s="511"/>
    </row>
    <row r="24" spans="1:2" ht="17" customHeight="1">
      <c r="A24" s="509"/>
      <c r="B24" s="511"/>
    </row>
    <row r="25" spans="1:2" ht="17" customHeight="1">
      <c r="A25" s="509"/>
      <c r="B25" s="511"/>
    </row>
    <row r="26" spans="1:2" ht="17" customHeight="1">
      <c r="A26" s="509"/>
      <c r="B26" s="511"/>
    </row>
    <row r="27" spans="1:2" ht="17" customHeight="1">
      <c r="A27" s="509"/>
      <c r="B27" s="511"/>
    </row>
    <row r="28" spans="1:2" ht="17" customHeight="1">
      <c r="A28" s="509"/>
      <c r="B28" s="511"/>
    </row>
    <row r="29" spans="1:2" ht="17" customHeight="1">
      <c r="A29" s="509"/>
      <c r="B29" s="511"/>
    </row>
    <row r="30" spans="1:2" ht="17" customHeight="1">
      <c r="A30" s="280"/>
      <c r="B30" s="512"/>
    </row>
    <row r="31" spans="1:2">
      <c r="A31" s="280"/>
      <c r="B31" s="280"/>
    </row>
    <row r="32" spans="1:2">
      <c r="A32" s="280"/>
      <c r="B32" s="280"/>
    </row>
    <row r="33" spans="1:2">
      <c r="A33" s="280"/>
      <c r="B33" s="280"/>
    </row>
    <row r="34" spans="1:2">
      <c r="A34" s="280"/>
      <c r="B34" s="280"/>
    </row>
  </sheetData>
  <hyperlinks>
    <hyperlink ref="A2" r:id="rId1" display="https://imagedb.k8s-prod.pharmb.io/?barcode=P015085" xr:uid="{E3F31362-B6E0-914E-BB96-F6AF45CF054C}"/>
    <hyperlink ref="A3" r:id="rId2" display="https://imagedb.k8s-prod.pharmb.io/?barcode=P015085" xr:uid="{DEE3DC33-82C7-094B-AA16-4D7ADD1D204A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0499-CAAC-FA45-AC4F-EB6084C71ED9}">
  <sheetPr>
    <pageSetUpPr fitToPage="1"/>
  </sheetPr>
  <dimension ref="A1:Q30"/>
  <sheetViews>
    <sheetView showGridLines="0" zoomScale="150" zoomScaleNormal="150" workbookViewId="0">
      <selection activeCell="U47" sqref="U47"/>
    </sheetView>
  </sheetViews>
  <sheetFormatPr baseColWidth="10" defaultRowHeight="13"/>
  <cols>
    <col min="1" max="1" width="7.6640625" customWidth="1"/>
    <col min="2" max="2" width="11.1640625" customWidth="1"/>
    <col min="3" max="3" width="6.5" customWidth="1"/>
    <col min="4" max="4" width="7.6640625" customWidth="1"/>
    <col min="5" max="5" width="7.5" customWidth="1"/>
    <col min="6" max="6" width="7.33203125" customWidth="1"/>
    <col min="7" max="7" width="13.5" customWidth="1"/>
    <col min="9" max="9" width="6.83203125" customWidth="1"/>
    <col min="10" max="10" width="8.83203125" customWidth="1"/>
    <col min="11" max="11" width="7" customWidth="1"/>
    <col min="12" max="12" width="8.33203125" customWidth="1"/>
    <col min="13" max="13" width="6" customWidth="1"/>
    <col min="14" max="14" width="6.1640625" customWidth="1"/>
    <col min="15" max="15" width="6" customWidth="1"/>
    <col min="16" max="16" width="6.1640625" customWidth="1"/>
    <col min="17" max="17" width="4.6640625" customWidth="1"/>
  </cols>
  <sheetData>
    <row r="1" spans="1:17" ht="18">
      <c r="A1" s="270" t="s">
        <v>549</v>
      </c>
      <c r="B1" s="270"/>
      <c r="C1" s="270"/>
      <c r="E1" s="270" t="s">
        <v>550</v>
      </c>
    </row>
    <row r="3" spans="1:17" ht="56">
      <c r="A3" s="380" t="s">
        <v>319</v>
      </c>
      <c r="B3" s="380" t="s">
        <v>319</v>
      </c>
      <c r="C3" s="380" t="s">
        <v>572</v>
      </c>
      <c r="D3" s="380" t="s">
        <v>571</v>
      </c>
      <c r="E3" s="380" t="s">
        <v>555</v>
      </c>
      <c r="F3" s="380" t="s">
        <v>418</v>
      </c>
      <c r="G3" s="380" t="s">
        <v>573</v>
      </c>
      <c r="H3" s="380" t="s">
        <v>557</v>
      </c>
      <c r="I3" s="380" t="s">
        <v>574</v>
      </c>
      <c r="J3" s="380" t="s">
        <v>540</v>
      </c>
      <c r="K3" s="452"/>
    </row>
    <row r="4" spans="1:17">
      <c r="A4" s="264" t="s">
        <v>7</v>
      </c>
      <c r="B4" s="259">
        <v>13</v>
      </c>
      <c r="C4" s="259">
        <v>2</v>
      </c>
      <c r="D4" s="259">
        <v>2</v>
      </c>
      <c r="E4" s="259">
        <v>384</v>
      </c>
      <c r="F4" s="260" t="s">
        <v>431</v>
      </c>
      <c r="G4" s="325">
        <v>9.4010000000000016</v>
      </c>
      <c r="H4" s="325">
        <v>18.802000000000003</v>
      </c>
      <c r="I4" s="260" t="s">
        <v>439</v>
      </c>
      <c r="J4" s="454"/>
      <c r="K4" s="453"/>
    </row>
    <row r="5" spans="1:17">
      <c r="A5" s="443" t="s">
        <v>575</v>
      </c>
      <c r="B5" s="262">
        <v>13</v>
      </c>
      <c r="C5" s="262">
        <v>2</v>
      </c>
      <c r="D5" s="263">
        <v>3</v>
      </c>
      <c r="E5" s="262">
        <v>384</v>
      </c>
      <c r="F5" s="331" t="s">
        <v>553</v>
      </c>
      <c r="G5" s="262">
        <v>552.96</v>
      </c>
      <c r="H5" s="444">
        <v>5.53</v>
      </c>
      <c r="I5" s="263" t="s">
        <v>413</v>
      </c>
      <c r="J5" s="455">
        <f>G5-H5</f>
        <v>547.43000000000006</v>
      </c>
      <c r="K5" s="453"/>
    </row>
    <row r="8" spans="1:17" ht="60">
      <c r="A8" s="451" t="s">
        <v>369</v>
      </c>
      <c r="B8" s="451" t="s">
        <v>370</v>
      </c>
      <c r="C8" s="451" t="s">
        <v>319</v>
      </c>
      <c r="D8" s="451" t="s">
        <v>554</v>
      </c>
      <c r="E8" s="451" t="s">
        <v>371</v>
      </c>
      <c r="F8" s="451" t="s">
        <v>555</v>
      </c>
      <c r="G8" s="451" t="s">
        <v>374</v>
      </c>
      <c r="H8" s="451" t="s">
        <v>556</v>
      </c>
      <c r="I8" s="451" t="s">
        <v>385</v>
      </c>
      <c r="J8" s="451" t="s">
        <v>557</v>
      </c>
      <c r="K8" s="451" t="s">
        <v>558</v>
      </c>
      <c r="L8" s="451" t="s">
        <v>388</v>
      </c>
      <c r="M8" s="451" t="s">
        <v>559</v>
      </c>
      <c r="N8" s="451" t="s">
        <v>560</v>
      </c>
      <c r="O8" s="451" t="s">
        <v>391</v>
      </c>
      <c r="P8" s="451" t="s">
        <v>333</v>
      </c>
      <c r="Q8" s="451" t="s">
        <v>547</v>
      </c>
    </row>
    <row r="9" spans="1:17" ht="18" customHeight="1">
      <c r="A9" s="320">
        <v>44812</v>
      </c>
      <c r="B9" s="321" t="s">
        <v>393</v>
      </c>
      <c r="C9" s="322">
        <v>13</v>
      </c>
      <c r="D9" s="322">
        <v>2</v>
      </c>
      <c r="E9" s="322">
        <v>4</v>
      </c>
      <c r="F9" s="322">
        <v>384</v>
      </c>
      <c r="G9" s="339" t="s">
        <v>1</v>
      </c>
      <c r="H9" s="445">
        <v>218.88</v>
      </c>
      <c r="I9" s="322" t="s">
        <v>413</v>
      </c>
      <c r="J9" s="447">
        <v>328.32</v>
      </c>
      <c r="K9" s="322" t="s">
        <v>410</v>
      </c>
      <c r="L9" s="323" t="s">
        <v>411</v>
      </c>
      <c r="M9" s="322" t="s">
        <v>412</v>
      </c>
      <c r="N9" s="322">
        <v>92</v>
      </c>
      <c r="O9" s="324" t="s">
        <v>410</v>
      </c>
      <c r="P9" s="307">
        <v>3.76</v>
      </c>
      <c r="Q9" s="308" t="s">
        <v>548</v>
      </c>
    </row>
    <row r="10" spans="1:17" ht="18" customHeight="1">
      <c r="A10" s="319"/>
      <c r="B10" s="310" t="s">
        <v>393</v>
      </c>
      <c r="C10" s="273">
        <v>13</v>
      </c>
      <c r="D10" s="273">
        <v>2</v>
      </c>
      <c r="E10" s="273">
        <v>3</v>
      </c>
      <c r="F10" s="273">
        <v>384</v>
      </c>
      <c r="G10" s="340" t="s">
        <v>4</v>
      </c>
      <c r="H10" s="336">
        <v>138.24</v>
      </c>
      <c r="I10" s="273" t="s">
        <v>410</v>
      </c>
      <c r="J10" s="448">
        <v>207.36000000000004</v>
      </c>
      <c r="K10" s="273" t="s">
        <v>410</v>
      </c>
      <c r="L10" s="273" t="s">
        <v>7</v>
      </c>
      <c r="M10" s="273" t="s">
        <v>412</v>
      </c>
      <c r="N10" s="273">
        <v>10</v>
      </c>
      <c r="O10" s="273" t="s">
        <v>413</v>
      </c>
      <c r="P10" s="311">
        <v>2.0736000000000004E-2</v>
      </c>
      <c r="Q10" s="312"/>
    </row>
    <row r="11" spans="1:17" ht="18" customHeight="1">
      <c r="A11" s="309"/>
      <c r="B11" s="310" t="s">
        <v>393</v>
      </c>
      <c r="C11" s="273">
        <v>13</v>
      </c>
      <c r="D11" s="273">
        <v>2</v>
      </c>
      <c r="E11" s="273">
        <v>3</v>
      </c>
      <c r="F11" s="273">
        <v>384</v>
      </c>
      <c r="G11" s="340" t="s">
        <v>394</v>
      </c>
      <c r="H11" s="336">
        <v>138.24</v>
      </c>
      <c r="I11" s="273" t="s">
        <v>410</v>
      </c>
      <c r="J11" s="449">
        <v>165.88800000000001</v>
      </c>
      <c r="K11" s="273" t="s">
        <v>410</v>
      </c>
      <c r="L11" s="273" t="s">
        <v>7</v>
      </c>
      <c r="M11" s="273" t="s">
        <v>412</v>
      </c>
      <c r="N11" s="273">
        <v>250</v>
      </c>
      <c r="O11" s="273" t="s">
        <v>410</v>
      </c>
      <c r="P11" s="311">
        <v>0.66355200000000003</v>
      </c>
      <c r="Q11" s="312"/>
    </row>
    <row r="12" spans="1:17" ht="18" customHeight="1">
      <c r="A12" s="309"/>
      <c r="B12" s="310" t="s">
        <v>393</v>
      </c>
      <c r="C12" s="273">
        <v>13</v>
      </c>
      <c r="D12" s="273">
        <v>2</v>
      </c>
      <c r="E12" s="273">
        <v>3</v>
      </c>
      <c r="F12" s="273">
        <v>384</v>
      </c>
      <c r="G12" s="340" t="s">
        <v>395</v>
      </c>
      <c r="H12" s="336">
        <v>138.24</v>
      </c>
      <c r="I12" s="273" t="s">
        <v>410</v>
      </c>
      <c r="J12" s="449">
        <v>1658.8800000000003</v>
      </c>
      <c r="K12" s="273" t="s">
        <v>410</v>
      </c>
      <c r="L12" s="273" t="s">
        <v>7</v>
      </c>
      <c r="M12" s="273" t="s">
        <v>412</v>
      </c>
      <c r="N12" s="273">
        <v>1</v>
      </c>
      <c r="O12" s="273" t="s">
        <v>413</v>
      </c>
      <c r="P12" s="311">
        <v>1.6588800000000004</v>
      </c>
      <c r="Q12" s="313" t="s">
        <v>548</v>
      </c>
    </row>
    <row r="13" spans="1:17" ht="18" customHeight="1">
      <c r="A13" s="309"/>
      <c r="B13" s="310" t="s">
        <v>393</v>
      </c>
      <c r="C13" s="273">
        <v>13</v>
      </c>
      <c r="D13" s="273">
        <v>2</v>
      </c>
      <c r="E13" s="273">
        <v>3</v>
      </c>
      <c r="F13" s="273">
        <v>384</v>
      </c>
      <c r="G13" s="340" t="s">
        <v>2</v>
      </c>
      <c r="H13" s="336">
        <v>138.24</v>
      </c>
      <c r="I13" s="273" t="s">
        <v>410</v>
      </c>
      <c r="J13" s="449">
        <v>1036.8000000000002</v>
      </c>
      <c r="K13" s="273" t="s">
        <v>410</v>
      </c>
      <c r="L13" s="273" t="s">
        <v>7</v>
      </c>
      <c r="M13" s="273" t="s">
        <v>412</v>
      </c>
      <c r="N13" s="273">
        <v>1.5</v>
      </c>
      <c r="O13" s="273" t="s">
        <v>413</v>
      </c>
      <c r="P13" s="311">
        <v>0.69120000000000015</v>
      </c>
      <c r="Q13" s="312"/>
    </row>
    <row r="14" spans="1:17" ht="18" customHeight="1">
      <c r="A14" s="314"/>
      <c r="B14" s="315" t="s">
        <v>393</v>
      </c>
      <c r="C14" s="274">
        <v>13</v>
      </c>
      <c r="D14" s="274">
        <v>2</v>
      </c>
      <c r="E14" s="274">
        <v>3</v>
      </c>
      <c r="F14" s="274">
        <v>384</v>
      </c>
      <c r="G14" s="341" t="s">
        <v>5</v>
      </c>
      <c r="H14" s="446">
        <v>138.24</v>
      </c>
      <c r="I14" s="274" t="s">
        <v>410</v>
      </c>
      <c r="J14" s="450">
        <v>622.08000000000004</v>
      </c>
      <c r="K14" s="274" t="s">
        <v>410</v>
      </c>
      <c r="L14" s="274" t="s">
        <v>7</v>
      </c>
      <c r="M14" s="274" t="s">
        <v>412</v>
      </c>
      <c r="N14" s="274">
        <v>1</v>
      </c>
      <c r="O14" s="274" t="s">
        <v>413</v>
      </c>
      <c r="P14" s="316">
        <v>0.62208000000000008</v>
      </c>
      <c r="Q14" s="317"/>
    </row>
    <row r="15" spans="1:17">
      <c r="A15" s="151"/>
      <c r="B15" s="151"/>
      <c r="C15" s="151"/>
      <c r="D15" s="151"/>
      <c r="E15" s="151"/>
      <c r="F15" s="151"/>
      <c r="G15" s="151"/>
      <c r="H15" s="151"/>
      <c r="I15" s="151"/>
      <c r="J15" s="289"/>
      <c r="K15" s="151"/>
      <c r="L15" s="151"/>
      <c r="M15" s="151"/>
      <c r="N15" s="151"/>
      <c r="O15" s="151"/>
      <c r="P15" s="151"/>
    </row>
    <row r="16" spans="1:17" ht="14" customHeight="1">
      <c r="B16" s="242" t="s">
        <v>542</v>
      </c>
      <c r="C16" s="179"/>
      <c r="H16" s="150"/>
      <c r="I16" s="534" t="s">
        <v>551</v>
      </c>
      <c r="J16" s="535"/>
      <c r="K16" s="536"/>
      <c r="O16" s="150"/>
      <c r="P16" s="150"/>
    </row>
    <row r="17" spans="2:16" s="150" customFormat="1" ht="14" customHeight="1">
      <c r="B17" s="242" t="s">
        <v>544</v>
      </c>
      <c r="C17" s="179"/>
      <c r="I17" s="328" t="s">
        <v>7</v>
      </c>
      <c r="J17" s="272">
        <v>11</v>
      </c>
      <c r="K17" s="332" t="s">
        <v>413</v>
      </c>
    </row>
    <row r="18" spans="2:16" ht="14" customHeight="1">
      <c r="B18" s="242" t="s">
        <v>541</v>
      </c>
      <c r="H18" s="150"/>
      <c r="I18" s="329" t="s">
        <v>220</v>
      </c>
      <c r="J18" s="273">
        <v>1.2</v>
      </c>
      <c r="K18" s="333" t="s">
        <v>413</v>
      </c>
      <c r="O18" s="150"/>
      <c r="P18" s="150"/>
    </row>
    <row r="19" spans="2:16" ht="14" customHeight="1">
      <c r="B19" s="242" t="s">
        <v>561</v>
      </c>
      <c r="H19" s="150"/>
      <c r="I19" s="330" t="s">
        <v>323</v>
      </c>
      <c r="J19" s="274">
        <v>15</v>
      </c>
      <c r="K19" s="334" t="s">
        <v>6</v>
      </c>
      <c r="O19" s="150"/>
      <c r="P19" s="150"/>
    </row>
    <row r="20" spans="2:16" ht="14" customHeight="1">
      <c r="B20" s="242" t="s">
        <v>543</v>
      </c>
      <c r="H20" s="150"/>
      <c r="I20" s="537" t="s">
        <v>1</v>
      </c>
      <c r="J20" s="538"/>
      <c r="K20" s="539"/>
      <c r="O20" s="150"/>
      <c r="P20" s="150"/>
    </row>
    <row r="21" spans="2:16" s="242" customFormat="1" ht="14" customHeight="1">
      <c r="B21" s="242" t="s">
        <v>545</v>
      </c>
      <c r="I21" s="326" t="s">
        <v>1</v>
      </c>
      <c r="J21" s="343">
        <f>J9/1000</f>
        <v>0.32832</v>
      </c>
      <c r="K21" s="265" t="s">
        <v>413</v>
      </c>
    </row>
    <row r="22" spans="2:16" s="242" customFormat="1" ht="14" customHeight="1">
      <c r="B22" s="242" t="s">
        <v>546</v>
      </c>
      <c r="I22" s="327" t="s">
        <v>552</v>
      </c>
      <c r="J22" s="344">
        <f>H9-J21</f>
        <v>218.55168</v>
      </c>
      <c r="K22" s="269" t="s">
        <v>413</v>
      </c>
    </row>
    <row r="23" spans="2:16" s="242" customFormat="1" ht="14" customHeight="1">
      <c r="I23" s="540" t="s">
        <v>538</v>
      </c>
      <c r="J23" s="541"/>
      <c r="K23" s="542"/>
    </row>
    <row r="24" spans="2:16" s="242" customFormat="1" ht="14" customHeight="1">
      <c r="I24" s="346" t="s">
        <v>538</v>
      </c>
      <c r="J24" s="347">
        <v>3.6910080000000001</v>
      </c>
      <c r="K24" s="337" t="s">
        <v>413</v>
      </c>
    </row>
    <row r="25" spans="2:16" s="242" customFormat="1" ht="14" customHeight="1">
      <c r="I25" s="348" t="s">
        <v>7</v>
      </c>
      <c r="J25" s="349">
        <v>134.548992</v>
      </c>
      <c r="K25" s="338" t="s">
        <v>413</v>
      </c>
    </row>
    <row r="26" spans="2:16" s="242" customFormat="1" ht="14" customHeight="1">
      <c r="I26" s="546" t="s">
        <v>553</v>
      </c>
      <c r="J26" s="547"/>
      <c r="K26" s="548"/>
    </row>
    <row r="27" spans="2:16" s="242" customFormat="1" ht="14" customHeight="1">
      <c r="I27" s="329" t="s">
        <v>7</v>
      </c>
      <c r="J27" s="345">
        <f>J5</f>
        <v>547.43000000000006</v>
      </c>
      <c r="K27" s="333" t="s">
        <v>413</v>
      </c>
    </row>
    <row r="28" spans="2:16" ht="14" customHeight="1">
      <c r="I28" s="238" t="s">
        <v>553</v>
      </c>
      <c r="J28" s="344">
        <f>H5</f>
        <v>5.53</v>
      </c>
      <c r="K28" s="334" t="s">
        <v>413</v>
      </c>
    </row>
    <row r="29" spans="2:16" ht="14" customHeight="1">
      <c r="I29" s="543" t="s">
        <v>539</v>
      </c>
      <c r="J29" s="544"/>
      <c r="K29" s="545"/>
    </row>
    <row r="30" spans="2:16" ht="14" customHeight="1">
      <c r="I30" s="342">
        <v>0.04</v>
      </c>
      <c r="J30" s="322">
        <v>560</v>
      </c>
      <c r="K30" s="335" t="s">
        <v>413</v>
      </c>
    </row>
  </sheetData>
  <mergeCells count="5">
    <mergeCell ref="I16:K16"/>
    <mergeCell ref="I20:K20"/>
    <mergeCell ref="I23:K23"/>
    <mergeCell ref="I29:K29"/>
    <mergeCell ref="I26:K26"/>
  </mergeCells>
  <pageMargins left="0.25" right="0.25" top="0.75" bottom="0.75" header="0.3" footer="0.3"/>
  <pageSetup paperSize="9" scale="91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BE5-A7F2-9943-8905-0A8FB46381A2}">
  <dimension ref="A1:U15"/>
  <sheetViews>
    <sheetView showGridLines="0" zoomScale="150" zoomScaleNormal="150" workbookViewId="0">
      <selection activeCell="F10" sqref="F10"/>
    </sheetView>
  </sheetViews>
  <sheetFormatPr baseColWidth="10" defaultRowHeight="13"/>
  <cols>
    <col min="1" max="1" width="10.83203125" style="109"/>
    <col min="2" max="2" width="7.83203125" customWidth="1"/>
    <col min="3" max="3" width="9.5" customWidth="1"/>
    <col min="4" max="4" width="8.83203125" customWidth="1"/>
    <col min="5" max="5" width="8.1640625" customWidth="1"/>
    <col min="6" max="6" width="12.1640625" customWidth="1"/>
    <col min="7" max="7" width="11" customWidth="1"/>
    <col min="8" max="8" width="10.33203125" customWidth="1"/>
    <col min="9" max="9" width="10.1640625" customWidth="1"/>
    <col min="10" max="10" width="6.83203125" customWidth="1"/>
    <col min="11" max="11" width="10.1640625" customWidth="1"/>
    <col min="12" max="12" width="12" customWidth="1"/>
    <col min="13" max="13" width="11.33203125" customWidth="1"/>
    <col min="14" max="14" width="12.33203125" customWidth="1"/>
    <col min="15" max="15" width="9.6640625" customWidth="1"/>
    <col min="16" max="16" width="7.6640625" customWidth="1"/>
    <col min="17" max="17" width="9" customWidth="1"/>
    <col min="18" max="18" width="8.5" customWidth="1"/>
    <col min="19" max="19" width="6.5" customWidth="1"/>
    <col min="20" max="20" width="9" customWidth="1"/>
  </cols>
  <sheetData>
    <row r="1" spans="1:21" ht="35" customHeight="1">
      <c r="A1" s="423" t="s">
        <v>322</v>
      </c>
      <c r="B1" s="424" t="s">
        <v>317</v>
      </c>
      <c r="C1" s="424" t="s">
        <v>321</v>
      </c>
      <c r="D1" s="424" t="s">
        <v>318</v>
      </c>
      <c r="E1" s="424" t="s">
        <v>319</v>
      </c>
      <c r="F1" s="424" t="s">
        <v>320</v>
      </c>
      <c r="G1" s="425" t="s">
        <v>324</v>
      </c>
      <c r="H1" s="425" t="s">
        <v>325</v>
      </c>
      <c r="I1" s="425" t="s">
        <v>326</v>
      </c>
      <c r="J1" s="426" t="s">
        <v>327</v>
      </c>
      <c r="K1" s="427" t="s">
        <v>328</v>
      </c>
      <c r="L1" s="428" t="s">
        <v>329</v>
      </c>
      <c r="M1" s="429" t="s">
        <v>330</v>
      </c>
      <c r="N1" s="429" t="s">
        <v>331</v>
      </c>
      <c r="O1" s="429" t="s">
        <v>332</v>
      </c>
      <c r="P1" s="430" t="s">
        <v>333</v>
      </c>
      <c r="Q1" s="431" t="s">
        <v>335</v>
      </c>
      <c r="R1" s="432" t="s">
        <v>316</v>
      </c>
      <c r="S1" s="382" t="s">
        <v>336</v>
      </c>
      <c r="T1" s="382" t="s">
        <v>338</v>
      </c>
      <c r="U1" s="110"/>
    </row>
    <row r="2" spans="1:21" ht="16" customHeight="1">
      <c r="A2" s="114" t="s">
        <v>323</v>
      </c>
      <c r="B2" s="115">
        <v>384</v>
      </c>
      <c r="C2" s="115">
        <v>0.03</v>
      </c>
      <c r="D2" s="115">
        <f>B2*C2</f>
        <v>11.52</v>
      </c>
      <c r="E2" s="115">
        <v>28</v>
      </c>
      <c r="F2" s="113">
        <f>D2*E2</f>
        <v>322.56</v>
      </c>
      <c r="G2" s="116">
        <v>15</v>
      </c>
      <c r="H2" s="116">
        <v>0</v>
      </c>
      <c r="I2" s="116">
        <v>20</v>
      </c>
      <c r="J2" s="117">
        <v>4</v>
      </c>
      <c r="K2" s="118">
        <f>(J2*G2)+(E2*H2)+(J2*I2)</f>
        <v>140</v>
      </c>
      <c r="L2" s="119">
        <f>F2+K2</f>
        <v>462.56</v>
      </c>
      <c r="M2" s="120">
        <v>1.5E-3</v>
      </c>
      <c r="N2" s="121">
        <f>(L2*M2)+N7</f>
        <v>0.74184000000000005</v>
      </c>
      <c r="O2" s="120">
        <v>9.1999999999999998E-2</v>
      </c>
      <c r="P2" s="122">
        <f>N2/O2</f>
        <v>8.0634782608695659</v>
      </c>
      <c r="Q2" s="123">
        <v>9</v>
      </c>
      <c r="R2" s="135">
        <f>4*P2</f>
        <v>32.253913043478263</v>
      </c>
      <c r="S2" s="152">
        <v>34</v>
      </c>
      <c r="T2" s="137">
        <f>S2-R2</f>
        <v>1.7460869565217365</v>
      </c>
      <c r="U2" s="110"/>
    </row>
    <row r="3" spans="1:21" ht="16" customHeight="1">
      <c r="A3" s="114" t="s">
        <v>2</v>
      </c>
      <c r="B3" s="115">
        <v>384</v>
      </c>
      <c r="C3" s="115">
        <v>0.02</v>
      </c>
      <c r="D3" s="115">
        <f>B3*C3</f>
        <v>7.68</v>
      </c>
      <c r="E3" s="115">
        <v>28</v>
      </c>
      <c r="F3" s="113">
        <f>D3*E3</f>
        <v>215.04</v>
      </c>
      <c r="G3" s="116">
        <v>0.5</v>
      </c>
      <c r="H3" s="116">
        <v>0.5</v>
      </c>
      <c r="I3" s="116">
        <v>4</v>
      </c>
      <c r="J3" s="117">
        <v>4</v>
      </c>
      <c r="K3" s="118">
        <f>(J3*G3)+(E3*H3)+(J3*I3)</f>
        <v>32</v>
      </c>
      <c r="L3" s="119">
        <f>F3+K3</f>
        <v>247.04</v>
      </c>
      <c r="M3" s="120">
        <v>7.4999999999999997E-3</v>
      </c>
      <c r="N3" s="121">
        <f>L3*M3</f>
        <v>1.8527999999999998</v>
      </c>
      <c r="O3" s="124">
        <v>1.5</v>
      </c>
      <c r="P3" s="122">
        <f>N3/O3</f>
        <v>1.2351999999999999</v>
      </c>
      <c r="Q3" s="123">
        <v>2</v>
      </c>
      <c r="R3" s="135">
        <f>4*P3</f>
        <v>4.9407999999999994</v>
      </c>
      <c r="S3" s="152">
        <v>6</v>
      </c>
      <c r="T3" s="137">
        <f>S3-R3</f>
        <v>1.0592000000000006</v>
      </c>
    </row>
    <row r="4" spans="1:21" s="154" customFormat="1" ht="16" customHeight="1">
      <c r="A4" s="114" t="s">
        <v>339</v>
      </c>
      <c r="B4" s="113">
        <v>384</v>
      </c>
      <c r="C4" s="113">
        <v>0.02</v>
      </c>
      <c r="D4" s="113">
        <f>B4*C4</f>
        <v>7.68</v>
      </c>
      <c r="E4" s="113">
        <v>28</v>
      </c>
      <c r="F4" s="113">
        <f>D4*E4</f>
        <v>215.04</v>
      </c>
      <c r="G4" s="306">
        <v>0.5</v>
      </c>
      <c r="H4" s="306">
        <v>0.5</v>
      </c>
      <c r="I4" s="306">
        <v>4</v>
      </c>
      <c r="J4" s="433">
        <v>4</v>
      </c>
      <c r="K4" s="434">
        <f>(J4*G4)+(E4*H4)+(J4*I4)</f>
        <v>32</v>
      </c>
      <c r="L4" s="435">
        <f>F4+K4</f>
        <v>247.04</v>
      </c>
      <c r="M4" s="436">
        <v>1.2E-2</v>
      </c>
      <c r="N4" s="437">
        <f>L4*M4</f>
        <v>2.96448</v>
      </c>
      <c r="O4" s="436">
        <v>1</v>
      </c>
      <c r="P4" s="438">
        <f>N4/O4</f>
        <v>2.96448</v>
      </c>
      <c r="Q4" s="123">
        <v>12</v>
      </c>
      <c r="R4" s="439">
        <f>4*P4</f>
        <v>11.85792</v>
      </c>
      <c r="S4" s="152">
        <v>15</v>
      </c>
      <c r="T4" s="440">
        <f>S4-R4</f>
        <v>3.14208</v>
      </c>
      <c r="U4" s="153"/>
    </row>
    <row r="5" spans="1:21" ht="16" customHeight="1">
      <c r="A5" s="114" t="s">
        <v>5</v>
      </c>
      <c r="B5" s="115">
        <v>384</v>
      </c>
      <c r="C5" s="115">
        <v>0.02</v>
      </c>
      <c r="D5" s="115">
        <f>B5*C5</f>
        <v>7.68</v>
      </c>
      <c r="E5" s="115">
        <v>28</v>
      </c>
      <c r="F5" s="113">
        <f>D5*E5</f>
        <v>215.04</v>
      </c>
      <c r="G5" s="116">
        <v>0.5</v>
      </c>
      <c r="H5" s="116">
        <v>0.5</v>
      </c>
      <c r="I5" s="116">
        <v>4</v>
      </c>
      <c r="J5" s="117">
        <v>4</v>
      </c>
      <c r="K5" s="118">
        <f>(J5*G5)+(E5*H5)+(J5*I5)</f>
        <v>32</v>
      </c>
      <c r="L5" s="119">
        <f>F5+K5</f>
        <v>247.04</v>
      </c>
      <c r="M5" s="124">
        <v>4.4999999999999997E-3</v>
      </c>
      <c r="N5" s="121">
        <f>L5*M5</f>
        <v>1.1116799999999998</v>
      </c>
      <c r="O5" s="124">
        <v>1</v>
      </c>
      <c r="P5" s="122">
        <f>N5/O5</f>
        <v>1.1116799999999998</v>
      </c>
      <c r="Q5" s="123">
        <v>2</v>
      </c>
      <c r="R5" s="135">
        <f>4*P5</f>
        <v>4.4467199999999991</v>
      </c>
      <c r="S5" s="152">
        <v>6</v>
      </c>
      <c r="T5" s="137">
        <f>S5-R5</f>
        <v>1.5532800000000009</v>
      </c>
      <c r="U5" s="110"/>
    </row>
    <row r="6" spans="1:21" ht="16" customHeight="1">
      <c r="A6" s="143" t="s">
        <v>334</v>
      </c>
      <c r="B6" s="125">
        <v>384</v>
      </c>
      <c r="C6" s="125">
        <v>0.02</v>
      </c>
      <c r="D6" s="125">
        <f>B6*C6</f>
        <v>7.68</v>
      </c>
      <c r="E6" s="125">
        <v>28</v>
      </c>
      <c r="F6" s="126">
        <f>D6*E6</f>
        <v>215.04</v>
      </c>
      <c r="G6" s="127">
        <v>0.5</v>
      </c>
      <c r="H6" s="127">
        <v>0.5</v>
      </c>
      <c r="I6" s="127">
        <v>4</v>
      </c>
      <c r="J6" s="128">
        <v>4</v>
      </c>
      <c r="K6" s="129">
        <f>(J6*G6)+(E6*H6)+(J6*I6)</f>
        <v>32</v>
      </c>
      <c r="L6" s="130">
        <f>F6+K6</f>
        <v>247.04</v>
      </c>
      <c r="M6" s="131">
        <v>1.5E-3</v>
      </c>
      <c r="N6" s="132">
        <f>L6*M6</f>
        <v>0.37056</v>
      </c>
      <c r="O6" s="131">
        <v>0.25</v>
      </c>
      <c r="P6" s="133">
        <f>N6/O6</f>
        <v>1.48224</v>
      </c>
      <c r="Q6" s="134">
        <v>2</v>
      </c>
      <c r="R6" s="136">
        <f>4*P6</f>
        <v>5.92896</v>
      </c>
      <c r="S6" s="155">
        <v>7</v>
      </c>
      <c r="T6" s="138">
        <f>S6-R6</f>
        <v>1.07104</v>
      </c>
      <c r="U6" s="110"/>
    </row>
    <row r="7" spans="1:21" ht="29" customHeight="1">
      <c r="A7" s="139" t="s">
        <v>337</v>
      </c>
      <c r="B7" s="140"/>
      <c r="C7" s="140"/>
      <c r="D7" s="140"/>
      <c r="E7" s="140"/>
      <c r="F7" s="140"/>
      <c r="G7" s="140"/>
      <c r="H7" s="140"/>
      <c r="I7" s="140"/>
      <c r="J7" s="141">
        <v>4</v>
      </c>
      <c r="K7" s="141"/>
      <c r="L7" s="141"/>
      <c r="M7" s="141"/>
      <c r="N7" s="142">
        <f>0.012*J7</f>
        <v>4.8000000000000001E-2</v>
      </c>
      <c r="O7" s="110"/>
      <c r="P7" s="110"/>
      <c r="Q7" s="110"/>
      <c r="R7" s="110"/>
      <c r="S7" s="110"/>
      <c r="T7" s="110"/>
      <c r="U7" s="110"/>
    </row>
    <row r="8" spans="1:21">
      <c r="A8" s="111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</row>
    <row r="10" spans="1:21" ht="42">
      <c r="A10" s="148" t="s">
        <v>322</v>
      </c>
      <c r="B10" s="149" t="s">
        <v>341</v>
      </c>
      <c r="C10" s="441" t="s">
        <v>340</v>
      </c>
    </row>
    <row r="11" spans="1:21">
      <c r="A11" s="146" t="s">
        <v>323</v>
      </c>
      <c r="B11" s="144">
        <v>34</v>
      </c>
      <c r="C11" s="137">
        <v>1.7460869565217401</v>
      </c>
    </row>
    <row r="12" spans="1:21">
      <c r="A12" s="146" t="s">
        <v>2</v>
      </c>
      <c r="B12" s="144">
        <v>6</v>
      </c>
      <c r="C12" s="137">
        <v>1.0592000000000006</v>
      </c>
    </row>
    <row r="13" spans="1:21">
      <c r="A13" s="146" t="s">
        <v>339</v>
      </c>
      <c r="B13" s="144">
        <v>15</v>
      </c>
      <c r="C13" s="137">
        <v>1.5683199999999999</v>
      </c>
    </row>
    <row r="14" spans="1:21">
      <c r="A14" s="146" t="s">
        <v>5</v>
      </c>
      <c r="B14" s="144">
        <v>6</v>
      </c>
      <c r="C14" s="137">
        <v>1.5532800000000009</v>
      </c>
    </row>
    <row r="15" spans="1:21">
      <c r="A15" s="147" t="s">
        <v>334</v>
      </c>
      <c r="B15" s="145">
        <v>7</v>
      </c>
      <c r="C15" s="138">
        <v>1.07104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72CB-F10D-214D-97BE-1D83D85F6BCF}">
  <dimension ref="A1:C6"/>
  <sheetViews>
    <sheetView showGridLines="0" zoomScale="170" zoomScaleNormal="170" workbookViewId="0">
      <selection activeCell="F5" sqref="F5"/>
    </sheetView>
  </sheetViews>
  <sheetFormatPr baseColWidth="10" defaultRowHeight="13"/>
  <cols>
    <col min="1" max="1" width="18.5" customWidth="1"/>
  </cols>
  <sheetData>
    <row r="1" spans="1:3" ht="19" customHeight="1">
      <c r="A1" s="458" t="s">
        <v>322</v>
      </c>
      <c r="B1" s="458" t="s">
        <v>576</v>
      </c>
      <c r="C1" s="458" t="s">
        <v>577</v>
      </c>
    </row>
    <row r="2" spans="1:3" ht="18" customHeight="1">
      <c r="A2" s="459" t="s">
        <v>50</v>
      </c>
      <c r="B2" s="460" t="s">
        <v>49</v>
      </c>
      <c r="C2" s="265">
        <v>2397775</v>
      </c>
    </row>
    <row r="3" spans="1:3" ht="18" customHeight="1">
      <c r="A3" s="266" t="s">
        <v>578</v>
      </c>
      <c r="B3" s="461" t="s">
        <v>28</v>
      </c>
      <c r="C3" s="267">
        <v>2445352</v>
      </c>
    </row>
    <row r="4" spans="1:3" ht="18" customHeight="1">
      <c r="A4" s="266" t="s">
        <v>579</v>
      </c>
      <c r="B4" s="461" t="s">
        <v>37</v>
      </c>
      <c r="C4" s="267">
        <v>24800085</v>
      </c>
    </row>
    <row r="5" spans="1:3" ht="18" customHeight="1">
      <c r="A5" s="266" t="s">
        <v>3</v>
      </c>
      <c r="B5" s="461" t="s">
        <v>21</v>
      </c>
      <c r="C5" s="267">
        <v>2296775</v>
      </c>
    </row>
    <row r="6" spans="1:3" ht="18" customHeight="1">
      <c r="A6" s="268" t="s">
        <v>580</v>
      </c>
      <c r="B6" s="462" t="s">
        <v>31</v>
      </c>
      <c r="C6" s="269">
        <v>2326031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A4EC-99EF-4148-B964-AB767B937B0D}">
  <sheetPr>
    <outlinePr summaryBelow="0" summaryRight="0"/>
  </sheetPr>
  <dimension ref="A1:G70"/>
  <sheetViews>
    <sheetView showGridLines="0" zoomScale="180" zoomScaleNormal="180" workbookViewId="0">
      <pane ySplit="1" topLeftCell="A2" activePane="bottomLeft" state="frozen"/>
      <selection pane="bottomLeft" activeCell="E49" sqref="E49"/>
    </sheetView>
  </sheetViews>
  <sheetFormatPr baseColWidth="10" defaultColWidth="12.6640625" defaultRowHeight="15.75" customHeight="1"/>
  <cols>
    <col min="1" max="1" width="54.6640625" style="1" customWidth="1"/>
    <col min="2" max="2" width="35" style="1" customWidth="1"/>
    <col min="3" max="3" width="36.1640625" style="1" customWidth="1"/>
    <col min="4" max="4" width="21.6640625" style="1" customWidth="1"/>
    <col min="5" max="5" width="19.1640625" style="1" customWidth="1"/>
    <col min="6" max="16384" width="12.6640625" style="1"/>
  </cols>
  <sheetData>
    <row r="1" spans="1:7" ht="15">
      <c r="A1" s="78" t="s">
        <v>279</v>
      </c>
      <c r="B1" s="78" t="s">
        <v>278</v>
      </c>
      <c r="C1" s="78" t="s">
        <v>277</v>
      </c>
      <c r="D1" s="78" t="s">
        <v>276</v>
      </c>
      <c r="E1" s="78" t="s">
        <v>275</v>
      </c>
      <c r="F1" s="66"/>
      <c r="G1" s="44"/>
    </row>
    <row r="2" spans="1:7" ht="14">
      <c r="A2" s="549" t="s">
        <v>274</v>
      </c>
      <c r="B2" s="550"/>
      <c r="C2" s="550"/>
      <c r="D2" s="550"/>
      <c r="E2" s="551"/>
      <c r="F2" s="66"/>
      <c r="G2" s="44"/>
    </row>
    <row r="3" spans="1:7" ht="13">
      <c r="A3" s="46" t="s">
        <v>273</v>
      </c>
      <c r="B3" s="46" t="s">
        <v>272</v>
      </c>
      <c r="C3" s="46"/>
      <c r="D3" s="71"/>
      <c r="E3" s="71"/>
      <c r="F3" s="66"/>
      <c r="G3" s="44"/>
    </row>
    <row r="4" spans="1:7" ht="13">
      <c r="A4" s="46" t="s">
        <v>271</v>
      </c>
      <c r="B4" s="77" t="s">
        <v>270</v>
      </c>
      <c r="C4" s="46"/>
      <c r="D4" s="71"/>
      <c r="E4" s="71"/>
      <c r="F4" s="66"/>
      <c r="G4" s="76"/>
    </row>
    <row r="5" spans="1:7" ht="13">
      <c r="A5" s="46" t="s">
        <v>269</v>
      </c>
      <c r="B5" s="77" t="s">
        <v>268</v>
      </c>
      <c r="C5" s="46"/>
      <c r="D5" s="71"/>
      <c r="E5" s="71"/>
      <c r="F5" s="66"/>
      <c r="G5" s="76"/>
    </row>
    <row r="6" spans="1:7" ht="13">
      <c r="A6" s="58" t="s">
        <v>267</v>
      </c>
      <c r="B6" s="75" t="s">
        <v>266</v>
      </c>
      <c r="C6" s="46"/>
      <c r="D6" s="71"/>
      <c r="E6" s="71"/>
      <c r="F6" s="66"/>
      <c r="G6" s="74"/>
    </row>
    <row r="7" spans="1:7" ht="13">
      <c r="A7" s="45" t="s">
        <v>103</v>
      </c>
      <c r="B7" s="51"/>
      <c r="C7" s="72"/>
      <c r="D7" s="71"/>
      <c r="E7" s="71"/>
      <c r="F7" s="66"/>
      <c r="G7" s="44"/>
    </row>
    <row r="8" spans="1:7" ht="13">
      <c r="A8" s="72"/>
      <c r="B8" s="72"/>
      <c r="C8" s="72"/>
      <c r="D8" s="71"/>
      <c r="E8" s="71"/>
      <c r="F8" s="66"/>
      <c r="G8" s="44"/>
    </row>
    <row r="9" spans="1:7" ht="13">
      <c r="A9" s="72"/>
      <c r="B9" s="73"/>
      <c r="C9" s="72"/>
      <c r="D9" s="71"/>
      <c r="E9" s="71"/>
      <c r="F9" s="66"/>
      <c r="G9" s="44"/>
    </row>
    <row r="10" spans="1:7" ht="14">
      <c r="A10" s="552" t="s">
        <v>265</v>
      </c>
      <c r="B10" s="550"/>
      <c r="C10" s="550"/>
      <c r="D10" s="550"/>
      <c r="E10" s="551"/>
      <c r="F10" s="66"/>
      <c r="G10" s="44"/>
    </row>
    <row r="11" spans="1:7" ht="13">
      <c r="A11" s="47" t="s">
        <v>264</v>
      </c>
      <c r="B11" s="47" t="s">
        <v>263</v>
      </c>
      <c r="C11" s="47" t="s">
        <v>262</v>
      </c>
      <c r="D11" s="47" t="s">
        <v>261</v>
      </c>
      <c r="E11" s="47" t="s">
        <v>260</v>
      </c>
      <c r="F11" s="66"/>
      <c r="G11" s="44"/>
    </row>
    <row r="12" spans="1:7" ht="13">
      <c r="A12" s="47" t="s">
        <v>259</v>
      </c>
      <c r="B12" s="47" t="s">
        <v>258</v>
      </c>
      <c r="C12" s="47" t="s">
        <v>257</v>
      </c>
      <c r="D12" s="47" t="s">
        <v>256</v>
      </c>
      <c r="E12" s="47">
        <v>83.392399999999995</v>
      </c>
      <c r="F12" s="66"/>
      <c r="G12" s="44"/>
    </row>
    <row r="13" spans="1:7" ht="13">
      <c r="A13" s="69" t="s">
        <v>255</v>
      </c>
      <c r="B13" s="47" t="s">
        <v>254</v>
      </c>
      <c r="C13" s="47" t="s">
        <v>249</v>
      </c>
      <c r="D13" s="68" t="s">
        <v>200</v>
      </c>
      <c r="E13" s="67">
        <v>10132181</v>
      </c>
      <c r="F13" s="66"/>
      <c r="G13" s="44"/>
    </row>
    <row r="14" spans="1:7" ht="13">
      <c r="A14" s="70" t="s">
        <v>253</v>
      </c>
      <c r="B14" s="47" t="s">
        <v>252</v>
      </c>
      <c r="C14" s="47" t="s">
        <v>249</v>
      </c>
      <c r="D14" s="47" t="s">
        <v>252</v>
      </c>
      <c r="E14" s="47"/>
      <c r="F14" s="66"/>
      <c r="G14" s="44"/>
    </row>
    <row r="15" spans="1:7" ht="13">
      <c r="A15" s="69" t="s">
        <v>251</v>
      </c>
      <c r="B15" s="47" t="s">
        <v>250</v>
      </c>
      <c r="C15" s="47" t="s">
        <v>249</v>
      </c>
      <c r="D15" s="68" t="s">
        <v>248</v>
      </c>
      <c r="E15" s="67" t="s">
        <v>247</v>
      </c>
      <c r="F15" s="66"/>
      <c r="G15" s="44"/>
    </row>
    <row r="16" spans="1:7" ht="14">
      <c r="A16" s="552" t="s">
        <v>246</v>
      </c>
      <c r="B16" s="550"/>
      <c r="C16" s="550"/>
      <c r="D16" s="550"/>
      <c r="E16" s="551"/>
      <c r="F16" s="66"/>
      <c r="G16" s="44"/>
    </row>
    <row r="17" spans="1:6" ht="13">
      <c r="A17" s="47" t="s">
        <v>245</v>
      </c>
      <c r="B17" s="47" t="s">
        <v>240</v>
      </c>
      <c r="C17" s="62" t="s">
        <v>230</v>
      </c>
      <c r="D17" s="47" t="s">
        <v>214</v>
      </c>
      <c r="E17" s="47" t="s">
        <v>244</v>
      </c>
    </row>
    <row r="18" spans="1:6" ht="13">
      <c r="A18" s="47" t="s">
        <v>243</v>
      </c>
      <c r="B18" s="47" t="s">
        <v>240</v>
      </c>
      <c r="C18" s="62" t="s">
        <v>230</v>
      </c>
      <c r="D18" s="47" t="s">
        <v>214</v>
      </c>
      <c r="E18" s="47" t="s">
        <v>242</v>
      </c>
    </row>
    <row r="19" spans="1:6" ht="13">
      <c r="A19" s="47" t="s">
        <v>241</v>
      </c>
      <c r="B19" s="47" t="s">
        <v>240</v>
      </c>
      <c r="C19" s="62" t="s">
        <v>230</v>
      </c>
      <c r="D19" s="47" t="s">
        <v>214</v>
      </c>
      <c r="E19" s="47"/>
    </row>
    <row r="20" spans="1:6" ht="13">
      <c r="A20" s="47" t="s">
        <v>237</v>
      </c>
      <c r="B20" s="45" t="s">
        <v>236</v>
      </c>
      <c r="C20" s="62"/>
      <c r="D20" s="47" t="s">
        <v>214</v>
      </c>
      <c r="E20" s="47" t="s">
        <v>239</v>
      </c>
    </row>
    <row r="21" spans="1:6" ht="13">
      <c r="A21" s="47" t="s">
        <v>237</v>
      </c>
      <c r="B21" s="45" t="s">
        <v>236</v>
      </c>
      <c r="C21" s="62"/>
      <c r="D21" s="47" t="s">
        <v>214</v>
      </c>
      <c r="E21" s="47" t="s">
        <v>238</v>
      </c>
    </row>
    <row r="22" spans="1:6" ht="13">
      <c r="A22" s="47" t="s">
        <v>237</v>
      </c>
      <c r="B22" s="45" t="s">
        <v>236</v>
      </c>
      <c r="C22" s="62"/>
      <c r="D22" s="47" t="s">
        <v>214</v>
      </c>
      <c r="E22" s="47" t="s">
        <v>235</v>
      </c>
    </row>
    <row r="23" spans="1:6" ht="13">
      <c r="A23" s="47" t="s">
        <v>302</v>
      </c>
      <c r="B23" s="45" t="s">
        <v>310</v>
      </c>
      <c r="C23" s="62" t="s">
        <v>309</v>
      </c>
      <c r="D23" s="47" t="s">
        <v>214</v>
      </c>
      <c r="E23" s="47" t="s">
        <v>308</v>
      </c>
    </row>
    <row r="24" spans="1:6" ht="13">
      <c r="A24" s="47" t="s">
        <v>234</v>
      </c>
      <c r="B24" s="47"/>
      <c r="C24" s="62"/>
      <c r="D24" s="47" t="s">
        <v>214</v>
      </c>
      <c r="E24" s="47" t="s">
        <v>233</v>
      </c>
    </row>
    <row r="25" spans="1:6" ht="13">
      <c r="A25" s="65" t="s">
        <v>223</v>
      </c>
      <c r="B25" s="65"/>
      <c r="C25" s="65"/>
      <c r="D25" s="65"/>
      <c r="E25" s="65"/>
    </row>
    <row r="26" spans="1:6" ht="13">
      <c r="A26" s="65" t="s">
        <v>232</v>
      </c>
      <c r="B26" s="65"/>
      <c r="C26" s="65"/>
      <c r="D26" s="65"/>
      <c r="E26" s="65"/>
    </row>
    <row r="27" spans="1:6" ht="13">
      <c r="A27" s="47" t="s">
        <v>231</v>
      </c>
      <c r="B27" s="47"/>
      <c r="C27" s="62" t="s">
        <v>230</v>
      </c>
      <c r="D27" s="47" t="s">
        <v>214</v>
      </c>
      <c r="E27" s="47" t="s">
        <v>229</v>
      </c>
    </row>
    <row r="28" spans="1:6" ht="13">
      <c r="A28" s="63" t="s">
        <v>228</v>
      </c>
      <c r="B28" s="63"/>
      <c r="C28" s="64"/>
      <c r="D28" s="63"/>
      <c r="E28" s="63"/>
    </row>
    <row r="29" spans="1:6" ht="13">
      <c r="A29" s="47" t="s">
        <v>227</v>
      </c>
      <c r="B29" s="47" t="s">
        <v>226</v>
      </c>
      <c r="C29" s="47" t="s">
        <v>225</v>
      </c>
      <c r="D29" s="47" t="s">
        <v>214</v>
      </c>
      <c r="E29" s="47" t="s">
        <v>224</v>
      </c>
    </row>
    <row r="30" spans="1:6" ht="13">
      <c r="A30" s="47" t="s">
        <v>223</v>
      </c>
      <c r="B30" s="47" t="s">
        <v>222</v>
      </c>
      <c r="C30" s="62" t="s">
        <v>221</v>
      </c>
      <c r="D30" s="47" t="s">
        <v>214</v>
      </c>
      <c r="E30" s="47">
        <v>15291866</v>
      </c>
    </row>
    <row r="31" spans="1:6" ht="15">
      <c r="A31" s="47" t="s">
        <v>220</v>
      </c>
      <c r="B31" s="47" t="s">
        <v>219</v>
      </c>
      <c r="C31" s="47" t="s">
        <v>218</v>
      </c>
      <c r="D31" s="47" t="s">
        <v>214</v>
      </c>
      <c r="E31" s="47">
        <v>11550356</v>
      </c>
      <c r="F31" s="61">
        <v>10500064</v>
      </c>
    </row>
    <row r="32" spans="1:6" ht="13">
      <c r="A32" s="47" t="s">
        <v>217</v>
      </c>
      <c r="B32" s="47" t="s">
        <v>216</v>
      </c>
      <c r="C32" s="47" t="s">
        <v>215</v>
      </c>
      <c r="D32" s="47" t="s">
        <v>214</v>
      </c>
      <c r="E32" s="47">
        <v>10272625</v>
      </c>
    </row>
    <row r="33" spans="1:5" ht="13">
      <c r="A33" s="47" t="s">
        <v>212</v>
      </c>
      <c r="B33" s="47" t="s">
        <v>211</v>
      </c>
      <c r="C33" s="47" t="s">
        <v>210</v>
      </c>
      <c r="D33" s="47" t="s">
        <v>214</v>
      </c>
      <c r="E33" s="47" t="s">
        <v>213</v>
      </c>
    </row>
    <row r="34" spans="1:5" ht="13">
      <c r="A34" s="47" t="s">
        <v>212</v>
      </c>
      <c r="B34" s="47" t="s">
        <v>211</v>
      </c>
      <c r="C34" s="47" t="s">
        <v>210</v>
      </c>
      <c r="D34" s="47"/>
      <c r="E34" s="47" t="s">
        <v>209</v>
      </c>
    </row>
    <row r="35" spans="1:5" ht="13">
      <c r="A35" s="47" t="s">
        <v>208</v>
      </c>
      <c r="B35" s="47"/>
      <c r="C35" s="47"/>
      <c r="D35" s="47"/>
      <c r="E35" s="47" t="s">
        <v>207</v>
      </c>
    </row>
    <row r="36" spans="1:5" ht="13">
      <c r="A36" s="47" t="s">
        <v>206</v>
      </c>
      <c r="B36" s="47" t="s">
        <v>205</v>
      </c>
      <c r="C36" s="47"/>
      <c r="D36" s="47"/>
      <c r="E36" s="47" t="s">
        <v>204</v>
      </c>
    </row>
    <row r="37" spans="1:5" ht="13">
      <c r="A37" s="47" t="s">
        <v>203</v>
      </c>
      <c r="B37" s="47" t="s">
        <v>202</v>
      </c>
      <c r="C37" s="47" t="s">
        <v>201</v>
      </c>
      <c r="D37" s="47" t="s">
        <v>200</v>
      </c>
      <c r="E37" s="47">
        <v>11510546</v>
      </c>
    </row>
    <row r="38" spans="1:5" ht="13">
      <c r="A38" s="47" t="s">
        <v>117</v>
      </c>
      <c r="B38" s="47" t="s">
        <v>199</v>
      </c>
      <c r="C38" s="47" t="s">
        <v>198</v>
      </c>
      <c r="D38" s="47" t="s">
        <v>197</v>
      </c>
      <c r="E38" s="57"/>
    </row>
    <row r="39" spans="1:5" ht="13">
      <c r="A39" s="47" t="s">
        <v>196</v>
      </c>
      <c r="B39" s="59" t="s">
        <v>194</v>
      </c>
      <c r="C39" s="47" t="s">
        <v>193</v>
      </c>
      <c r="D39" s="57"/>
      <c r="E39" s="57"/>
    </row>
    <row r="40" spans="1:5" ht="13">
      <c r="A40" s="47" t="s">
        <v>195</v>
      </c>
      <c r="B40" s="59" t="s">
        <v>194</v>
      </c>
      <c r="C40" s="47" t="s">
        <v>193</v>
      </c>
      <c r="D40" s="57"/>
      <c r="E40" s="57">
        <v>85111</v>
      </c>
    </row>
    <row r="41" spans="1:5" ht="13">
      <c r="A41" s="47" t="s">
        <v>180</v>
      </c>
      <c r="B41" s="47" t="s">
        <v>192</v>
      </c>
      <c r="C41" s="47" t="s">
        <v>191</v>
      </c>
      <c r="D41" s="57"/>
      <c r="E41" s="57"/>
    </row>
    <row r="42" spans="1:5" ht="26">
      <c r="A42" s="47" t="s">
        <v>190</v>
      </c>
      <c r="B42" s="59" t="s">
        <v>189</v>
      </c>
      <c r="C42" s="59" t="s">
        <v>188</v>
      </c>
      <c r="D42" s="57"/>
      <c r="E42" s="57"/>
    </row>
    <row r="43" spans="1:5" ht="26">
      <c r="A43" s="47" t="s">
        <v>187</v>
      </c>
      <c r="B43" s="59" t="s">
        <v>186</v>
      </c>
      <c r="C43" s="59" t="s">
        <v>182</v>
      </c>
      <c r="D43" s="47" t="s">
        <v>136</v>
      </c>
      <c r="E43" s="60" t="s">
        <v>185</v>
      </c>
    </row>
    <row r="44" spans="1:5" ht="26">
      <c r="A44" s="47" t="s">
        <v>184</v>
      </c>
      <c r="B44" s="59" t="s">
        <v>183</v>
      </c>
      <c r="C44" s="59" t="s">
        <v>182</v>
      </c>
      <c r="D44" s="47"/>
      <c r="E44" s="60" t="s">
        <v>181</v>
      </c>
    </row>
    <row r="45" spans="1:5" ht="13">
      <c r="A45" s="47" t="s">
        <v>180</v>
      </c>
      <c r="B45" s="59" t="s">
        <v>179</v>
      </c>
      <c r="C45" s="59"/>
      <c r="D45" s="47" t="s">
        <v>178</v>
      </c>
      <c r="E45" s="60" t="s">
        <v>177</v>
      </c>
    </row>
    <row r="46" spans="1:5" ht="13">
      <c r="A46" s="47" t="s">
        <v>176</v>
      </c>
      <c r="B46" s="59"/>
      <c r="C46" s="59"/>
      <c r="D46" s="47"/>
      <c r="E46" s="60" t="s">
        <v>175</v>
      </c>
    </row>
    <row r="47" spans="1:5" ht="13">
      <c r="A47" s="47" t="s">
        <v>174</v>
      </c>
      <c r="B47" s="59"/>
      <c r="C47" s="59"/>
      <c r="D47" s="47"/>
      <c r="E47" s="60" t="s">
        <v>173</v>
      </c>
    </row>
    <row r="48" spans="1:5" s="20" customFormat="1" ht="13">
      <c r="A48" s="47" t="s">
        <v>172</v>
      </c>
      <c r="B48" s="59"/>
      <c r="C48" s="59"/>
      <c r="D48" s="47"/>
      <c r="E48" s="60" t="s">
        <v>171</v>
      </c>
    </row>
    <row r="49" spans="1:5" s="20" customFormat="1" ht="13">
      <c r="A49" s="47" t="s">
        <v>311</v>
      </c>
      <c r="B49" s="59" t="s">
        <v>312</v>
      </c>
      <c r="C49" s="59"/>
      <c r="D49" s="47" t="s">
        <v>22</v>
      </c>
      <c r="E49" s="60">
        <v>100078809</v>
      </c>
    </row>
    <row r="50" spans="1:5" s="20" customFormat="1" ht="13">
      <c r="A50" s="47" t="s">
        <v>313</v>
      </c>
      <c r="B50" s="59"/>
      <c r="C50" s="59" t="s">
        <v>314</v>
      </c>
      <c r="D50" s="47" t="s">
        <v>22</v>
      </c>
      <c r="E50" s="60" t="s">
        <v>315</v>
      </c>
    </row>
    <row r="51" spans="1:5" ht="13">
      <c r="A51" s="47" t="s">
        <v>172</v>
      </c>
      <c r="B51" s="59"/>
      <c r="C51" s="59"/>
      <c r="D51" s="47"/>
      <c r="E51" s="60" t="s">
        <v>171</v>
      </c>
    </row>
    <row r="52" spans="1:5" ht="13">
      <c r="A52" s="553" t="s">
        <v>170</v>
      </c>
      <c r="B52" s="550"/>
      <c r="C52" s="550"/>
      <c r="D52" s="550"/>
      <c r="E52" s="551"/>
    </row>
    <row r="53" spans="1:5" ht="13">
      <c r="A53" s="47" t="s">
        <v>169</v>
      </c>
      <c r="B53" s="59" t="s">
        <v>168</v>
      </c>
      <c r="C53" s="59" t="s">
        <v>167</v>
      </c>
      <c r="D53" s="47" t="s">
        <v>136</v>
      </c>
      <c r="E53" s="47" t="s">
        <v>166</v>
      </c>
    </row>
    <row r="54" spans="1:5" ht="13">
      <c r="A54" s="47" t="s">
        <v>165</v>
      </c>
      <c r="B54" s="58" t="s">
        <v>149</v>
      </c>
      <c r="C54" s="57" t="s">
        <v>164</v>
      </c>
      <c r="D54" s="47" t="s">
        <v>136</v>
      </c>
      <c r="E54" s="47" t="s">
        <v>163</v>
      </c>
    </row>
    <row r="55" spans="1:5" ht="13">
      <c r="A55" s="47" t="s">
        <v>162</v>
      </c>
      <c r="B55" s="58" t="s">
        <v>149</v>
      </c>
      <c r="C55" s="57" t="s">
        <v>161</v>
      </c>
      <c r="D55" s="47" t="s">
        <v>136</v>
      </c>
      <c r="E55" s="47" t="s">
        <v>160</v>
      </c>
    </row>
    <row r="56" spans="1:5" ht="26">
      <c r="A56" s="47" t="s">
        <v>159</v>
      </c>
      <c r="B56" s="58" t="s">
        <v>149</v>
      </c>
      <c r="C56" s="57" t="s">
        <v>158</v>
      </c>
      <c r="D56" s="47" t="s">
        <v>136</v>
      </c>
      <c r="E56" s="47" t="s">
        <v>157</v>
      </c>
    </row>
    <row r="57" spans="1:5" ht="13">
      <c r="A57" s="47" t="s">
        <v>156</v>
      </c>
      <c r="B57" s="58" t="s">
        <v>149</v>
      </c>
      <c r="C57" s="57" t="s">
        <v>155</v>
      </c>
      <c r="D57" s="47" t="s">
        <v>136</v>
      </c>
      <c r="E57" s="47" t="s">
        <v>154</v>
      </c>
    </row>
    <row r="58" spans="1:5" ht="26">
      <c r="A58" s="47" t="s">
        <v>153</v>
      </c>
      <c r="B58" s="58" t="s">
        <v>149</v>
      </c>
      <c r="C58" s="57" t="s">
        <v>152</v>
      </c>
      <c r="D58" s="47" t="s">
        <v>136</v>
      </c>
      <c r="E58" s="47" t="s">
        <v>151</v>
      </c>
    </row>
    <row r="59" spans="1:5" ht="17.25" customHeight="1">
      <c r="A59" s="47" t="s">
        <v>150</v>
      </c>
      <c r="B59" s="58" t="s">
        <v>149</v>
      </c>
      <c r="C59" s="57" t="s">
        <v>148</v>
      </c>
      <c r="D59" s="47" t="s">
        <v>136</v>
      </c>
      <c r="E59" s="47" t="s">
        <v>147</v>
      </c>
    </row>
    <row r="60" spans="1:5" ht="13">
      <c r="A60" s="56" t="s">
        <v>146</v>
      </c>
      <c r="B60" s="55" t="s">
        <v>142</v>
      </c>
      <c r="C60" s="54" t="s">
        <v>145</v>
      </c>
      <c r="D60" s="47" t="s">
        <v>136</v>
      </c>
      <c r="E60" s="47" t="s">
        <v>144</v>
      </c>
    </row>
    <row r="61" spans="1:5" ht="13">
      <c r="A61" s="56" t="s">
        <v>143</v>
      </c>
      <c r="B61" s="55" t="s">
        <v>142</v>
      </c>
      <c r="C61" s="54" t="s">
        <v>141</v>
      </c>
      <c r="D61" s="47" t="s">
        <v>136</v>
      </c>
      <c r="E61" s="47" t="s">
        <v>140</v>
      </c>
    </row>
    <row r="62" spans="1:5" ht="13">
      <c r="A62" s="53" t="s">
        <v>139</v>
      </c>
      <c r="B62" s="52" t="s">
        <v>138</v>
      </c>
      <c r="C62" s="52" t="s">
        <v>137</v>
      </c>
      <c r="D62" s="47" t="s">
        <v>136</v>
      </c>
      <c r="E62" s="51"/>
    </row>
    <row r="63" spans="1:5" ht="16">
      <c r="A63" s="50"/>
      <c r="B63" s="50"/>
      <c r="C63" s="49"/>
    </row>
    <row r="64" spans="1:5" ht="13">
      <c r="A64" s="554" t="s">
        <v>135</v>
      </c>
      <c r="B64" s="555"/>
      <c r="C64" s="555"/>
      <c r="D64" s="555"/>
      <c r="E64" s="555"/>
    </row>
    <row r="65" spans="1:5" ht="13">
      <c r="A65" s="47" t="s">
        <v>50</v>
      </c>
      <c r="B65" s="46" t="s">
        <v>134</v>
      </c>
      <c r="C65" s="48"/>
      <c r="D65" s="45" t="s">
        <v>22</v>
      </c>
      <c r="E65" s="45" t="s">
        <v>49</v>
      </c>
    </row>
    <row r="66" spans="1:5" ht="13">
      <c r="A66" s="47" t="s">
        <v>38</v>
      </c>
      <c r="B66" s="46" t="s">
        <v>133</v>
      </c>
      <c r="C66" s="48"/>
      <c r="D66" s="45" t="s">
        <v>22</v>
      </c>
      <c r="E66" s="45" t="s">
        <v>37</v>
      </c>
    </row>
    <row r="67" spans="1:5" ht="13">
      <c r="A67" s="47" t="s">
        <v>32</v>
      </c>
      <c r="B67" s="46" t="s">
        <v>132</v>
      </c>
      <c r="C67" s="48"/>
      <c r="D67" s="45" t="s">
        <v>22</v>
      </c>
      <c r="E67" s="45" t="s">
        <v>31</v>
      </c>
    </row>
    <row r="68" spans="1:5" ht="13">
      <c r="A68" s="47" t="s">
        <v>29</v>
      </c>
      <c r="B68" s="46" t="s">
        <v>24</v>
      </c>
      <c r="C68" s="48"/>
      <c r="D68" s="45" t="s">
        <v>22</v>
      </c>
      <c r="E68" s="45" t="s">
        <v>28</v>
      </c>
    </row>
    <row r="69" spans="1:5" ht="13">
      <c r="A69" s="47" t="s">
        <v>23</v>
      </c>
      <c r="B69" s="45" t="s">
        <v>131</v>
      </c>
      <c r="C69" s="48"/>
      <c r="D69" s="45" t="s">
        <v>22</v>
      </c>
      <c r="E69" s="45" t="s">
        <v>21</v>
      </c>
    </row>
    <row r="70" spans="1:5" ht="13">
      <c r="A70" s="47" t="s">
        <v>130</v>
      </c>
      <c r="B70" s="46" t="s">
        <v>39</v>
      </c>
      <c r="C70" s="45"/>
      <c r="D70" s="45" t="s">
        <v>22</v>
      </c>
      <c r="E70" s="3" t="s">
        <v>43</v>
      </c>
    </row>
  </sheetData>
  <mergeCells count="5">
    <mergeCell ref="A2:E2"/>
    <mergeCell ref="A10:E10"/>
    <mergeCell ref="A16:E16"/>
    <mergeCell ref="A52:E52"/>
    <mergeCell ref="A64:E64"/>
  </mergeCells>
  <hyperlinks>
    <hyperlink ref="A2" r:id="rId1" xr:uid="{3FC62BD5-540E-1F4A-837B-88F483A6A6B1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91A5-8B96-3E4F-BF1E-EA42C9162205}">
  <sheetPr>
    <outlinePr summaryBelow="0" summaryRight="0"/>
  </sheetPr>
  <dimension ref="A1:H15"/>
  <sheetViews>
    <sheetView zoomScale="190" zoomScaleNormal="190" workbookViewId="0">
      <selection activeCell="B18" sqref="B18"/>
    </sheetView>
  </sheetViews>
  <sheetFormatPr baseColWidth="10" defaultColWidth="12.6640625" defaultRowHeight="15.75" customHeight="1"/>
  <cols>
    <col min="1" max="1" width="40.33203125" style="1" customWidth="1"/>
    <col min="2" max="2" width="12.6640625" style="1"/>
    <col min="3" max="3" width="15.1640625" style="1" customWidth="1"/>
    <col min="4" max="4" width="12.6640625" style="1"/>
    <col min="5" max="5" width="13.6640625" style="1" customWidth="1"/>
    <col min="6" max="6" width="19.1640625" style="1" customWidth="1"/>
    <col min="7" max="7" width="12.6640625" style="1"/>
    <col min="8" max="8" width="69.1640625" style="1" customWidth="1"/>
    <col min="9" max="16384" width="12.6640625" style="1"/>
  </cols>
  <sheetData>
    <row r="1" spans="1:8" ht="15.75" customHeight="1" thickBot="1">
      <c r="A1" s="4" t="s">
        <v>58</v>
      </c>
      <c r="B1" s="4" t="s">
        <v>57</v>
      </c>
      <c r="C1" s="4" t="s">
        <v>56</v>
      </c>
      <c r="D1" s="5" t="s">
        <v>55</v>
      </c>
      <c r="E1" s="5" t="s">
        <v>54</v>
      </c>
      <c r="F1" s="6" t="s">
        <v>53</v>
      </c>
      <c r="G1" s="5" t="s">
        <v>52</v>
      </c>
      <c r="H1" s="4" t="s">
        <v>51</v>
      </c>
    </row>
    <row r="2" spans="1:8" ht="15.75" customHeight="1" thickTop="1">
      <c r="A2" s="87" t="s">
        <v>50</v>
      </c>
      <c r="B2" s="87" t="s">
        <v>22</v>
      </c>
      <c r="C2" s="87" t="s">
        <v>49</v>
      </c>
      <c r="D2" s="88" t="s">
        <v>48</v>
      </c>
      <c r="E2" s="88" t="s">
        <v>47</v>
      </c>
      <c r="F2" s="89" t="s">
        <v>12</v>
      </c>
      <c r="G2" s="89" t="s">
        <v>46</v>
      </c>
      <c r="H2" s="87" t="s">
        <v>45</v>
      </c>
    </row>
    <row r="3" spans="1:8" ht="15.75" customHeight="1">
      <c r="A3" s="90" t="s">
        <v>44</v>
      </c>
      <c r="B3" s="91" t="s">
        <v>22</v>
      </c>
      <c r="C3" s="92" t="s">
        <v>43</v>
      </c>
      <c r="D3" s="93" t="s">
        <v>42</v>
      </c>
      <c r="E3" s="93" t="s">
        <v>41</v>
      </c>
      <c r="F3" s="94" t="s">
        <v>11</v>
      </c>
      <c r="G3" s="94" t="s">
        <v>40</v>
      </c>
      <c r="H3" s="94" t="s">
        <v>39</v>
      </c>
    </row>
    <row r="4" spans="1:8" ht="15.75" customHeight="1">
      <c r="A4" s="87" t="s">
        <v>38</v>
      </c>
      <c r="B4" s="87" t="s">
        <v>22</v>
      </c>
      <c r="C4" s="87" t="s">
        <v>37</v>
      </c>
      <c r="D4" s="556" t="s">
        <v>36</v>
      </c>
      <c r="E4" s="558" t="s">
        <v>35</v>
      </c>
      <c r="F4" s="559" t="s">
        <v>10</v>
      </c>
      <c r="G4" s="560" t="s">
        <v>34</v>
      </c>
      <c r="H4" s="87" t="s">
        <v>33</v>
      </c>
    </row>
    <row r="5" spans="1:8" ht="15.75" customHeight="1">
      <c r="A5" s="87" t="s">
        <v>32</v>
      </c>
      <c r="B5" s="87" t="s">
        <v>22</v>
      </c>
      <c r="C5" s="87" t="s">
        <v>31</v>
      </c>
      <c r="D5" s="557"/>
      <c r="E5" s="557"/>
      <c r="F5" s="557"/>
      <c r="G5" s="557"/>
      <c r="H5" s="88" t="s">
        <v>30</v>
      </c>
    </row>
    <row r="6" spans="1:8" ht="15.75" customHeight="1">
      <c r="A6" s="87" t="s">
        <v>29</v>
      </c>
      <c r="B6" s="87" t="s">
        <v>22</v>
      </c>
      <c r="C6" s="87" t="s">
        <v>28</v>
      </c>
      <c r="D6" s="87" t="s">
        <v>27</v>
      </c>
      <c r="E6" s="87" t="s">
        <v>26</v>
      </c>
      <c r="F6" s="89" t="s">
        <v>9</v>
      </c>
      <c r="G6" s="89" t="s">
        <v>25</v>
      </c>
      <c r="H6" s="87" t="s">
        <v>24</v>
      </c>
    </row>
    <row r="7" spans="1:8" ht="15.75" customHeight="1">
      <c r="A7" s="87" t="s">
        <v>23</v>
      </c>
      <c r="B7" s="87" t="s">
        <v>22</v>
      </c>
      <c r="C7" s="87" t="s">
        <v>21</v>
      </c>
      <c r="D7" s="87" t="s">
        <v>20</v>
      </c>
      <c r="E7" s="87" t="s">
        <v>19</v>
      </c>
      <c r="F7" s="89" t="s">
        <v>8</v>
      </c>
      <c r="G7" s="89" t="s">
        <v>18</v>
      </c>
      <c r="H7" s="87" t="s">
        <v>17</v>
      </c>
    </row>
    <row r="8" spans="1:8" ht="15.75" customHeight="1">
      <c r="A8" s="95"/>
      <c r="B8" s="95"/>
      <c r="C8" s="95"/>
      <c r="D8" s="95"/>
      <c r="E8" s="95"/>
      <c r="F8" s="95"/>
      <c r="G8" s="95"/>
      <c r="H8" s="95"/>
    </row>
    <row r="9" spans="1:8" ht="15.75" customHeight="1">
      <c r="B9" s="108" t="s">
        <v>301</v>
      </c>
      <c r="C9" s="96"/>
      <c r="D9" s="96"/>
      <c r="E9" s="96"/>
      <c r="F9" s="95"/>
      <c r="G9" s="95"/>
      <c r="H9" s="95"/>
    </row>
    <row r="10" spans="1:8" ht="15.75" customHeight="1">
      <c r="A10" s="97" t="s">
        <v>16</v>
      </c>
      <c r="B10" s="98"/>
      <c r="C10" s="98" t="s">
        <v>15</v>
      </c>
      <c r="D10" s="98" t="s">
        <v>14</v>
      </c>
      <c r="E10" s="98" t="s">
        <v>13</v>
      </c>
      <c r="F10" s="95"/>
      <c r="G10" s="95"/>
      <c r="H10" s="95"/>
    </row>
    <row r="11" spans="1:8" ht="15.75" customHeight="1">
      <c r="A11" s="97">
        <v>1</v>
      </c>
      <c r="B11" s="98" t="s">
        <v>12</v>
      </c>
      <c r="C11" s="99">
        <v>100</v>
      </c>
      <c r="D11" s="99">
        <v>11</v>
      </c>
      <c r="E11" s="99">
        <v>0.01</v>
      </c>
      <c r="F11" s="95"/>
      <c r="G11" s="95"/>
      <c r="H11" s="95"/>
    </row>
    <row r="12" spans="1:8" ht="15.75" customHeight="1">
      <c r="A12" s="97">
        <v>2</v>
      </c>
      <c r="B12" s="98" t="s">
        <v>11</v>
      </c>
      <c r="C12" s="99">
        <v>50</v>
      </c>
      <c r="D12" s="99">
        <v>-3.76</v>
      </c>
      <c r="E12" s="99">
        <v>0.01</v>
      </c>
      <c r="F12" s="95"/>
      <c r="G12" s="95"/>
      <c r="H12" s="95"/>
    </row>
    <row r="13" spans="1:8" ht="15.75" customHeight="1">
      <c r="A13" s="97">
        <v>3</v>
      </c>
      <c r="B13" s="98" t="s">
        <v>10</v>
      </c>
      <c r="C13" s="99">
        <v>150</v>
      </c>
      <c r="D13" s="99">
        <v>-1.28</v>
      </c>
      <c r="E13" s="99">
        <v>0.01</v>
      </c>
      <c r="F13" s="95"/>
      <c r="G13" s="95"/>
      <c r="H13" s="95"/>
    </row>
    <row r="14" spans="1:8" ht="15.75" customHeight="1">
      <c r="A14" s="97">
        <v>4</v>
      </c>
      <c r="B14" s="98" t="s">
        <v>9</v>
      </c>
      <c r="C14" s="99">
        <v>25</v>
      </c>
      <c r="D14" s="99">
        <v>-3.78</v>
      </c>
      <c r="E14" s="99">
        <v>0.01</v>
      </c>
      <c r="F14" s="95"/>
      <c r="G14" s="95"/>
      <c r="H14" s="95"/>
    </row>
    <row r="15" spans="1:8" ht="15.75" customHeight="1">
      <c r="A15" s="97">
        <v>5</v>
      </c>
      <c r="B15" s="98" t="s">
        <v>8</v>
      </c>
      <c r="C15" s="99">
        <v>75</v>
      </c>
      <c r="D15" s="99">
        <v>-1.26</v>
      </c>
      <c r="E15" s="99">
        <v>0.01</v>
      </c>
      <c r="F15" s="95"/>
      <c r="G15" s="95"/>
      <c r="H15" s="95"/>
    </row>
  </sheetData>
  <mergeCells count="4"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F811-9B3D-D840-93BF-FF3E202C2147}">
  <sheetPr>
    <outlinePr summaryBelow="0" summaryRight="0"/>
  </sheetPr>
  <dimension ref="A1:M990"/>
  <sheetViews>
    <sheetView showGridLines="0" zoomScale="160" zoomScaleNormal="160" workbookViewId="0">
      <selection activeCell="I57" sqref="I57"/>
    </sheetView>
  </sheetViews>
  <sheetFormatPr baseColWidth="10" defaultColWidth="12.6640625" defaultRowHeight="15.75" customHeight="1"/>
  <cols>
    <col min="1" max="1" width="5.5" style="1" customWidth="1"/>
    <col min="2" max="2" width="50.5" style="1" customWidth="1"/>
    <col min="3" max="3" width="25" style="1" customWidth="1"/>
    <col min="4" max="4" width="18.5" style="1" customWidth="1"/>
    <col min="5" max="5" width="22.1640625" style="1" customWidth="1"/>
    <col min="6" max="6" width="22.5" style="1" customWidth="1"/>
    <col min="7" max="7" width="7.6640625" style="1" customWidth="1"/>
    <col min="8" max="8" width="8.1640625" style="1" customWidth="1"/>
    <col min="9" max="16384" width="12.6640625" style="1"/>
  </cols>
  <sheetData>
    <row r="1" spans="1:13" ht="25.5" customHeight="1">
      <c r="A1" s="7" t="s">
        <v>59</v>
      </c>
      <c r="B1" s="8"/>
      <c r="C1" s="8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1.75" customHeight="1" thickBot="1">
      <c r="A2" s="11"/>
      <c r="B2" s="12" t="s">
        <v>60</v>
      </c>
      <c r="C2" s="12" t="s">
        <v>61</v>
      </c>
      <c r="D2" s="9"/>
      <c r="E2" s="10"/>
      <c r="F2" s="9"/>
      <c r="G2" s="9"/>
      <c r="H2" s="9"/>
      <c r="I2" s="9"/>
      <c r="J2" s="9"/>
      <c r="K2" s="9"/>
      <c r="L2" s="9"/>
      <c r="M2" s="9"/>
    </row>
    <row r="3" spans="1:13" ht="19.5" customHeight="1" thickTop="1">
      <c r="A3" s="101">
        <v>1</v>
      </c>
      <c r="B3" s="13" t="s">
        <v>62</v>
      </c>
      <c r="C3" s="14"/>
      <c r="D3" s="9"/>
      <c r="E3" s="10"/>
      <c r="F3" s="9"/>
      <c r="G3" s="9"/>
      <c r="H3" s="9"/>
      <c r="I3" s="9"/>
      <c r="J3" s="9"/>
      <c r="K3" s="9"/>
      <c r="L3" s="9"/>
      <c r="M3" s="9"/>
    </row>
    <row r="4" spans="1:13" ht="13">
      <c r="A4" s="101"/>
      <c r="B4" s="9" t="s">
        <v>63</v>
      </c>
      <c r="C4" s="14" t="s">
        <v>64</v>
      </c>
      <c r="D4" s="9"/>
      <c r="E4" s="10"/>
      <c r="F4" s="9"/>
      <c r="G4" s="9"/>
      <c r="H4" s="9"/>
      <c r="I4" s="9"/>
      <c r="J4" s="9"/>
      <c r="K4" s="9"/>
      <c r="L4" s="9"/>
      <c r="M4" s="9"/>
    </row>
    <row r="5" spans="1:13" ht="13">
      <c r="A5" s="101"/>
      <c r="B5" s="9" t="s">
        <v>65</v>
      </c>
      <c r="C5" s="14" t="s">
        <v>64</v>
      </c>
      <c r="D5" s="9"/>
      <c r="E5" s="10"/>
      <c r="F5" s="9"/>
      <c r="G5" s="9"/>
      <c r="H5" s="9"/>
      <c r="I5" s="9"/>
      <c r="J5" s="9"/>
      <c r="K5" s="9"/>
      <c r="L5" s="9"/>
      <c r="M5" s="9"/>
    </row>
    <row r="6" spans="1:13" ht="13">
      <c r="A6" s="101"/>
      <c r="B6" s="9" t="s">
        <v>66</v>
      </c>
      <c r="C6" s="14" t="s">
        <v>67</v>
      </c>
      <c r="D6" s="9"/>
      <c r="E6" s="10"/>
      <c r="F6" s="9"/>
      <c r="G6" s="9"/>
      <c r="H6" s="9"/>
      <c r="I6" s="9"/>
      <c r="J6" s="9"/>
      <c r="K6" s="9"/>
      <c r="L6" s="9"/>
      <c r="M6" s="9"/>
    </row>
    <row r="7" spans="1:13" ht="13">
      <c r="A7" s="101">
        <v>2</v>
      </c>
      <c r="B7" s="13" t="s">
        <v>68</v>
      </c>
      <c r="C7" s="14"/>
      <c r="D7" s="9"/>
      <c r="E7" s="10"/>
      <c r="F7" s="9"/>
      <c r="G7" s="9"/>
      <c r="H7" s="9"/>
      <c r="I7" s="9"/>
      <c r="J7" s="9"/>
      <c r="K7" s="9"/>
      <c r="L7" s="9"/>
      <c r="M7" s="9"/>
    </row>
    <row r="8" spans="1:13" ht="13">
      <c r="A8" s="101"/>
      <c r="B8" s="79" t="s">
        <v>296</v>
      </c>
      <c r="C8" s="14" t="s">
        <v>69</v>
      </c>
      <c r="D8" s="9"/>
      <c r="E8" s="10"/>
      <c r="F8" s="9"/>
      <c r="G8" s="9"/>
      <c r="H8" s="9"/>
      <c r="I8" s="9"/>
      <c r="J8" s="9"/>
      <c r="K8" s="9"/>
      <c r="L8" s="9"/>
      <c r="M8" s="9"/>
    </row>
    <row r="9" spans="1:13" ht="13">
      <c r="A9" s="101"/>
      <c r="B9" s="80" t="s">
        <v>283</v>
      </c>
      <c r="C9" s="14" t="s">
        <v>70</v>
      </c>
      <c r="D9" s="9"/>
      <c r="E9" s="10"/>
      <c r="F9" s="9"/>
      <c r="G9" s="9"/>
      <c r="H9" s="9"/>
      <c r="I9" s="9"/>
      <c r="J9" s="9"/>
      <c r="K9" s="9"/>
      <c r="L9" s="9"/>
      <c r="M9" s="9"/>
    </row>
    <row r="10" spans="1:13" ht="13">
      <c r="A10" s="101"/>
      <c r="B10" s="79" t="s">
        <v>281</v>
      </c>
      <c r="C10" s="14" t="s">
        <v>70</v>
      </c>
      <c r="D10" s="9"/>
      <c r="E10" s="10"/>
      <c r="F10" s="9"/>
      <c r="G10" s="9"/>
      <c r="H10" s="9"/>
      <c r="I10" s="9"/>
      <c r="J10" s="9"/>
      <c r="K10" s="9"/>
      <c r="L10" s="9"/>
      <c r="M10" s="9"/>
    </row>
    <row r="11" spans="1:13" ht="13">
      <c r="A11" s="101"/>
      <c r="B11" s="79" t="s">
        <v>282</v>
      </c>
      <c r="C11" s="14" t="s">
        <v>70</v>
      </c>
      <c r="D11" s="9"/>
      <c r="E11" s="10"/>
      <c r="F11" s="9"/>
      <c r="G11" s="9"/>
      <c r="H11" s="9"/>
      <c r="I11" s="9"/>
      <c r="J11" s="9"/>
      <c r="K11" s="9"/>
      <c r="L11" s="9"/>
      <c r="M11" s="9"/>
    </row>
    <row r="12" spans="1:13" ht="13">
      <c r="A12" s="101"/>
      <c r="B12" s="79" t="s">
        <v>280</v>
      </c>
      <c r="C12" s="14" t="s">
        <v>70</v>
      </c>
      <c r="D12" s="9"/>
      <c r="E12" s="10"/>
      <c r="F12" s="9"/>
      <c r="G12" s="9"/>
      <c r="H12" s="9"/>
      <c r="I12" s="9"/>
      <c r="J12" s="9"/>
      <c r="K12" s="9"/>
      <c r="L12" s="9"/>
      <c r="M12" s="9"/>
    </row>
    <row r="13" spans="1:13" ht="13">
      <c r="A13" s="101">
        <v>3</v>
      </c>
      <c r="B13" s="13" t="s">
        <v>71</v>
      </c>
      <c r="C13" s="14"/>
      <c r="D13" s="9"/>
      <c r="E13" s="10"/>
      <c r="F13" s="9"/>
      <c r="G13" s="9"/>
      <c r="H13" s="9"/>
      <c r="I13" s="9"/>
      <c r="J13" s="9"/>
      <c r="K13" s="9"/>
      <c r="L13" s="9"/>
      <c r="M13" s="9"/>
    </row>
    <row r="14" spans="1:13" ht="13">
      <c r="A14" s="101"/>
      <c r="B14" s="9" t="s">
        <v>72</v>
      </c>
      <c r="C14" s="14" t="s">
        <v>67</v>
      </c>
      <c r="D14" s="9"/>
      <c r="E14" s="10"/>
      <c r="F14" s="9"/>
      <c r="G14" s="9"/>
      <c r="H14" s="9"/>
      <c r="I14" s="9"/>
      <c r="J14" s="9"/>
      <c r="K14" s="9"/>
      <c r="L14" s="9"/>
      <c r="M14" s="9"/>
    </row>
    <row r="15" spans="1:13" ht="13">
      <c r="A15" s="101"/>
      <c r="B15" s="9" t="s">
        <v>73</v>
      </c>
      <c r="C15" s="14" t="s">
        <v>67</v>
      </c>
      <c r="D15" s="9"/>
      <c r="E15" s="10"/>
      <c r="F15" s="9"/>
      <c r="G15" s="9"/>
      <c r="H15" s="9"/>
      <c r="I15" s="9"/>
      <c r="J15" s="9"/>
      <c r="K15" s="9"/>
      <c r="L15" s="9"/>
      <c r="M15" s="9"/>
    </row>
    <row r="16" spans="1:13" ht="13">
      <c r="A16" s="101"/>
      <c r="B16" s="9" t="s">
        <v>74</v>
      </c>
      <c r="C16" s="14" t="s">
        <v>67</v>
      </c>
      <c r="D16" s="9"/>
      <c r="E16" s="10"/>
      <c r="F16" s="9"/>
      <c r="G16" s="9"/>
      <c r="H16" s="9"/>
      <c r="I16" s="9"/>
      <c r="J16" s="9"/>
      <c r="K16" s="9"/>
      <c r="L16" s="9"/>
      <c r="M16" s="9"/>
    </row>
    <row r="17" spans="1:13" ht="13">
      <c r="A17" s="101">
        <v>4</v>
      </c>
      <c r="B17" s="13" t="s">
        <v>75</v>
      </c>
      <c r="C17" s="14"/>
      <c r="D17" s="9"/>
      <c r="E17" s="10"/>
      <c r="F17" s="9"/>
      <c r="G17" s="9"/>
      <c r="H17" s="9"/>
      <c r="I17" s="9"/>
      <c r="J17" s="9"/>
      <c r="K17" s="9"/>
      <c r="L17" s="9"/>
      <c r="M17" s="9"/>
    </row>
    <row r="18" spans="1:13" ht="13">
      <c r="A18" s="2"/>
      <c r="B18" s="2" t="s">
        <v>76</v>
      </c>
      <c r="C18" s="14" t="s">
        <v>67</v>
      </c>
      <c r="D18" s="9"/>
      <c r="E18" s="10"/>
      <c r="F18" s="9"/>
      <c r="G18" s="9"/>
      <c r="H18" s="9"/>
      <c r="I18" s="9"/>
      <c r="J18" s="9"/>
      <c r="K18" s="9"/>
      <c r="L18" s="9"/>
      <c r="M18" s="9"/>
    </row>
    <row r="19" spans="1:13" ht="13">
      <c r="A19" s="15"/>
      <c r="B19" s="9" t="s">
        <v>77</v>
      </c>
      <c r="C19" s="14" t="s">
        <v>67</v>
      </c>
      <c r="D19" s="9"/>
      <c r="E19" s="10"/>
      <c r="F19" s="9"/>
      <c r="G19" s="9"/>
      <c r="H19" s="9"/>
      <c r="I19" s="9"/>
      <c r="J19" s="9"/>
      <c r="K19" s="9"/>
      <c r="L19" s="9"/>
      <c r="M19" s="9"/>
    </row>
    <row r="20" spans="1:13" ht="13">
      <c r="A20" s="2"/>
      <c r="B20" s="9" t="s">
        <v>78</v>
      </c>
      <c r="C20" s="14" t="s">
        <v>67</v>
      </c>
      <c r="D20" s="9"/>
      <c r="E20" s="10"/>
      <c r="F20" s="9"/>
      <c r="G20" s="9"/>
      <c r="H20" s="9"/>
      <c r="I20" s="9"/>
      <c r="J20" s="9"/>
      <c r="K20" s="9"/>
      <c r="L20" s="9"/>
      <c r="M20" s="9"/>
    </row>
    <row r="21" spans="1:13" ht="13">
      <c r="A21" s="15"/>
      <c r="B21" s="9" t="s">
        <v>79</v>
      </c>
      <c r="C21" s="14" t="s">
        <v>67</v>
      </c>
      <c r="D21" s="9"/>
      <c r="E21" s="10"/>
      <c r="F21" s="9"/>
      <c r="G21" s="9"/>
      <c r="H21" s="9"/>
      <c r="I21" s="9"/>
      <c r="J21" s="9"/>
      <c r="K21" s="9"/>
      <c r="L21" s="9"/>
      <c r="M21" s="9"/>
    </row>
    <row r="22" spans="1:13" ht="13">
      <c r="A22" s="2"/>
      <c r="B22" s="9" t="s">
        <v>80</v>
      </c>
      <c r="C22" s="14" t="s">
        <v>67</v>
      </c>
      <c r="D22" s="9"/>
      <c r="E22" s="10"/>
      <c r="F22" s="9"/>
      <c r="G22" s="9"/>
      <c r="H22" s="9"/>
      <c r="I22" s="9"/>
      <c r="J22" s="9"/>
      <c r="K22" s="9"/>
      <c r="L22" s="9"/>
      <c r="M22" s="9"/>
    </row>
    <row r="23" spans="1:13" ht="13">
      <c r="D23" s="9"/>
      <c r="E23" s="10"/>
      <c r="F23" s="9"/>
      <c r="G23" s="9"/>
      <c r="H23" s="9"/>
      <c r="I23" s="9"/>
      <c r="J23" s="9"/>
      <c r="K23" s="9"/>
      <c r="L23" s="9"/>
      <c r="M23" s="9"/>
    </row>
    <row r="24" spans="1:13" ht="13">
      <c r="D24" s="9"/>
      <c r="E24" s="10"/>
      <c r="F24" s="9"/>
      <c r="G24" s="9"/>
      <c r="H24" s="9"/>
      <c r="I24" s="9"/>
      <c r="J24" s="9"/>
      <c r="K24" s="9"/>
      <c r="L24" s="9"/>
      <c r="M24" s="9"/>
    </row>
    <row r="25" spans="1:13" ht="27" customHeight="1">
      <c r="A25" s="7" t="s">
        <v>307</v>
      </c>
      <c r="B25" s="8"/>
      <c r="C25" s="8"/>
      <c r="D25" s="16"/>
      <c r="E25" s="17"/>
      <c r="F25" s="9"/>
      <c r="G25" s="9"/>
      <c r="H25" s="9"/>
      <c r="I25" s="9"/>
      <c r="J25" s="9"/>
      <c r="K25" s="9"/>
      <c r="L25" s="9"/>
      <c r="M25" s="9"/>
    </row>
    <row r="26" spans="1:13" ht="17.25" customHeight="1">
      <c r="A26" s="18"/>
      <c r="B26" s="19"/>
      <c r="C26" s="19"/>
      <c r="D26" s="19"/>
      <c r="E26" s="81" t="s">
        <v>81</v>
      </c>
      <c r="F26" s="81" t="s">
        <v>82</v>
      </c>
      <c r="H26" s="9"/>
      <c r="I26" s="9"/>
      <c r="J26" s="9"/>
      <c r="K26" s="9"/>
    </row>
    <row r="27" spans="1:13" ht="15" customHeight="1" thickBot="1">
      <c r="A27" s="21" t="s">
        <v>16</v>
      </c>
      <c r="B27" s="22" t="s">
        <v>60</v>
      </c>
      <c r="C27" s="22" t="s">
        <v>83</v>
      </c>
      <c r="D27" s="22" t="s">
        <v>84</v>
      </c>
      <c r="E27" s="23" t="s">
        <v>85</v>
      </c>
      <c r="F27" s="23" t="s">
        <v>85</v>
      </c>
      <c r="G27" s="22" t="s">
        <v>86</v>
      </c>
      <c r="H27" s="24"/>
      <c r="I27" s="9"/>
      <c r="J27" s="9"/>
      <c r="K27" s="9"/>
    </row>
    <row r="28" spans="1:13" ht="15" thickTop="1">
      <c r="A28" s="25">
        <v>0</v>
      </c>
      <c r="B28" s="26" t="s">
        <v>87</v>
      </c>
      <c r="C28" s="27" t="s">
        <v>88</v>
      </c>
      <c r="D28" s="28" t="s">
        <v>0</v>
      </c>
      <c r="E28" s="29"/>
      <c r="F28" s="102"/>
      <c r="G28" s="106"/>
      <c r="I28" s="9"/>
      <c r="J28" s="9"/>
      <c r="K28" s="9"/>
    </row>
    <row r="29" spans="1:13" ht="14">
      <c r="A29" s="30"/>
      <c r="B29" s="2" t="s">
        <v>89</v>
      </c>
      <c r="C29" s="31" t="s">
        <v>88</v>
      </c>
      <c r="D29" s="32" t="s">
        <v>90</v>
      </c>
      <c r="E29" s="33"/>
      <c r="F29" s="82" t="s">
        <v>91</v>
      </c>
      <c r="G29" s="106"/>
      <c r="I29" s="9"/>
      <c r="J29" s="9"/>
      <c r="K29" s="9"/>
    </row>
    <row r="30" spans="1:13" ht="14">
      <c r="A30" s="30"/>
      <c r="B30" s="2" t="s">
        <v>92</v>
      </c>
      <c r="C30" s="31" t="s">
        <v>93</v>
      </c>
      <c r="D30" s="32" t="s">
        <v>0</v>
      </c>
      <c r="E30" s="33"/>
      <c r="F30" s="82"/>
      <c r="G30" s="106"/>
      <c r="I30" s="9"/>
      <c r="J30" s="9"/>
      <c r="K30" s="9"/>
    </row>
    <row r="31" spans="1:13" ht="14">
      <c r="A31" s="30"/>
      <c r="B31" s="9" t="s">
        <v>295</v>
      </c>
      <c r="C31" s="31" t="s">
        <v>88</v>
      </c>
      <c r="D31" s="32"/>
      <c r="E31" s="33"/>
      <c r="F31" s="82" t="s">
        <v>293</v>
      </c>
      <c r="G31" s="106"/>
      <c r="I31" s="9"/>
      <c r="J31" s="9"/>
      <c r="K31" s="9"/>
    </row>
    <row r="32" spans="1:13" ht="14">
      <c r="A32" s="30"/>
      <c r="B32" s="9" t="s">
        <v>94</v>
      </c>
      <c r="C32" s="31" t="s">
        <v>95</v>
      </c>
      <c r="D32" s="32"/>
      <c r="E32" s="33"/>
      <c r="F32" s="82"/>
      <c r="G32" s="106"/>
      <c r="I32" s="9"/>
      <c r="J32" s="9"/>
      <c r="K32" s="9"/>
    </row>
    <row r="33" spans="1:11" ht="14">
      <c r="A33" s="30"/>
      <c r="B33" s="9" t="s">
        <v>96</v>
      </c>
      <c r="C33" s="31" t="s">
        <v>88</v>
      </c>
      <c r="D33" s="32"/>
      <c r="E33" s="33"/>
      <c r="F33" s="82"/>
      <c r="G33" s="106"/>
      <c r="I33" s="9"/>
      <c r="J33" s="9"/>
      <c r="K33" s="9"/>
    </row>
    <row r="34" spans="1:11" ht="14">
      <c r="A34" s="30"/>
      <c r="B34" s="9" t="s">
        <v>294</v>
      </c>
      <c r="C34" s="31" t="s">
        <v>88</v>
      </c>
      <c r="D34" s="32"/>
      <c r="E34" s="33"/>
      <c r="F34" s="82"/>
      <c r="G34" s="106"/>
      <c r="I34" s="9"/>
      <c r="J34" s="9"/>
      <c r="K34" s="9"/>
    </row>
    <row r="35" spans="1:11" ht="14">
      <c r="A35" s="30"/>
      <c r="B35" s="2" t="s">
        <v>97</v>
      </c>
      <c r="C35" s="31" t="s">
        <v>88</v>
      </c>
      <c r="D35" s="32"/>
      <c r="E35" s="33"/>
      <c r="F35" s="82" t="s">
        <v>98</v>
      </c>
      <c r="G35" s="106"/>
      <c r="I35" s="9"/>
      <c r="J35" s="9"/>
      <c r="K35" s="9"/>
    </row>
    <row r="36" spans="1:11" ht="14">
      <c r="A36" s="25">
        <v>0</v>
      </c>
      <c r="B36" s="26" t="s">
        <v>99</v>
      </c>
      <c r="C36" s="27" t="s">
        <v>100</v>
      </c>
      <c r="D36" s="28" t="s">
        <v>0</v>
      </c>
      <c r="E36" s="29"/>
      <c r="F36" s="102"/>
      <c r="G36" s="106"/>
      <c r="I36" s="9"/>
      <c r="J36" s="9"/>
      <c r="K36" s="9"/>
    </row>
    <row r="37" spans="1:11" ht="14">
      <c r="A37" s="30"/>
      <c r="B37" s="34" t="s">
        <v>101</v>
      </c>
      <c r="C37" s="31" t="s">
        <v>100</v>
      </c>
      <c r="D37" s="32"/>
      <c r="E37" s="33"/>
      <c r="F37" s="82" t="s">
        <v>305</v>
      </c>
      <c r="G37" s="106"/>
      <c r="I37" s="9"/>
      <c r="J37" s="9"/>
      <c r="K37" s="9"/>
    </row>
    <row r="38" spans="1:11" ht="14">
      <c r="A38" s="30"/>
      <c r="B38" s="34" t="s">
        <v>102</v>
      </c>
      <c r="C38" s="31" t="s">
        <v>100</v>
      </c>
      <c r="D38" s="32"/>
      <c r="E38" s="33"/>
      <c r="F38" s="82" t="s">
        <v>305</v>
      </c>
      <c r="G38" s="106"/>
      <c r="I38" s="9"/>
      <c r="J38" s="9"/>
      <c r="K38" s="9"/>
    </row>
    <row r="39" spans="1:11" ht="14">
      <c r="A39" s="30"/>
      <c r="B39" s="34"/>
      <c r="C39" s="31"/>
      <c r="D39" s="32"/>
      <c r="E39" s="33"/>
      <c r="F39" s="82"/>
      <c r="G39" s="106"/>
      <c r="I39" s="9"/>
      <c r="J39" s="9"/>
      <c r="K39" s="9"/>
    </row>
    <row r="40" spans="1:11" ht="14">
      <c r="A40" s="25"/>
      <c r="B40" s="26" t="s">
        <v>299</v>
      </c>
      <c r="C40" s="84"/>
      <c r="D40" s="28" t="s">
        <v>0</v>
      </c>
      <c r="E40" s="29"/>
      <c r="F40" s="103" t="s">
        <v>292</v>
      </c>
      <c r="G40" s="106"/>
      <c r="I40" s="9"/>
      <c r="J40" s="9"/>
      <c r="K40" s="9"/>
    </row>
    <row r="41" spans="1:11" ht="14">
      <c r="A41" s="30"/>
      <c r="B41" s="35" t="s">
        <v>104</v>
      </c>
      <c r="C41" s="31" t="s">
        <v>105</v>
      </c>
      <c r="D41" s="32" t="s">
        <v>0</v>
      </c>
      <c r="E41" s="33"/>
      <c r="F41" s="82"/>
      <c r="G41" s="106"/>
      <c r="I41" s="9"/>
      <c r="J41" s="9"/>
      <c r="K41" s="9"/>
    </row>
    <row r="42" spans="1:11" ht="15">
      <c r="A42" s="30"/>
      <c r="B42" s="42" t="s">
        <v>112</v>
      </c>
      <c r="C42" s="36" t="s">
        <v>113</v>
      </c>
      <c r="D42" s="79" t="s">
        <v>7</v>
      </c>
      <c r="E42" s="35" t="s">
        <v>300</v>
      </c>
      <c r="F42" s="82"/>
      <c r="G42" s="106"/>
      <c r="I42" s="9"/>
      <c r="J42" s="9"/>
      <c r="K42" s="9"/>
    </row>
    <row r="43" spans="1:11" ht="15.75" customHeight="1">
      <c r="B43" s="35" t="s">
        <v>106</v>
      </c>
      <c r="C43" s="83"/>
      <c r="G43" s="107"/>
    </row>
    <row r="44" spans="1:11" ht="15">
      <c r="A44" s="37">
        <v>1</v>
      </c>
      <c r="B44" s="38" t="s">
        <v>107</v>
      </c>
      <c r="C44" s="39" t="s">
        <v>119</v>
      </c>
      <c r="D44" s="85" t="s">
        <v>109</v>
      </c>
      <c r="E44" s="29" t="s">
        <v>284</v>
      </c>
      <c r="F44" s="102"/>
      <c r="G44" s="105"/>
      <c r="H44" s="9"/>
      <c r="I44" s="9"/>
      <c r="J44" s="9"/>
      <c r="K44" s="9"/>
    </row>
    <row r="45" spans="1:11" ht="14">
      <c r="A45" s="31"/>
      <c r="B45" s="35" t="s">
        <v>110</v>
      </c>
      <c r="C45" s="31" t="s">
        <v>105</v>
      </c>
      <c r="D45" s="32" t="s">
        <v>0</v>
      </c>
      <c r="E45" s="33"/>
      <c r="F45" s="82"/>
      <c r="G45" s="105"/>
      <c r="H45" s="41"/>
      <c r="I45" s="9"/>
      <c r="J45" s="9"/>
      <c r="K45" s="9"/>
    </row>
    <row r="46" spans="1:11" ht="15">
      <c r="A46" s="36"/>
      <c r="B46" s="42" t="s">
        <v>111</v>
      </c>
      <c r="C46" s="36" t="s">
        <v>103</v>
      </c>
      <c r="D46" s="32" t="s">
        <v>0</v>
      </c>
      <c r="E46" s="33"/>
      <c r="F46" s="82"/>
      <c r="G46" s="105"/>
      <c r="H46" s="41"/>
      <c r="I46" s="9"/>
      <c r="J46" s="9"/>
      <c r="K46" s="9"/>
    </row>
    <row r="47" spans="1:11" ht="14">
      <c r="A47" s="31"/>
      <c r="B47" s="35" t="s">
        <v>104</v>
      </c>
      <c r="C47" s="31" t="s">
        <v>105</v>
      </c>
      <c r="D47" s="32" t="s">
        <v>0</v>
      </c>
      <c r="E47" s="33"/>
      <c r="F47" s="82"/>
      <c r="G47" s="105"/>
      <c r="H47" s="41"/>
      <c r="I47" s="9"/>
      <c r="J47" s="9"/>
      <c r="K47" s="9"/>
    </row>
    <row r="48" spans="1:11" ht="15">
      <c r="A48" s="36"/>
      <c r="B48" s="42" t="s">
        <v>112</v>
      </c>
      <c r="C48" s="36" t="s">
        <v>113</v>
      </c>
      <c r="D48" s="79" t="s">
        <v>7</v>
      </c>
      <c r="E48" s="35" t="s">
        <v>300</v>
      </c>
      <c r="F48" s="82"/>
      <c r="G48" s="105"/>
      <c r="H48" s="41"/>
      <c r="I48" s="9"/>
      <c r="J48" s="9"/>
      <c r="K48" s="9"/>
    </row>
    <row r="49" spans="1:11" ht="14">
      <c r="A49" s="31"/>
      <c r="B49" s="35" t="s">
        <v>106</v>
      </c>
      <c r="C49" s="31" t="s">
        <v>105</v>
      </c>
      <c r="D49" s="32" t="s">
        <v>0</v>
      </c>
      <c r="E49" s="33"/>
      <c r="F49" s="82"/>
      <c r="G49" s="105"/>
      <c r="H49" s="41"/>
      <c r="I49" s="9"/>
      <c r="J49" s="9"/>
      <c r="K49" s="9"/>
    </row>
    <row r="50" spans="1:11" ht="15">
      <c r="A50" s="37">
        <v>2</v>
      </c>
      <c r="B50" s="38" t="s">
        <v>115</v>
      </c>
      <c r="C50" s="39" t="s">
        <v>116</v>
      </c>
      <c r="D50" s="85" t="s">
        <v>117</v>
      </c>
      <c r="E50" s="29" t="s">
        <v>303</v>
      </c>
      <c r="F50" s="102"/>
      <c r="G50" s="105"/>
      <c r="H50" s="41"/>
      <c r="I50" s="9"/>
      <c r="J50" s="9"/>
      <c r="K50" s="9"/>
    </row>
    <row r="51" spans="1:11" ht="14">
      <c r="A51" s="31"/>
      <c r="B51" s="35" t="s">
        <v>286</v>
      </c>
      <c r="C51" s="31" t="s">
        <v>105</v>
      </c>
      <c r="D51" s="32" t="s">
        <v>0</v>
      </c>
      <c r="E51" s="33"/>
      <c r="F51" s="82"/>
      <c r="G51" s="105"/>
      <c r="H51" s="41"/>
      <c r="I51" s="9"/>
      <c r="J51" s="9"/>
      <c r="K51" s="9"/>
    </row>
    <row r="52" spans="1:11" ht="15">
      <c r="A52" s="36"/>
      <c r="B52" s="42" t="s">
        <v>112</v>
      </c>
      <c r="C52" s="36" t="s">
        <v>113</v>
      </c>
      <c r="D52" s="79" t="s">
        <v>7</v>
      </c>
      <c r="E52" s="35" t="s">
        <v>114</v>
      </c>
      <c r="F52" s="82"/>
      <c r="G52" s="105"/>
      <c r="H52" s="41"/>
      <c r="I52" s="9"/>
      <c r="J52" s="9"/>
      <c r="K52" s="9"/>
    </row>
    <row r="53" spans="1:11" ht="14">
      <c r="A53" s="31"/>
      <c r="B53" s="35" t="s">
        <v>106</v>
      </c>
      <c r="C53" s="31" t="s">
        <v>105</v>
      </c>
      <c r="D53" s="32" t="s">
        <v>0</v>
      </c>
      <c r="E53" s="35"/>
      <c r="F53" s="82"/>
      <c r="G53" s="105"/>
      <c r="H53" s="41"/>
      <c r="I53" s="9"/>
      <c r="J53" s="9"/>
      <c r="K53" s="9"/>
    </row>
    <row r="54" spans="1:11" ht="15">
      <c r="A54" s="37">
        <v>3</v>
      </c>
      <c r="B54" s="38" t="s">
        <v>118</v>
      </c>
      <c r="C54" s="39" t="s">
        <v>108</v>
      </c>
      <c r="D54" s="86" t="s">
        <v>285</v>
      </c>
      <c r="E54" s="29" t="s">
        <v>304</v>
      </c>
      <c r="F54" s="102"/>
      <c r="G54" s="105"/>
      <c r="H54" s="41"/>
      <c r="I54" s="9"/>
      <c r="J54" s="9"/>
      <c r="K54" s="9"/>
    </row>
    <row r="55" spans="1:11" ht="14">
      <c r="A55" s="31"/>
      <c r="B55" s="35" t="s">
        <v>286</v>
      </c>
      <c r="C55" s="31" t="s">
        <v>105</v>
      </c>
      <c r="D55" s="32" t="s">
        <v>0</v>
      </c>
      <c r="E55" s="35"/>
      <c r="F55" s="82"/>
      <c r="G55" s="105"/>
      <c r="H55" s="41"/>
      <c r="I55" s="9"/>
      <c r="J55" s="9"/>
      <c r="K55" s="9"/>
    </row>
    <row r="56" spans="1:11" ht="15">
      <c r="A56" s="36"/>
      <c r="B56" s="42" t="s">
        <v>111</v>
      </c>
      <c r="C56" s="36" t="s">
        <v>289</v>
      </c>
      <c r="D56" s="32" t="s">
        <v>0</v>
      </c>
      <c r="E56" s="35"/>
      <c r="F56" s="82"/>
      <c r="G56" s="105"/>
      <c r="H56" s="41"/>
      <c r="I56" s="9"/>
      <c r="J56" s="9"/>
      <c r="K56" s="9"/>
    </row>
    <row r="57" spans="1:11" ht="14">
      <c r="A57" s="31"/>
      <c r="B57" s="35" t="s">
        <v>287</v>
      </c>
      <c r="C57" s="31" t="s">
        <v>105</v>
      </c>
      <c r="D57" s="32" t="s">
        <v>0</v>
      </c>
      <c r="E57" s="35"/>
      <c r="F57" s="82"/>
      <c r="G57" s="105"/>
      <c r="H57" s="41"/>
      <c r="I57" s="9"/>
      <c r="J57" s="9"/>
      <c r="K57" s="9"/>
    </row>
    <row r="58" spans="1:11" ht="15">
      <c r="A58" s="36"/>
      <c r="B58" s="42" t="s">
        <v>112</v>
      </c>
      <c r="C58" s="36" t="s">
        <v>113</v>
      </c>
      <c r="D58" s="79" t="s">
        <v>7</v>
      </c>
      <c r="E58" s="35" t="s">
        <v>114</v>
      </c>
      <c r="F58" s="82"/>
      <c r="G58" s="105"/>
      <c r="H58" s="41"/>
      <c r="I58" s="9"/>
      <c r="J58" s="9"/>
      <c r="K58" s="9"/>
    </row>
    <row r="59" spans="1:11" ht="14">
      <c r="A59" s="31"/>
      <c r="B59" s="35" t="s">
        <v>288</v>
      </c>
      <c r="C59" s="31" t="s">
        <v>105</v>
      </c>
      <c r="D59" s="32" t="s">
        <v>0</v>
      </c>
      <c r="E59" s="35"/>
      <c r="F59" s="82"/>
      <c r="G59" s="106"/>
      <c r="H59" s="41"/>
      <c r="I59" s="9"/>
      <c r="J59" s="9"/>
      <c r="K59" s="9"/>
    </row>
    <row r="60" spans="1:11" ht="15">
      <c r="A60" s="37">
        <v>4</v>
      </c>
      <c r="B60" s="38" t="s">
        <v>120</v>
      </c>
      <c r="C60" s="39" t="s">
        <v>121</v>
      </c>
      <c r="D60" s="85" t="s">
        <v>122</v>
      </c>
      <c r="E60" s="29" t="s">
        <v>290</v>
      </c>
      <c r="F60" s="104"/>
      <c r="G60" s="106"/>
      <c r="H60" s="41"/>
      <c r="I60" s="9"/>
      <c r="J60" s="9"/>
      <c r="K60" s="9"/>
    </row>
    <row r="61" spans="1:11" ht="14">
      <c r="A61" s="31"/>
      <c r="B61" s="35" t="s">
        <v>286</v>
      </c>
      <c r="C61" s="31" t="s">
        <v>105</v>
      </c>
      <c r="D61" s="32" t="s">
        <v>0</v>
      </c>
      <c r="E61" s="35"/>
      <c r="F61" s="82"/>
      <c r="G61" s="106"/>
      <c r="H61" s="41"/>
      <c r="I61" s="9"/>
      <c r="J61" s="9"/>
      <c r="K61" s="9"/>
    </row>
    <row r="62" spans="1:11" ht="15">
      <c r="A62" s="36"/>
      <c r="B62" s="42" t="s">
        <v>123</v>
      </c>
      <c r="C62" s="36" t="s">
        <v>289</v>
      </c>
      <c r="D62" s="32" t="s">
        <v>0</v>
      </c>
      <c r="E62" s="35"/>
      <c r="F62" s="82"/>
      <c r="G62" s="106"/>
      <c r="H62" s="41"/>
      <c r="I62" s="9"/>
      <c r="J62" s="9"/>
      <c r="K62" s="9"/>
    </row>
    <row r="63" spans="1:11" ht="14">
      <c r="A63" s="31"/>
      <c r="B63" s="35" t="s">
        <v>287</v>
      </c>
      <c r="C63" s="31" t="s">
        <v>105</v>
      </c>
      <c r="D63" s="32" t="s">
        <v>0</v>
      </c>
      <c r="E63" s="35"/>
      <c r="F63" s="82"/>
      <c r="G63" s="106"/>
      <c r="H63" s="41"/>
      <c r="I63" s="9"/>
      <c r="J63" s="9"/>
      <c r="K63" s="9"/>
    </row>
    <row r="64" spans="1:11" ht="15">
      <c r="A64" s="36"/>
      <c r="B64" s="42" t="s">
        <v>112</v>
      </c>
      <c r="C64" s="36" t="s">
        <v>113</v>
      </c>
      <c r="D64" s="79" t="s">
        <v>7</v>
      </c>
      <c r="E64" s="35" t="s">
        <v>291</v>
      </c>
      <c r="F64" s="82"/>
      <c r="G64" s="106"/>
      <c r="H64" s="41"/>
      <c r="I64" s="9"/>
      <c r="J64" s="9"/>
      <c r="K64" s="9"/>
    </row>
    <row r="65" spans="1:11" ht="14">
      <c r="A65" s="31"/>
      <c r="B65" s="43" t="s">
        <v>297</v>
      </c>
      <c r="C65" s="31" t="s">
        <v>93</v>
      </c>
      <c r="D65" s="32" t="s">
        <v>0</v>
      </c>
      <c r="E65" s="35"/>
      <c r="F65" s="82"/>
      <c r="G65" s="106"/>
      <c r="H65" s="41"/>
      <c r="I65" s="9"/>
      <c r="J65" s="9"/>
      <c r="K65" s="9"/>
    </row>
    <row r="66" spans="1:11" ht="15">
      <c r="A66" s="37">
        <v>5</v>
      </c>
      <c r="B66" s="38" t="s">
        <v>125</v>
      </c>
      <c r="C66" s="39"/>
      <c r="D66" s="28" t="s">
        <v>0</v>
      </c>
      <c r="E66" s="40"/>
      <c r="F66" s="102"/>
      <c r="G66" s="107"/>
    </row>
    <row r="67" spans="1:11" ht="13">
      <c r="A67" s="2"/>
      <c r="B67" s="2" t="s">
        <v>126</v>
      </c>
      <c r="D67" s="2" t="s">
        <v>127</v>
      </c>
      <c r="E67" s="44"/>
      <c r="F67" s="100" t="s">
        <v>306</v>
      </c>
      <c r="G67" s="107"/>
    </row>
    <row r="68" spans="1:11" ht="13">
      <c r="A68" s="2"/>
      <c r="B68" s="2" t="s">
        <v>128</v>
      </c>
      <c r="D68" s="2" t="s">
        <v>129</v>
      </c>
      <c r="E68" s="44"/>
      <c r="F68" s="100" t="s">
        <v>306</v>
      </c>
      <c r="G68" s="107"/>
    </row>
    <row r="69" spans="1:11" ht="15">
      <c r="A69" s="37">
        <v>6</v>
      </c>
      <c r="B69" s="38" t="s">
        <v>124</v>
      </c>
      <c r="C69" s="39" t="s">
        <v>298</v>
      </c>
      <c r="D69" s="28" t="s">
        <v>0</v>
      </c>
      <c r="E69" s="40"/>
      <c r="F69" s="102"/>
      <c r="G69" s="106"/>
      <c r="H69" s="41"/>
      <c r="I69" s="9"/>
      <c r="J69" s="9"/>
      <c r="K69" s="9"/>
    </row>
    <row r="70" spans="1:11" ht="13">
      <c r="E70" s="44"/>
    </row>
    <row r="71" spans="1:11" ht="13">
      <c r="E71" s="44"/>
    </row>
    <row r="72" spans="1:11" ht="13">
      <c r="E72" s="44"/>
    </row>
    <row r="73" spans="1:11" ht="13">
      <c r="E73" s="44"/>
    </row>
    <row r="74" spans="1:11" ht="13">
      <c r="E74" s="44"/>
    </row>
    <row r="75" spans="1:11" ht="13">
      <c r="E75" s="44"/>
    </row>
    <row r="76" spans="1:11" ht="13">
      <c r="E76" s="44"/>
    </row>
    <row r="77" spans="1:11" ht="13">
      <c r="E77" s="44"/>
    </row>
    <row r="78" spans="1:11" ht="13">
      <c r="E78" s="44"/>
    </row>
    <row r="79" spans="1:11" ht="13">
      <c r="E79" s="44"/>
    </row>
    <row r="80" spans="1:11" ht="13">
      <c r="E80" s="44"/>
    </row>
    <row r="81" spans="5:5" ht="13">
      <c r="E81" s="44"/>
    </row>
    <row r="82" spans="5:5" ht="13">
      <c r="E82" s="44"/>
    </row>
    <row r="83" spans="5:5" ht="13">
      <c r="E83" s="44"/>
    </row>
    <row r="84" spans="5:5" ht="13">
      <c r="E84" s="44"/>
    </row>
    <row r="85" spans="5:5" ht="13">
      <c r="E85" s="44"/>
    </row>
    <row r="86" spans="5:5" ht="13">
      <c r="E86" s="44"/>
    </row>
    <row r="87" spans="5:5" ht="13">
      <c r="E87" s="44"/>
    </row>
    <row r="88" spans="5:5" ht="13">
      <c r="E88" s="44"/>
    </row>
    <row r="89" spans="5:5" ht="13">
      <c r="E89" s="44"/>
    </row>
    <row r="90" spans="5:5" ht="13">
      <c r="E90" s="44"/>
    </row>
    <row r="91" spans="5:5" ht="13">
      <c r="E91" s="44"/>
    </row>
    <row r="92" spans="5:5" ht="13">
      <c r="E92" s="44"/>
    </row>
    <row r="93" spans="5:5" ht="13">
      <c r="E93" s="44"/>
    </row>
    <row r="94" spans="5:5" ht="13">
      <c r="E94" s="44"/>
    </row>
    <row r="95" spans="5:5" ht="13">
      <c r="E95" s="44"/>
    </row>
    <row r="96" spans="5:5" ht="13">
      <c r="E96" s="44"/>
    </row>
    <row r="97" spans="5:5" ht="13">
      <c r="E97" s="44"/>
    </row>
    <row r="98" spans="5:5" ht="13">
      <c r="E98" s="44"/>
    </row>
    <row r="99" spans="5:5" ht="13">
      <c r="E99" s="44"/>
    </row>
    <row r="100" spans="5:5" ht="13">
      <c r="E100" s="44"/>
    </row>
    <row r="101" spans="5:5" ht="13">
      <c r="E101" s="44"/>
    </row>
    <row r="102" spans="5:5" ht="13">
      <c r="E102" s="44"/>
    </row>
    <row r="103" spans="5:5" ht="13">
      <c r="E103" s="44"/>
    </row>
    <row r="104" spans="5:5" ht="13">
      <c r="E104" s="44"/>
    </row>
    <row r="105" spans="5:5" ht="13">
      <c r="E105" s="44"/>
    </row>
    <row r="106" spans="5:5" ht="13">
      <c r="E106" s="44"/>
    </row>
    <row r="107" spans="5:5" ht="13">
      <c r="E107" s="44"/>
    </row>
    <row r="108" spans="5:5" ht="13">
      <c r="E108" s="44"/>
    </row>
    <row r="109" spans="5:5" ht="13">
      <c r="E109" s="44"/>
    </row>
    <row r="110" spans="5:5" ht="13">
      <c r="E110" s="44"/>
    </row>
    <row r="111" spans="5:5" ht="13">
      <c r="E111" s="44"/>
    </row>
    <row r="112" spans="5:5" ht="13">
      <c r="E112" s="44"/>
    </row>
    <row r="113" spans="5:5" ht="13">
      <c r="E113" s="44"/>
    </row>
    <row r="114" spans="5:5" ht="13">
      <c r="E114" s="44"/>
    </row>
    <row r="115" spans="5:5" ht="13">
      <c r="E115" s="44"/>
    </row>
    <row r="116" spans="5:5" ht="13">
      <c r="E116" s="44"/>
    </row>
    <row r="117" spans="5:5" ht="13">
      <c r="E117" s="44"/>
    </row>
    <row r="118" spans="5:5" ht="13">
      <c r="E118" s="44"/>
    </row>
    <row r="119" spans="5:5" ht="13">
      <c r="E119" s="44"/>
    </row>
    <row r="120" spans="5:5" ht="13">
      <c r="E120" s="44"/>
    </row>
    <row r="121" spans="5:5" ht="13">
      <c r="E121" s="44"/>
    </row>
    <row r="122" spans="5:5" ht="13">
      <c r="E122" s="44"/>
    </row>
    <row r="123" spans="5:5" ht="13">
      <c r="E123" s="44"/>
    </row>
    <row r="124" spans="5:5" ht="13">
      <c r="E124" s="44"/>
    </row>
    <row r="125" spans="5:5" ht="13">
      <c r="E125" s="44"/>
    </row>
    <row r="126" spans="5:5" ht="13">
      <c r="E126" s="44"/>
    </row>
    <row r="127" spans="5:5" ht="13">
      <c r="E127" s="44"/>
    </row>
    <row r="128" spans="5:5" ht="13">
      <c r="E128" s="44"/>
    </row>
    <row r="129" spans="5:5" ht="13">
      <c r="E129" s="44"/>
    </row>
    <row r="130" spans="5:5" ht="13">
      <c r="E130" s="44"/>
    </row>
    <row r="131" spans="5:5" ht="13">
      <c r="E131" s="44"/>
    </row>
    <row r="132" spans="5:5" ht="13">
      <c r="E132" s="44"/>
    </row>
    <row r="133" spans="5:5" ht="13">
      <c r="E133" s="44"/>
    </row>
    <row r="134" spans="5:5" ht="13">
      <c r="E134" s="44"/>
    </row>
    <row r="135" spans="5:5" ht="13">
      <c r="E135" s="44"/>
    </row>
    <row r="136" spans="5:5" ht="13">
      <c r="E136" s="44"/>
    </row>
    <row r="137" spans="5:5" ht="13">
      <c r="E137" s="44"/>
    </row>
    <row r="138" spans="5:5" ht="13">
      <c r="E138" s="44"/>
    </row>
    <row r="139" spans="5:5" ht="13">
      <c r="E139" s="44"/>
    </row>
    <row r="140" spans="5:5" ht="13">
      <c r="E140" s="44"/>
    </row>
    <row r="141" spans="5:5" ht="13">
      <c r="E141" s="44"/>
    </row>
    <row r="142" spans="5:5" ht="13">
      <c r="E142" s="44"/>
    </row>
    <row r="143" spans="5:5" ht="13">
      <c r="E143" s="44"/>
    </row>
    <row r="144" spans="5:5" ht="13">
      <c r="E144" s="44"/>
    </row>
    <row r="145" spans="5:5" ht="13">
      <c r="E145" s="44"/>
    </row>
    <row r="146" spans="5:5" ht="13">
      <c r="E146" s="44"/>
    </row>
    <row r="147" spans="5:5" ht="13">
      <c r="E147" s="44"/>
    </row>
    <row r="148" spans="5:5" ht="13">
      <c r="E148" s="44"/>
    </row>
    <row r="149" spans="5:5" ht="13">
      <c r="E149" s="44"/>
    </row>
    <row r="150" spans="5:5" ht="13">
      <c r="E150" s="44"/>
    </row>
    <row r="151" spans="5:5" ht="13">
      <c r="E151" s="44"/>
    </row>
    <row r="152" spans="5:5" ht="13">
      <c r="E152" s="44"/>
    </row>
    <row r="153" spans="5:5" ht="13">
      <c r="E153" s="44"/>
    </row>
    <row r="154" spans="5:5" ht="13">
      <c r="E154" s="44"/>
    </row>
    <row r="155" spans="5:5" ht="13">
      <c r="E155" s="44"/>
    </row>
    <row r="156" spans="5:5" ht="13">
      <c r="E156" s="44"/>
    </row>
    <row r="157" spans="5:5" ht="13">
      <c r="E157" s="44"/>
    </row>
    <row r="158" spans="5:5" ht="13">
      <c r="E158" s="44"/>
    </row>
    <row r="159" spans="5:5" ht="13">
      <c r="E159" s="44"/>
    </row>
    <row r="160" spans="5:5" ht="13">
      <c r="E160" s="44"/>
    </row>
    <row r="161" spans="5:5" ht="13">
      <c r="E161" s="44"/>
    </row>
    <row r="162" spans="5:5" ht="13">
      <c r="E162" s="44"/>
    </row>
    <row r="163" spans="5:5" ht="13">
      <c r="E163" s="44"/>
    </row>
    <row r="164" spans="5:5" ht="13">
      <c r="E164" s="44"/>
    </row>
    <row r="165" spans="5:5" ht="13">
      <c r="E165" s="44"/>
    </row>
    <row r="166" spans="5:5" ht="13">
      <c r="E166" s="44"/>
    </row>
    <row r="167" spans="5:5" ht="13">
      <c r="E167" s="44"/>
    </row>
    <row r="168" spans="5:5" ht="13">
      <c r="E168" s="44"/>
    </row>
    <row r="169" spans="5:5" ht="13">
      <c r="E169" s="44"/>
    </row>
    <row r="170" spans="5:5" ht="13">
      <c r="E170" s="44"/>
    </row>
    <row r="171" spans="5:5" ht="13">
      <c r="E171" s="44"/>
    </row>
    <row r="172" spans="5:5" ht="13">
      <c r="E172" s="44"/>
    </row>
    <row r="173" spans="5:5" ht="13">
      <c r="E173" s="44"/>
    </row>
    <row r="174" spans="5:5" ht="13">
      <c r="E174" s="44"/>
    </row>
    <row r="175" spans="5:5" ht="13">
      <c r="E175" s="44"/>
    </row>
    <row r="176" spans="5:5" ht="13">
      <c r="E176" s="44"/>
    </row>
    <row r="177" spans="5:5" ht="13">
      <c r="E177" s="44"/>
    </row>
    <row r="178" spans="5:5" ht="13">
      <c r="E178" s="44"/>
    </row>
    <row r="179" spans="5:5" ht="13">
      <c r="E179" s="44"/>
    </row>
    <row r="180" spans="5:5" ht="13">
      <c r="E180" s="44"/>
    </row>
    <row r="181" spans="5:5" ht="13">
      <c r="E181" s="44"/>
    </row>
    <row r="182" spans="5:5" ht="13">
      <c r="E182" s="44"/>
    </row>
    <row r="183" spans="5:5" ht="13">
      <c r="E183" s="44"/>
    </row>
    <row r="184" spans="5:5" ht="13">
      <c r="E184" s="44"/>
    </row>
    <row r="185" spans="5:5" ht="13">
      <c r="E185" s="44"/>
    </row>
    <row r="186" spans="5:5" ht="13">
      <c r="E186" s="44"/>
    </row>
    <row r="187" spans="5:5" ht="13">
      <c r="E187" s="44"/>
    </row>
    <row r="188" spans="5:5" ht="13">
      <c r="E188" s="44"/>
    </row>
    <row r="189" spans="5:5" ht="13">
      <c r="E189" s="44"/>
    </row>
    <row r="190" spans="5:5" ht="13">
      <c r="E190" s="44"/>
    </row>
    <row r="191" spans="5:5" ht="13">
      <c r="E191" s="44"/>
    </row>
    <row r="192" spans="5:5" ht="13">
      <c r="E192" s="44"/>
    </row>
    <row r="193" spans="5:5" ht="13">
      <c r="E193" s="44"/>
    </row>
    <row r="194" spans="5:5" ht="13">
      <c r="E194" s="44"/>
    </row>
    <row r="195" spans="5:5" ht="13">
      <c r="E195" s="44"/>
    </row>
    <row r="196" spans="5:5" ht="13">
      <c r="E196" s="44"/>
    </row>
    <row r="197" spans="5:5" ht="13">
      <c r="E197" s="44"/>
    </row>
    <row r="198" spans="5:5" ht="13">
      <c r="E198" s="44"/>
    </row>
    <row r="199" spans="5:5" ht="13">
      <c r="E199" s="44"/>
    </row>
    <row r="200" spans="5:5" ht="13">
      <c r="E200" s="44"/>
    </row>
    <row r="201" spans="5:5" ht="13">
      <c r="E201" s="44"/>
    </row>
    <row r="202" spans="5:5" ht="13">
      <c r="E202" s="44"/>
    </row>
    <row r="203" spans="5:5" ht="13">
      <c r="E203" s="44"/>
    </row>
    <row r="204" spans="5:5" ht="13">
      <c r="E204" s="44"/>
    </row>
    <row r="205" spans="5:5" ht="13">
      <c r="E205" s="44"/>
    </row>
    <row r="206" spans="5:5" ht="13">
      <c r="E206" s="44"/>
    </row>
    <row r="207" spans="5:5" ht="13">
      <c r="E207" s="44"/>
    </row>
    <row r="208" spans="5:5" ht="13">
      <c r="E208" s="44"/>
    </row>
    <row r="209" spans="5:5" ht="13">
      <c r="E209" s="44"/>
    </row>
    <row r="210" spans="5:5" ht="13">
      <c r="E210" s="44"/>
    </row>
    <row r="211" spans="5:5" ht="13">
      <c r="E211" s="44"/>
    </row>
    <row r="212" spans="5:5" ht="13">
      <c r="E212" s="44"/>
    </row>
    <row r="213" spans="5:5" ht="13">
      <c r="E213" s="44"/>
    </row>
    <row r="214" spans="5:5" ht="13">
      <c r="E214" s="44"/>
    </row>
    <row r="215" spans="5:5" ht="13">
      <c r="E215" s="44"/>
    </row>
    <row r="216" spans="5:5" ht="13">
      <c r="E216" s="44"/>
    </row>
    <row r="217" spans="5:5" ht="13">
      <c r="E217" s="44"/>
    </row>
    <row r="218" spans="5:5" ht="13">
      <c r="E218" s="44"/>
    </row>
    <row r="219" spans="5:5" ht="13">
      <c r="E219" s="44"/>
    </row>
    <row r="220" spans="5:5" ht="13">
      <c r="E220" s="44"/>
    </row>
    <row r="221" spans="5:5" ht="13">
      <c r="E221" s="44"/>
    </row>
    <row r="222" spans="5:5" ht="13">
      <c r="E222" s="44"/>
    </row>
    <row r="223" spans="5:5" ht="13">
      <c r="E223" s="44"/>
    </row>
    <row r="224" spans="5:5" ht="13">
      <c r="E224" s="44"/>
    </row>
    <row r="225" spans="5:5" ht="13">
      <c r="E225" s="44"/>
    </row>
    <row r="226" spans="5:5" ht="13">
      <c r="E226" s="44"/>
    </row>
    <row r="227" spans="5:5" ht="13">
      <c r="E227" s="44"/>
    </row>
    <row r="228" spans="5:5" ht="13">
      <c r="E228" s="44"/>
    </row>
    <row r="229" spans="5:5" ht="13">
      <c r="E229" s="44"/>
    </row>
    <row r="230" spans="5:5" ht="13">
      <c r="E230" s="44"/>
    </row>
    <row r="231" spans="5:5" ht="13">
      <c r="E231" s="44"/>
    </row>
    <row r="232" spans="5:5" ht="13">
      <c r="E232" s="44"/>
    </row>
    <row r="233" spans="5:5" ht="13">
      <c r="E233" s="44"/>
    </row>
    <row r="234" spans="5:5" ht="13">
      <c r="E234" s="44"/>
    </row>
    <row r="235" spans="5:5" ht="13">
      <c r="E235" s="44"/>
    </row>
    <row r="236" spans="5:5" ht="13">
      <c r="E236" s="44"/>
    </row>
    <row r="237" spans="5:5" ht="13">
      <c r="E237" s="44"/>
    </row>
    <row r="238" spans="5:5" ht="13">
      <c r="E238" s="44"/>
    </row>
    <row r="239" spans="5:5" ht="13">
      <c r="E239" s="44"/>
    </row>
    <row r="240" spans="5:5" ht="13">
      <c r="E240" s="44"/>
    </row>
    <row r="241" spans="5:5" ht="13">
      <c r="E241" s="44"/>
    </row>
    <row r="242" spans="5:5" ht="13">
      <c r="E242" s="44"/>
    </row>
    <row r="243" spans="5:5" ht="13">
      <c r="E243" s="44"/>
    </row>
    <row r="244" spans="5:5" ht="13">
      <c r="E244" s="44"/>
    </row>
    <row r="245" spans="5:5" ht="13">
      <c r="E245" s="44"/>
    </row>
    <row r="246" spans="5:5" ht="13">
      <c r="E246" s="44"/>
    </row>
    <row r="247" spans="5:5" ht="13">
      <c r="E247" s="44"/>
    </row>
    <row r="248" spans="5:5" ht="13">
      <c r="E248" s="44"/>
    </row>
    <row r="249" spans="5:5" ht="13">
      <c r="E249" s="44"/>
    </row>
    <row r="250" spans="5:5" ht="13">
      <c r="E250" s="44"/>
    </row>
    <row r="251" spans="5:5" ht="13">
      <c r="E251" s="44"/>
    </row>
    <row r="252" spans="5:5" ht="13">
      <c r="E252" s="44"/>
    </row>
    <row r="253" spans="5:5" ht="13">
      <c r="E253" s="44"/>
    </row>
    <row r="254" spans="5:5" ht="13">
      <c r="E254" s="44"/>
    </row>
    <row r="255" spans="5:5" ht="13">
      <c r="E255" s="44"/>
    </row>
    <row r="256" spans="5:5" ht="13">
      <c r="E256" s="44"/>
    </row>
    <row r="257" spans="5:5" ht="13">
      <c r="E257" s="44"/>
    </row>
    <row r="258" spans="5:5" ht="13">
      <c r="E258" s="44"/>
    </row>
    <row r="259" spans="5:5" ht="13">
      <c r="E259" s="44"/>
    </row>
    <row r="260" spans="5:5" ht="13">
      <c r="E260" s="44"/>
    </row>
    <row r="261" spans="5:5" ht="13">
      <c r="E261" s="44"/>
    </row>
    <row r="262" spans="5:5" ht="13">
      <c r="E262" s="44"/>
    </row>
    <row r="263" spans="5:5" ht="13">
      <c r="E263" s="44"/>
    </row>
    <row r="264" spans="5:5" ht="13">
      <c r="E264" s="44"/>
    </row>
    <row r="265" spans="5:5" ht="13">
      <c r="E265" s="44"/>
    </row>
    <row r="266" spans="5:5" ht="13">
      <c r="E266" s="44"/>
    </row>
    <row r="267" spans="5:5" ht="13">
      <c r="E267" s="44"/>
    </row>
    <row r="268" spans="5:5" ht="13">
      <c r="E268" s="44"/>
    </row>
    <row r="269" spans="5:5" ht="13">
      <c r="E269" s="44"/>
    </row>
    <row r="270" spans="5:5" ht="13">
      <c r="E270" s="44"/>
    </row>
    <row r="271" spans="5:5" ht="13">
      <c r="E271" s="44"/>
    </row>
    <row r="272" spans="5:5" ht="13">
      <c r="E272" s="44"/>
    </row>
    <row r="273" spans="5:5" ht="13">
      <c r="E273" s="44"/>
    </row>
    <row r="274" spans="5:5" ht="13">
      <c r="E274" s="44"/>
    </row>
    <row r="275" spans="5:5" ht="13">
      <c r="E275" s="44"/>
    </row>
    <row r="276" spans="5:5" ht="13">
      <c r="E276" s="44"/>
    </row>
    <row r="277" spans="5:5" ht="13">
      <c r="E277" s="44"/>
    </row>
    <row r="278" spans="5:5" ht="13">
      <c r="E278" s="44"/>
    </row>
    <row r="279" spans="5:5" ht="13">
      <c r="E279" s="44"/>
    </row>
    <row r="280" spans="5:5" ht="13">
      <c r="E280" s="44"/>
    </row>
    <row r="281" spans="5:5" ht="13">
      <c r="E281" s="44"/>
    </row>
    <row r="282" spans="5:5" ht="13">
      <c r="E282" s="44"/>
    </row>
    <row r="283" spans="5:5" ht="13">
      <c r="E283" s="44"/>
    </row>
    <row r="284" spans="5:5" ht="13">
      <c r="E284" s="44"/>
    </row>
    <row r="285" spans="5:5" ht="13">
      <c r="E285" s="44"/>
    </row>
    <row r="286" spans="5:5" ht="13">
      <c r="E286" s="44"/>
    </row>
    <row r="287" spans="5:5" ht="13">
      <c r="E287" s="44"/>
    </row>
    <row r="288" spans="5:5" ht="13">
      <c r="E288" s="44"/>
    </row>
    <row r="289" spans="5:5" ht="13">
      <c r="E289" s="44"/>
    </row>
    <row r="290" spans="5:5" ht="13">
      <c r="E290" s="44"/>
    </row>
    <row r="291" spans="5:5" ht="13">
      <c r="E291" s="44"/>
    </row>
    <row r="292" spans="5:5" ht="13">
      <c r="E292" s="44"/>
    </row>
    <row r="293" spans="5:5" ht="13">
      <c r="E293" s="44"/>
    </row>
    <row r="294" spans="5:5" ht="13">
      <c r="E294" s="44"/>
    </row>
    <row r="295" spans="5:5" ht="13">
      <c r="E295" s="44"/>
    </row>
    <row r="296" spans="5:5" ht="13">
      <c r="E296" s="44"/>
    </row>
    <row r="297" spans="5:5" ht="13">
      <c r="E297" s="44"/>
    </row>
    <row r="298" spans="5:5" ht="13">
      <c r="E298" s="44"/>
    </row>
    <row r="299" spans="5:5" ht="13">
      <c r="E299" s="44"/>
    </row>
    <row r="300" spans="5:5" ht="13">
      <c r="E300" s="44"/>
    </row>
    <row r="301" spans="5:5" ht="13">
      <c r="E301" s="44"/>
    </row>
    <row r="302" spans="5:5" ht="13">
      <c r="E302" s="44"/>
    </row>
    <row r="303" spans="5:5" ht="13">
      <c r="E303" s="44"/>
    </row>
    <row r="304" spans="5:5" ht="13">
      <c r="E304" s="44"/>
    </row>
    <row r="305" spans="5:5" ht="13">
      <c r="E305" s="44"/>
    </row>
    <row r="306" spans="5:5" ht="13">
      <c r="E306" s="44"/>
    </row>
    <row r="307" spans="5:5" ht="13">
      <c r="E307" s="44"/>
    </row>
    <row r="308" spans="5:5" ht="13">
      <c r="E308" s="44"/>
    </row>
    <row r="309" spans="5:5" ht="13">
      <c r="E309" s="44"/>
    </row>
    <row r="310" spans="5:5" ht="13">
      <c r="E310" s="44"/>
    </row>
    <row r="311" spans="5:5" ht="13">
      <c r="E311" s="44"/>
    </row>
    <row r="312" spans="5:5" ht="13">
      <c r="E312" s="44"/>
    </row>
    <row r="313" spans="5:5" ht="13">
      <c r="E313" s="44"/>
    </row>
    <row r="314" spans="5:5" ht="13">
      <c r="E314" s="44"/>
    </row>
    <row r="315" spans="5:5" ht="13">
      <c r="E315" s="44"/>
    </row>
    <row r="316" spans="5:5" ht="13">
      <c r="E316" s="44"/>
    </row>
    <row r="317" spans="5:5" ht="13">
      <c r="E317" s="44"/>
    </row>
    <row r="318" spans="5:5" ht="13">
      <c r="E318" s="44"/>
    </row>
    <row r="319" spans="5:5" ht="13">
      <c r="E319" s="44"/>
    </row>
    <row r="320" spans="5:5" ht="13">
      <c r="E320" s="44"/>
    </row>
    <row r="321" spans="5:5" ht="13">
      <c r="E321" s="44"/>
    </row>
    <row r="322" spans="5:5" ht="13">
      <c r="E322" s="44"/>
    </row>
    <row r="323" spans="5:5" ht="13">
      <c r="E323" s="44"/>
    </row>
    <row r="324" spans="5:5" ht="13">
      <c r="E324" s="44"/>
    </row>
    <row r="325" spans="5:5" ht="13">
      <c r="E325" s="44"/>
    </row>
    <row r="326" spans="5:5" ht="13">
      <c r="E326" s="44"/>
    </row>
    <row r="327" spans="5:5" ht="13">
      <c r="E327" s="44"/>
    </row>
    <row r="328" spans="5:5" ht="13">
      <c r="E328" s="44"/>
    </row>
    <row r="329" spans="5:5" ht="13">
      <c r="E329" s="44"/>
    </row>
    <row r="330" spans="5:5" ht="13">
      <c r="E330" s="44"/>
    </row>
    <row r="331" spans="5:5" ht="13">
      <c r="E331" s="44"/>
    </row>
    <row r="332" spans="5:5" ht="13">
      <c r="E332" s="44"/>
    </row>
    <row r="333" spans="5:5" ht="13">
      <c r="E333" s="44"/>
    </row>
    <row r="334" spans="5:5" ht="13">
      <c r="E334" s="44"/>
    </row>
    <row r="335" spans="5:5" ht="13">
      <c r="E335" s="44"/>
    </row>
    <row r="336" spans="5:5" ht="13">
      <c r="E336" s="44"/>
    </row>
    <row r="337" spans="5:5" ht="13">
      <c r="E337" s="44"/>
    </row>
    <row r="338" spans="5:5" ht="13">
      <c r="E338" s="44"/>
    </row>
    <row r="339" spans="5:5" ht="13">
      <c r="E339" s="44"/>
    </row>
    <row r="340" spans="5:5" ht="13">
      <c r="E340" s="44"/>
    </row>
    <row r="341" spans="5:5" ht="13">
      <c r="E341" s="44"/>
    </row>
    <row r="342" spans="5:5" ht="13">
      <c r="E342" s="44"/>
    </row>
    <row r="343" spans="5:5" ht="13">
      <c r="E343" s="44"/>
    </row>
    <row r="344" spans="5:5" ht="13">
      <c r="E344" s="44"/>
    </row>
    <row r="345" spans="5:5" ht="13">
      <c r="E345" s="44"/>
    </row>
    <row r="346" spans="5:5" ht="13">
      <c r="E346" s="44"/>
    </row>
    <row r="347" spans="5:5" ht="13">
      <c r="E347" s="44"/>
    </row>
    <row r="348" spans="5:5" ht="13">
      <c r="E348" s="44"/>
    </row>
    <row r="349" spans="5:5" ht="13">
      <c r="E349" s="44"/>
    </row>
    <row r="350" spans="5:5" ht="13">
      <c r="E350" s="44"/>
    </row>
    <row r="351" spans="5:5" ht="13">
      <c r="E351" s="44"/>
    </row>
    <row r="352" spans="5:5" ht="13">
      <c r="E352" s="44"/>
    </row>
    <row r="353" spans="5:5" ht="13">
      <c r="E353" s="44"/>
    </row>
    <row r="354" spans="5:5" ht="13">
      <c r="E354" s="44"/>
    </row>
    <row r="355" spans="5:5" ht="13">
      <c r="E355" s="44"/>
    </row>
    <row r="356" spans="5:5" ht="13">
      <c r="E356" s="44"/>
    </row>
    <row r="357" spans="5:5" ht="13">
      <c r="E357" s="44"/>
    </row>
    <row r="358" spans="5:5" ht="13">
      <c r="E358" s="44"/>
    </row>
    <row r="359" spans="5:5" ht="13">
      <c r="E359" s="44"/>
    </row>
    <row r="360" spans="5:5" ht="13">
      <c r="E360" s="44"/>
    </row>
    <row r="361" spans="5:5" ht="13">
      <c r="E361" s="44"/>
    </row>
    <row r="362" spans="5:5" ht="13">
      <c r="E362" s="44"/>
    </row>
    <row r="363" spans="5:5" ht="13">
      <c r="E363" s="44"/>
    </row>
    <row r="364" spans="5:5" ht="13">
      <c r="E364" s="44"/>
    </row>
    <row r="365" spans="5:5" ht="13">
      <c r="E365" s="44"/>
    </row>
    <row r="366" spans="5:5" ht="13">
      <c r="E366" s="44"/>
    </row>
    <row r="367" spans="5:5" ht="13">
      <c r="E367" s="44"/>
    </row>
    <row r="368" spans="5:5" ht="13">
      <c r="E368" s="44"/>
    </row>
    <row r="369" spans="5:5" ht="13">
      <c r="E369" s="44"/>
    </row>
    <row r="370" spans="5:5" ht="13">
      <c r="E370" s="44"/>
    </row>
    <row r="371" spans="5:5" ht="13">
      <c r="E371" s="44"/>
    </row>
    <row r="372" spans="5:5" ht="13">
      <c r="E372" s="44"/>
    </row>
    <row r="373" spans="5:5" ht="13">
      <c r="E373" s="44"/>
    </row>
    <row r="374" spans="5:5" ht="13">
      <c r="E374" s="44"/>
    </row>
    <row r="375" spans="5:5" ht="13">
      <c r="E375" s="44"/>
    </row>
    <row r="376" spans="5:5" ht="13">
      <c r="E376" s="44"/>
    </row>
    <row r="377" spans="5:5" ht="13">
      <c r="E377" s="44"/>
    </row>
    <row r="378" spans="5:5" ht="13">
      <c r="E378" s="44"/>
    </row>
    <row r="379" spans="5:5" ht="13">
      <c r="E379" s="44"/>
    </row>
    <row r="380" spans="5:5" ht="13">
      <c r="E380" s="44"/>
    </row>
    <row r="381" spans="5:5" ht="13">
      <c r="E381" s="44"/>
    </row>
    <row r="382" spans="5:5" ht="13">
      <c r="E382" s="44"/>
    </row>
    <row r="383" spans="5:5" ht="13">
      <c r="E383" s="44"/>
    </row>
    <row r="384" spans="5:5" ht="13">
      <c r="E384" s="44"/>
    </row>
    <row r="385" spans="5:5" ht="13">
      <c r="E385" s="44"/>
    </row>
    <row r="386" spans="5:5" ht="13">
      <c r="E386" s="44"/>
    </row>
    <row r="387" spans="5:5" ht="13">
      <c r="E387" s="44"/>
    </row>
    <row r="388" spans="5:5" ht="13">
      <c r="E388" s="44"/>
    </row>
    <row r="389" spans="5:5" ht="13">
      <c r="E389" s="44"/>
    </row>
    <row r="390" spans="5:5" ht="13">
      <c r="E390" s="44"/>
    </row>
    <row r="391" spans="5:5" ht="13">
      <c r="E391" s="44"/>
    </row>
    <row r="392" spans="5:5" ht="13">
      <c r="E392" s="44"/>
    </row>
    <row r="393" spans="5:5" ht="13">
      <c r="E393" s="44"/>
    </row>
    <row r="394" spans="5:5" ht="13">
      <c r="E394" s="44"/>
    </row>
    <row r="395" spans="5:5" ht="13">
      <c r="E395" s="44"/>
    </row>
    <row r="396" spans="5:5" ht="13">
      <c r="E396" s="44"/>
    </row>
    <row r="397" spans="5:5" ht="13">
      <c r="E397" s="44"/>
    </row>
    <row r="398" spans="5:5" ht="13">
      <c r="E398" s="44"/>
    </row>
    <row r="399" spans="5:5" ht="13">
      <c r="E399" s="44"/>
    </row>
    <row r="400" spans="5:5" ht="13">
      <c r="E400" s="44"/>
    </row>
    <row r="401" spans="5:5" ht="13">
      <c r="E401" s="44"/>
    </row>
    <row r="402" spans="5:5" ht="13">
      <c r="E402" s="44"/>
    </row>
    <row r="403" spans="5:5" ht="13">
      <c r="E403" s="44"/>
    </row>
    <row r="404" spans="5:5" ht="13">
      <c r="E404" s="44"/>
    </row>
    <row r="405" spans="5:5" ht="13">
      <c r="E405" s="44"/>
    </row>
    <row r="406" spans="5:5" ht="13">
      <c r="E406" s="44"/>
    </row>
    <row r="407" spans="5:5" ht="13">
      <c r="E407" s="44"/>
    </row>
    <row r="408" spans="5:5" ht="13">
      <c r="E408" s="44"/>
    </row>
    <row r="409" spans="5:5" ht="13">
      <c r="E409" s="44"/>
    </row>
    <row r="410" spans="5:5" ht="13">
      <c r="E410" s="44"/>
    </row>
    <row r="411" spans="5:5" ht="13">
      <c r="E411" s="44"/>
    </row>
    <row r="412" spans="5:5" ht="13">
      <c r="E412" s="44"/>
    </row>
    <row r="413" spans="5:5" ht="13">
      <c r="E413" s="44"/>
    </row>
    <row r="414" spans="5:5" ht="13">
      <c r="E414" s="44"/>
    </row>
    <row r="415" spans="5:5" ht="13">
      <c r="E415" s="44"/>
    </row>
    <row r="416" spans="5:5" ht="13">
      <c r="E416" s="44"/>
    </row>
    <row r="417" spans="5:5" ht="13">
      <c r="E417" s="44"/>
    </row>
    <row r="418" spans="5:5" ht="13">
      <c r="E418" s="44"/>
    </row>
    <row r="419" spans="5:5" ht="13">
      <c r="E419" s="44"/>
    </row>
    <row r="420" spans="5:5" ht="13">
      <c r="E420" s="44"/>
    </row>
    <row r="421" spans="5:5" ht="13">
      <c r="E421" s="44"/>
    </row>
    <row r="422" spans="5:5" ht="13">
      <c r="E422" s="44"/>
    </row>
    <row r="423" spans="5:5" ht="13">
      <c r="E423" s="44"/>
    </row>
    <row r="424" spans="5:5" ht="13">
      <c r="E424" s="44"/>
    </row>
    <row r="425" spans="5:5" ht="13">
      <c r="E425" s="44"/>
    </row>
    <row r="426" spans="5:5" ht="13">
      <c r="E426" s="44"/>
    </row>
    <row r="427" spans="5:5" ht="13">
      <c r="E427" s="44"/>
    </row>
    <row r="428" spans="5:5" ht="13">
      <c r="E428" s="44"/>
    </row>
    <row r="429" spans="5:5" ht="13">
      <c r="E429" s="44"/>
    </row>
    <row r="430" spans="5:5" ht="13">
      <c r="E430" s="44"/>
    </row>
    <row r="431" spans="5:5" ht="13">
      <c r="E431" s="44"/>
    </row>
    <row r="432" spans="5:5" ht="13">
      <c r="E432" s="44"/>
    </row>
    <row r="433" spans="5:5" ht="13">
      <c r="E433" s="44"/>
    </row>
    <row r="434" spans="5:5" ht="13">
      <c r="E434" s="44"/>
    </row>
    <row r="435" spans="5:5" ht="13">
      <c r="E435" s="44"/>
    </row>
    <row r="436" spans="5:5" ht="13">
      <c r="E436" s="44"/>
    </row>
    <row r="437" spans="5:5" ht="13">
      <c r="E437" s="44"/>
    </row>
    <row r="438" spans="5:5" ht="13">
      <c r="E438" s="44"/>
    </row>
    <row r="439" spans="5:5" ht="13">
      <c r="E439" s="44"/>
    </row>
    <row r="440" spans="5:5" ht="13">
      <c r="E440" s="44"/>
    </row>
    <row r="441" spans="5:5" ht="13">
      <c r="E441" s="44"/>
    </row>
    <row r="442" spans="5:5" ht="13">
      <c r="E442" s="44"/>
    </row>
    <row r="443" spans="5:5" ht="13">
      <c r="E443" s="44"/>
    </row>
    <row r="444" spans="5:5" ht="13">
      <c r="E444" s="44"/>
    </row>
    <row r="445" spans="5:5" ht="13">
      <c r="E445" s="44"/>
    </row>
    <row r="446" spans="5:5" ht="13">
      <c r="E446" s="44"/>
    </row>
    <row r="447" spans="5:5" ht="13">
      <c r="E447" s="44"/>
    </row>
    <row r="448" spans="5:5" ht="13">
      <c r="E448" s="44"/>
    </row>
    <row r="449" spans="5:5" ht="13">
      <c r="E449" s="44"/>
    </row>
    <row r="450" spans="5:5" ht="13">
      <c r="E450" s="44"/>
    </row>
    <row r="451" spans="5:5" ht="13">
      <c r="E451" s="44"/>
    </row>
    <row r="452" spans="5:5" ht="13">
      <c r="E452" s="44"/>
    </row>
    <row r="453" spans="5:5" ht="13">
      <c r="E453" s="44"/>
    </row>
    <row r="454" spans="5:5" ht="13">
      <c r="E454" s="44"/>
    </row>
    <row r="455" spans="5:5" ht="13">
      <c r="E455" s="44"/>
    </row>
    <row r="456" spans="5:5" ht="13">
      <c r="E456" s="44"/>
    </row>
    <row r="457" spans="5:5" ht="13">
      <c r="E457" s="44"/>
    </row>
    <row r="458" spans="5:5" ht="13">
      <c r="E458" s="44"/>
    </row>
    <row r="459" spans="5:5" ht="13">
      <c r="E459" s="44"/>
    </row>
    <row r="460" spans="5:5" ht="13">
      <c r="E460" s="44"/>
    </row>
    <row r="461" spans="5:5" ht="13">
      <c r="E461" s="44"/>
    </row>
    <row r="462" spans="5:5" ht="13">
      <c r="E462" s="44"/>
    </row>
    <row r="463" spans="5:5" ht="13">
      <c r="E463" s="44"/>
    </row>
    <row r="464" spans="5:5" ht="13">
      <c r="E464" s="44"/>
    </row>
    <row r="465" spans="5:5" ht="13">
      <c r="E465" s="44"/>
    </row>
    <row r="466" spans="5:5" ht="13">
      <c r="E466" s="44"/>
    </row>
    <row r="467" spans="5:5" ht="13">
      <c r="E467" s="44"/>
    </row>
    <row r="468" spans="5:5" ht="13">
      <c r="E468" s="44"/>
    </row>
    <row r="469" spans="5:5" ht="13">
      <c r="E469" s="44"/>
    </row>
    <row r="470" spans="5:5" ht="13">
      <c r="E470" s="44"/>
    </row>
    <row r="471" spans="5:5" ht="13">
      <c r="E471" s="44"/>
    </row>
    <row r="472" spans="5:5" ht="13">
      <c r="E472" s="44"/>
    </row>
    <row r="473" spans="5:5" ht="13">
      <c r="E473" s="44"/>
    </row>
    <row r="474" spans="5:5" ht="13">
      <c r="E474" s="44"/>
    </row>
    <row r="475" spans="5:5" ht="13">
      <c r="E475" s="44"/>
    </row>
    <row r="476" spans="5:5" ht="13">
      <c r="E476" s="44"/>
    </row>
    <row r="477" spans="5:5" ht="13">
      <c r="E477" s="44"/>
    </row>
    <row r="478" spans="5:5" ht="13">
      <c r="E478" s="44"/>
    </row>
    <row r="479" spans="5:5" ht="13">
      <c r="E479" s="44"/>
    </row>
    <row r="480" spans="5:5" ht="13">
      <c r="E480" s="44"/>
    </row>
    <row r="481" spans="5:5" ht="13">
      <c r="E481" s="44"/>
    </row>
    <row r="482" spans="5:5" ht="13">
      <c r="E482" s="44"/>
    </row>
    <row r="483" spans="5:5" ht="13">
      <c r="E483" s="44"/>
    </row>
    <row r="484" spans="5:5" ht="13">
      <c r="E484" s="44"/>
    </row>
    <row r="485" spans="5:5" ht="13">
      <c r="E485" s="44"/>
    </row>
    <row r="486" spans="5:5" ht="13">
      <c r="E486" s="44"/>
    </row>
    <row r="487" spans="5:5" ht="13">
      <c r="E487" s="44"/>
    </row>
    <row r="488" spans="5:5" ht="13">
      <c r="E488" s="44"/>
    </row>
    <row r="489" spans="5:5" ht="13">
      <c r="E489" s="44"/>
    </row>
    <row r="490" spans="5:5" ht="13">
      <c r="E490" s="44"/>
    </row>
    <row r="491" spans="5:5" ht="13">
      <c r="E491" s="44"/>
    </row>
    <row r="492" spans="5:5" ht="13">
      <c r="E492" s="44"/>
    </row>
    <row r="493" spans="5:5" ht="13">
      <c r="E493" s="44"/>
    </row>
    <row r="494" spans="5:5" ht="13">
      <c r="E494" s="44"/>
    </row>
    <row r="495" spans="5:5" ht="13">
      <c r="E495" s="44"/>
    </row>
    <row r="496" spans="5:5" ht="13">
      <c r="E496" s="44"/>
    </row>
    <row r="497" spans="5:5" ht="13">
      <c r="E497" s="44"/>
    </row>
    <row r="498" spans="5:5" ht="13">
      <c r="E498" s="44"/>
    </row>
    <row r="499" spans="5:5" ht="13">
      <c r="E499" s="44"/>
    </row>
    <row r="500" spans="5:5" ht="13">
      <c r="E500" s="44"/>
    </row>
    <row r="501" spans="5:5" ht="13">
      <c r="E501" s="44"/>
    </row>
    <row r="502" spans="5:5" ht="13">
      <c r="E502" s="44"/>
    </row>
    <row r="503" spans="5:5" ht="13">
      <c r="E503" s="44"/>
    </row>
    <row r="504" spans="5:5" ht="13">
      <c r="E504" s="44"/>
    </row>
    <row r="505" spans="5:5" ht="13">
      <c r="E505" s="44"/>
    </row>
    <row r="506" spans="5:5" ht="13">
      <c r="E506" s="44"/>
    </row>
    <row r="507" spans="5:5" ht="13">
      <c r="E507" s="44"/>
    </row>
    <row r="508" spans="5:5" ht="13">
      <c r="E508" s="44"/>
    </row>
    <row r="509" spans="5:5" ht="13">
      <c r="E509" s="44"/>
    </row>
    <row r="510" spans="5:5" ht="13">
      <c r="E510" s="44"/>
    </row>
    <row r="511" spans="5:5" ht="13">
      <c r="E511" s="44"/>
    </row>
    <row r="512" spans="5:5" ht="13">
      <c r="E512" s="44"/>
    </row>
    <row r="513" spans="5:5" ht="13">
      <c r="E513" s="44"/>
    </row>
    <row r="514" spans="5:5" ht="13">
      <c r="E514" s="44"/>
    </row>
    <row r="515" spans="5:5" ht="13">
      <c r="E515" s="44"/>
    </row>
    <row r="516" spans="5:5" ht="13">
      <c r="E516" s="44"/>
    </row>
    <row r="517" spans="5:5" ht="13">
      <c r="E517" s="44"/>
    </row>
    <row r="518" spans="5:5" ht="13">
      <c r="E518" s="44"/>
    </row>
    <row r="519" spans="5:5" ht="13">
      <c r="E519" s="44"/>
    </row>
    <row r="520" spans="5:5" ht="13">
      <c r="E520" s="44"/>
    </row>
    <row r="521" spans="5:5" ht="13">
      <c r="E521" s="44"/>
    </row>
    <row r="522" spans="5:5" ht="13">
      <c r="E522" s="44"/>
    </row>
    <row r="523" spans="5:5" ht="13">
      <c r="E523" s="44"/>
    </row>
    <row r="524" spans="5:5" ht="13">
      <c r="E524" s="44"/>
    </row>
    <row r="525" spans="5:5" ht="13">
      <c r="E525" s="44"/>
    </row>
    <row r="526" spans="5:5" ht="13">
      <c r="E526" s="44"/>
    </row>
    <row r="527" spans="5:5" ht="13">
      <c r="E527" s="44"/>
    </row>
    <row r="528" spans="5:5" ht="13">
      <c r="E528" s="44"/>
    </row>
    <row r="529" spans="5:5" ht="13">
      <c r="E529" s="44"/>
    </row>
    <row r="530" spans="5:5" ht="13">
      <c r="E530" s="44"/>
    </row>
    <row r="531" spans="5:5" ht="13">
      <c r="E531" s="44"/>
    </row>
    <row r="532" spans="5:5" ht="13">
      <c r="E532" s="44"/>
    </row>
    <row r="533" spans="5:5" ht="13">
      <c r="E533" s="44"/>
    </row>
    <row r="534" spans="5:5" ht="13">
      <c r="E534" s="44"/>
    </row>
    <row r="535" spans="5:5" ht="13">
      <c r="E535" s="44"/>
    </row>
    <row r="536" spans="5:5" ht="13">
      <c r="E536" s="44"/>
    </row>
    <row r="537" spans="5:5" ht="13">
      <c r="E537" s="44"/>
    </row>
    <row r="538" spans="5:5" ht="13">
      <c r="E538" s="44"/>
    </row>
    <row r="539" spans="5:5" ht="13">
      <c r="E539" s="44"/>
    </row>
    <row r="540" spans="5:5" ht="13">
      <c r="E540" s="44"/>
    </row>
    <row r="541" spans="5:5" ht="13">
      <c r="E541" s="44"/>
    </row>
    <row r="542" spans="5:5" ht="13">
      <c r="E542" s="44"/>
    </row>
    <row r="543" spans="5:5" ht="13">
      <c r="E543" s="44"/>
    </row>
    <row r="544" spans="5:5" ht="13">
      <c r="E544" s="44"/>
    </row>
    <row r="545" spans="5:5" ht="13">
      <c r="E545" s="44"/>
    </row>
    <row r="546" spans="5:5" ht="13">
      <c r="E546" s="44"/>
    </row>
    <row r="547" spans="5:5" ht="13">
      <c r="E547" s="44"/>
    </row>
    <row r="548" spans="5:5" ht="13">
      <c r="E548" s="44"/>
    </row>
    <row r="549" spans="5:5" ht="13">
      <c r="E549" s="44"/>
    </row>
    <row r="550" spans="5:5" ht="13">
      <c r="E550" s="44"/>
    </row>
    <row r="551" spans="5:5" ht="13">
      <c r="E551" s="44"/>
    </row>
    <row r="552" spans="5:5" ht="13">
      <c r="E552" s="44"/>
    </row>
    <row r="553" spans="5:5" ht="13">
      <c r="E553" s="44"/>
    </row>
    <row r="554" spans="5:5" ht="13">
      <c r="E554" s="44"/>
    </row>
    <row r="555" spans="5:5" ht="13">
      <c r="E555" s="44"/>
    </row>
    <row r="556" spans="5:5" ht="13">
      <c r="E556" s="44"/>
    </row>
    <row r="557" spans="5:5" ht="13">
      <c r="E557" s="44"/>
    </row>
    <row r="558" spans="5:5" ht="13">
      <c r="E558" s="44"/>
    </row>
    <row r="559" spans="5:5" ht="13">
      <c r="E559" s="44"/>
    </row>
    <row r="560" spans="5:5" ht="13">
      <c r="E560" s="44"/>
    </row>
    <row r="561" spans="5:5" ht="13">
      <c r="E561" s="44"/>
    </row>
    <row r="562" spans="5:5" ht="13">
      <c r="E562" s="44"/>
    </row>
    <row r="563" spans="5:5" ht="13">
      <c r="E563" s="44"/>
    </row>
    <row r="564" spans="5:5" ht="13">
      <c r="E564" s="44"/>
    </row>
    <row r="565" spans="5:5" ht="13">
      <c r="E565" s="44"/>
    </row>
    <row r="566" spans="5:5" ht="13">
      <c r="E566" s="44"/>
    </row>
    <row r="567" spans="5:5" ht="13">
      <c r="E567" s="44"/>
    </row>
    <row r="568" spans="5:5" ht="13">
      <c r="E568" s="44"/>
    </row>
    <row r="569" spans="5:5" ht="13">
      <c r="E569" s="44"/>
    </row>
    <row r="570" spans="5:5" ht="13">
      <c r="E570" s="44"/>
    </row>
    <row r="571" spans="5:5" ht="13">
      <c r="E571" s="44"/>
    </row>
    <row r="572" spans="5:5" ht="13">
      <c r="E572" s="44"/>
    </row>
    <row r="573" spans="5:5" ht="13">
      <c r="E573" s="44"/>
    </row>
    <row r="574" spans="5:5" ht="13">
      <c r="E574" s="44"/>
    </row>
    <row r="575" spans="5:5" ht="13">
      <c r="E575" s="44"/>
    </row>
    <row r="576" spans="5:5" ht="13">
      <c r="E576" s="44"/>
    </row>
    <row r="577" spans="5:5" ht="13">
      <c r="E577" s="44"/>
    </row>
    <row r="578" spans="5:5" ht="13">
      <c r="E578" s="44"/>
    </row>
    <row r="579" spans="5:5" ht="13">
      <c r="E579" s="44"/>
    </row>
    <row r="580" spans="5:5" ht="13">
      <c r="E580" s="44"/>
    </row>
    <row r="581" spans="5:5" ht="13">
      <c r="E581" s="44"/>
    </row>
    <row r="582" spans="5:5" ht="13">
      <c r="E582" s="44"/>
    </row>
    <row r="583" spans="5:5" ht="13">
      <c r="E583" s="44"/>
    </row>
    <row r="584" spans="5:5" ht="13">
      <c r="E584" s="44"/>
    </row>
    <row r="585" spans="5:5" ht="13">
      <c r="E585" s="44"/>
    </row>
    <row r="586" spans="5:5" ht="13">
      <c r="E586" s="44"/>
    </row>
    <row r="587" spans="5:5" ht="13">
      <c r="E587" s="44"/>
    </row>
    <row r="588" spans="5:5" ht="13">
      <c r="E588" s="44"/>
    </row>
    <row r="589" spans="5:5" ht="13">
      <c r="E589" s="44"/>
    </row>
    <row r="590" spans="5:5" ht="13">
      <c r="E590" s="44"/>
    </row>
    <row r="591" spans="5:5" ht="13">
      <c r="E591" s="44"/>
    </row>
    <row r="592" spans="5:5" ht="13">
      <c r="E592" s="44"/>
    </row>
    <row r="593" spans="5:5" ht="13">
      <c r="E593" s="44"/>
    </row>
    <row r="594" spans="5:5" ht="13">
      <c r="E594" s="44"/>
    </row>
    <row r="595" spans="5:5" ht="13">
      <c r="E595" s="44"/>
    </row>
    <row r="596" spans="5:5" ht="13">
      <c r="E596" s="44"/>
    </row>
    <row r="597" spans="5:5" ht="13">
      <c r="E597" s="44"/>
    </row>
    <row r="598" spans="5:5" ht="13">
      <c r="E598" s="44"/>
    </row>
    <row r="599" spans="5:5" ht="13">
      <c r="E599" s="44"/>
    </row>
    <row r="600" spans="5:5" ht="13">
      <c r="E600" s="44"/>
    </row>
    <row r="601" spans="5:5" ht="13">
      <c r="E601" s="44"/>
    </row>
    <row r="602" spans="5:5" ht="13">
      <c r="E602" s="44"/>
    </row>
    <row r="603" spans="5:5" ht="13">
      <c r="E603" s="44"/>
    </row>
    <row r="604" spans="5:5" ht="13">
      <c r="E604" s="44"/>
    </row>
    <row r="605" spans="5:5" ht="13">
      <c r="E605" s="44"/>
    </row>
    <row r="606" spans="5:5" ht="13">
      <c r="E606" s="44"/>
    </row>
    <row r="607" spans="5:5" ht="13">
      <c r="E607" s="44"/>
    </row>
    <row r="608" spans="5:5" ht="13">
      <c r="E608" s="44"/>
    </row>
    <row r="609" spans="5:5" ht="13">
      <c r="E609" s="44"/>
    </row>
    <row r="610" spans="5:5" ht="13">
      <c r="E610" s="44"/>
    </row>
    <row r="611" spans="5:5" ht="13">
      <c r="E611" s="44"/>
    </row>
    <row r="612" spans="5:5" ht="13">
      <c r="E612" s="44"/>
    </row>
    <row r="613" spans="5:5" ht="13">
      <c r="E613" s="44"/>
    </row>
    <row r="614" spans="5:5" ht="13">
      <c r="E614" s="44"/>
    </row>
    <row r="615" spans="5:5" ht="13">
      <c r="E615" s="44"/>
    </row>
    <row r="616" spans="5:5" ht="13">
      <c r="E616" s="44"/>
    </row>
    <row r="617" spans="5:5" ht="13">
      <c r="E617" s="44"/>
    </row>
    <row r="618" spans="5:5" ht="13">
      <c r="E618" s="44"/>
    </row>
    <row r="619" spans="5:5" ht="13">
      <c r="E619" s="44"/>
    </row>
    <row r="620" spans="5:5" ht="13">
      <c r="E620" s="44"/>
    </row>
    <row r="621" spans="5:5" ht="13">
      <c r="E621" s="44"/>
    </row>
    <row r="622" spans="5:5" ht="13">
      <c r="E622" s="44"/>
    </row>
    <row r="623" spans="5:5" ht="13">
      <c r="E623" s="44"/>
    </row>
    <row r="624" spans="5:5" ht="13">
      <c r="E624" s="44"/>
    </row>
    <row r="625" spans="5:5" ht="13">
      <c r="E625" s="44"/>
    </row>
    <row r="626" spans="5:5" ht="13">
      <c r="E626" s="44"/>
    </row>
    <row r="627" spans="5:5" ht="13">
      <c r="E627" s="44"/>
    </row>
    <row r="628" spans="5:5" ht="13">
      <c r="E628" s="44"/>
    </row>
    <row r="629" spans="5:5" ht="13">
      <c r="E629" s="44"/>
    </row>
    <row r="630" spans="5:5" ht="13">
      <c r="E630" s="44"/>
    </row>
    <row r="631" spans="5:5" ht="13">
      <c r="E631" s="44"/>
    </row>
    <row r="632" spans="5:5" ht="13">
      <c r="E632" s="44"/>
    </row>
    <row r="633" spans="5:5" ht="13">
      <c r="E633" s="44"/>
    </row>
    <row r="634" spans="5:5" ht="13">
      <c r="E634" s="44"/>
    </row>
    <row r="635" spans="5:5" ht="13">
      <c r="E635" s="44"/>
    </row>
    <row r="636" spans="5:5" ht="13">
      <c r="E636" s="44"/>
    </row>
    <row r="637" spans="5:5" ht="13">
      <c r="E637" s="44"/>
    </row>
    <row r="638" spans="5:5" ht="13">
      <c r="E638" s="44"/>
    </row>
    <row r="639" spans="5:5" ht="13">
      <c r="E639" s="44"/>
    </row>
    <row r="640" spans="5:5" ht="13">
      <c r="E640" s="44"/>
    </row>
    <row r="641" spans="5:5" ht="13">
      <c r="E641" s="44"/>
    </row>
    <row r="642" spans="5:5" ht="13">
      <c r="E642" s="44"/>
    </row>
    <row r="643" spans="5:5" ht="13">
      <c r="E643" s="44"/>
    </row>
    <row r="644" spans="5:5" ht="13">
      <c r="E644" s="44"/>
    </row>
    <row r="645" spans="5:5" ht="13">
      <c r="E645" s="44"/>
    </row>
    <row r="646" spans="5:5" ht="13">
      <c r="E646" s="44"/>
    </row>
    <row r="647" spans="5:5" ht="13">
      <c r="E647" s="44"/>
    </row>
    <row r="648" spans="5:5" ht="13">
      <c r="E648" s="44"/>
    </row>
    <row r="649" spans="5:5" ht="13">
      <c r="E649" s="44"/>
    </row>
    <row r="650" spans="5:5" ht="13">
      <c r="E650" s="44"/>
    </row>
    <row r="651" spans="5:5" ht="13">
      <c r="E651" s="44"/>
    </row>
    <row r="652" spans="5:5" ht="13">
      <c r="E652" s="44"/>
    </row>
    <row r="653" spans="5:5" ht="13">
      <c r="E653" s="44"/>
    </row>
    <row r="654" spans="5:5" ht="13">
      <c r="E654" s="44"/>
    </row>
    <row r="655" spans="5:5" ht="13">
      <c r="E655" s="44"/>
    </row>
    <row r="656" spans="5:5" ht="13">
      <c r="E656" s="44"/>
    </row>
    <row r="657" spans="5:5" ht="13">
      <c r="E657" s="44"/>
    </row>
    <row r="658" spans="5:5" ht="13">
      <c r="E658" s="44"/>
    </row>
    <row r="659" spans="5:5" ht="13">
      <c r="E659" s="44"/>
    </row>
    <row r="660" spans="5:5" ht="13">
      <c r="E660" s="44"/>
    </row>
    <row r="661" spans="5:5" ht="13">
      <c r="E661" s="44"/>
    </row>
    <row r="662" spans="5:5" ht="13">
      <c r="E662" s="44"/>
    </row>
    <row r="663" spans="5:5" ht="13">
      <c r="E663" s="44"/>
    </row>
    <row r="664" spans="5:5" ht="13">
      <c r="E664" s="44"/>
    </row>
    <row r="665" spans="5:5" ht="13">
      <c r="E665" s="44"/>
    </row>
    <row r="666" spans="5:5" ht="13">
      <c r="E666" s="44"/>
    </row>
    <row r="667" spans="5:5" ht="13">
      <c r="E667" s="44"/>
    </row>
    <row r="668" spans="5:5" ht="13">
      <c r="E668" s="44"/>
    </row>
    <row r="669" spans="5:5" ht="13">
      <c r="E669" s="44"/>
    </row>
    <row r="670" spans="5:5" ht="13">
      <c r="E670" s="44"/>
    </row>
    <row r="671" spans="5:5" ht="13">
      <c r="E671" s="44"/>
    </row>
    <row r="672" spans="5:5" ht="13">
      <c r="E672" s="44"/>
    </row>
    <row r="673" spans="5:5" ht="13">
      <c r="E673" s="44"/>
    </row>
    <row r="674" spans="5:5" ht="13">
      <c r="E674" s="44"/>
    </row>
    <row r="675" spans="5:5" ht="13">
      <c r="E675" s="44"/>
    </row>
    <row r="676" spans="5:5" ht="13">
      <c r="E676" s="44"/>
    </row>
    <row r="677" spans="5:5" ht="13">
      <c r="E677" s="44"/>
    </row>
    <row r="678" spans="5:5" ht="13">
      <c r="E678" s="44"/>
    </row>
    <row r="679" spans="5:5" ht="13">
      <c r="E679" s="44"/>
    </row>
    <row r="680" spans="5:5" ht="13">
      <c r="E680" s="44"/>
    </row>
    <row r="681" spans="5:5" ht="13">
      <c r="E681" s="44"/>
    </row>
    <row r="682" spans="5:5" ht="13">
      <c r="E682" s="44"/>
    </row>
    <row r="683" spans="5:5" ht="13">
      <c r="E683" s="44"/>
    </row>
    <row r="684" spans="5:5" ht="13">
      <c r="E684" s="44"/>
    </row>
    <row r="685" spans="5:5" ht="13">
      <c r="E685" s="44"/>
    </row>
    <row r="686" spans="5:5" ht="13">
      <c r="E686" s="44"/>
    </row>
    <row r="687" spans="5:5" ht="13">
      <c r="E687" s="44"/>
    </row>
    <row r="688" spans="5:5" ht="13">
      <c r="E688" s="44"/>
    </row>
    <row r="689" spans="5:5" ht="13">
      <c r="E689" s="44"/>
    </row>
    <row r="690" spans="5:5" ht="13">
      <c r="E690" s="44"/>
    </row>
    <row r="691" spans="5:5" ht="13">
      <c r="E691" s="44"/>
    </row>
    <row r="692" spans="5:5" ht="13">
      <c r="E692" s="44"/>
    </row>
    <row r="693" spans="5:5" ht="13">
      <c r="E693" s="44"/>
    </row>
    <row r="694" spans="5:5" ht="13">
      <c r="E694" s="44"/>
    </row>
    <row r="695" spans="5:5" ht="13">
      <c r="E695" s="44"/>
    </row>
    <row r="696" spans="5:5" ht="13">
      <c r="E696" s="44"/>
    </row>
    <row r="697" spans="5:5" ht="13">
      <c r="E697" s="44"/>
    </row>
    <row r="698" spans="5:5" ht="13">
      <c r="E698" s="44"/>
    </row>
    <row r="699" spans="5:5" ht="13">
      <c r="E699" s="44"/>
    </row>
    <row r="700" spans="5:5" ht="13">
      <c r="E700" s="44"/>
    </row>
    <row r="701" spans="5:5" ht="13">
      <c r="E701" s="44"/>
    </row>
    <row r="702" spans="5:5" ht="13">
      <c r="E702" s="44"/>
    </row>
    <row r="703" spans="5:5" ht="13">
      <c r="E703" s="44"/>
    </row>
    <row r="704" spans="5:5" ht="13">
      <c r="E704" s="44"/>
    </row>
    <row r="705" spans="5:5" ht="13">
      <c r="E705" s="44"/>
    </row>
    <row r="706" spans="5:5" ht="13">
      <c r="E706" s="44"/>
    </row>
    <row r="707" spans="5:5" ht="13">
      <c r="E707" s="44"/>
    </row>
    <row r="708" spans="5:5" ht="13">
      <c r="E708" s="44"/>
    </row>
    <row r="709" spans="5:5" ht="13">
      <c r="E709" s="44"/>
    </row>
    <row r="710" spans="5:5" ht="13">
      <c r="E710" s="44"/>
    </row>
    <row r="711" spans="5:5" ht="13">
      <c r="E711" s="44"/>
    </row>
    <row r="712" spans="5:5" ht="13">
      <c r="E712" s="44"/>
    </row>
    <row r="713" spans="5:5" ht="13">
      <c r="E713" s="44"/>
    </row>
    <row r="714" spans="5:5" ht="13">
      <c r="E714" s="44"/>
    </row>
    <row r="715" spans="5:5" ht="13">
      <c r="E715" s="44"/>
    </row>
    <row r="716" spans="5:5" ht="13">
      <c r="E716" s="44"/>
    </row>
    <row r="717" spans="5:5" ht="13">
      <c r="E717" s="44"/>
    </row>
    <row r="718" spans="5:5" ht="13">
      <c r="E718" s="44"/>
    </row>
    <row r="719" spans="5:5" ht="13">
      <c r="E719" s="44"/>
    </row>
    <row r="720" spans="5:5" ht="13">
      <c r="E720" s="44"/>
    </row>
    <row r="721" spans="5:5" ht="13">
      <c r="E721" s="44"/>
    </row>
    <row r="722" spans="5:5" ht="13">
      <c r="E722" s="44"/>
    </row>
    <row r="723" spans="5:5" ht="13">
      <c r="E723" s="44"/>
    </row>
    <row r="724" spans="5:5" ht="13">
      <c r="E724" s="44"/>
    </row>
    <row r="725" spans="5:5" ht="13">
      <c r="E725" s="44"/>
    </row>
    <row r="726" spans="5:5" ht="13">
      <c r="E726" s="44"/>
    </row>
    <row r="727" spans="5:5" ht="13">
      <c r="E727" s="44"/>
    </row>
    <row r="728" spans="5:5" ht="13">
      <c r="E728" s="44"/>
    </row>
    <row r="729" spans="5:5" ht="13">
      <c r="E729" s="44"/>
    </row>
    <row r="730" spans="5:5" ht="13">
      <c r="E730" s="44"/>
    </row>
    <row r="731" spans="5:5" ht="13">
      <c r="E731" s="44"/>
    </row>
    <row r="732" spans="5:5" ht="13">
      <c r="E732" s="44"/>
    </row>
    <row r="733" spans="5:5" ht="13">
      <c r="E733" s="44"/>
    </row>
    <row r="734" spans="5:5" ht="13">
      <c r="E734" s="44"/>
    </row>
    <row r="735" spans="5:5" ht="13">
      <c r="E735" s="44"/>
    </row>
    <row r="736" spans="5:5" ht="13">
      <c r="E736" s="44"/>
    </row>
    <row r="737" spans="5:5" ht="13">
      <c r="E737" s="44"/>
    </row>
    <row r="738" spans="5:5" ht="13">
      <c r="E738" s="44"/>
    </row>
    <row r="739" spans="5:5" ht="13">
      <c r="E739" s="44"/>
    </row>
    <row r="740" spans="5:5" ht="13">
      <c r="E740" s="44"/>
    </row>
    <row r="741" spans="5:5" ht="13">
      <c r="E741" s="44"/>
    </row>
    <row r="742" spans="5:5" ht="13">
      <c r="E742" s="44"/>
    </row>
    <row r="743" spans="5:5" ht="13">
      <c r="E743" s="44"/>
    </row>
    <row r="744" spans="5:5" ht="13">
      <c r="E744" s="44"/>
    </row>
    <row r="745" spans="5:5" ht="13">
      <c r="E745" s="44"/>
    </row>
    <row r="746" spans="5:5" ht="13">
      <c r="E746" s="44"/>
    </row>
    <row r="747" spans="5:5" ht="13">
      <c r="E747" s="44"/>
    </row>
    <row r="748" spans="5:5" ht="13">
      <c r="E748" s="44"/>
    </row>
    <row r="749" spans="5:5" ht="13">
      <c r="E749" s="44"/>
    </row>
    <row r="750" spans="5:5" ht="13">
      <c r="E750" s="44"/>
    </row>
    <row r="751" spans="5:5" ht="13">
      <c r="E751" s="44"/>
    </row>
    <row r="752" spans="5:5" ht="13">
      <c r="E752" s="44"/>
    </row>
    <row r="753" spans="5:5" ht="13">
      <c r="E753" s="44"/>
    </row>
    <row r="754" spans="5:5" ht="13">
      <c r="E754" s="44"/>
    </row>
    <row r="755" spans="5:5" ht="13">
      <c r="E755" s="44"/>
    </row>
    <row r="756" spans="5:5" ht="13">
      <c r="E756" s="44"/>
    </row>
    <row r="757" spans="5:5" ht="13">
      <c r="E757" s="44"/>
    </row>
    <row r="758" spans="5:5" ht="13">
      <c r="E758" s="44"/>
    </row>
    <row r="759" spans="5:5" ht="13">
      <c r="E759" s="44"/>
    </row>
    <row r="760" spans="5:5" ht="13">
      <c r="E760" s="44"/>
    </row>
    <row r="761" spans="5:5" ht="13">
      <c r="E761" s="44"/>
    </row>
    <row r="762" spans="5:5" ht="13">
      <c r="E762" s="44"/>
    </row>
    <row r="763" spans="5:5" ht="13">
      <c r="E763" s="44"/>
    </row>
    <row r="764" spans="5:5" ht="13">
      <c r="E764" s="44"/>
    </row>
    <row r="765" spans="5:5" ht="13">
      <c r="E765" s="44"/>
    </row>
    <row r="766" spans="5:5" ht="13">
      <c r="E766" s="44"/>
    </row>
    <row r="767" spans="5:5" ht="13">
      <c r="E767" s="44"/>
    </row>
    <row r="768" spans="5:5" ht="13">
      <c r="E768" s="44"/>
    </row>
    <row r="769" spans="5:5" ht="13">
      <c r="E769" s="44"/>
    </row>
    <row r="770" spans="5:5" ht="13">
      <c r="E770" s="44"/>
    </row>
    <row r="771" spans="5:5" ht="13">
      <c r="E771" s="44"/>
    </row>
    <row r="772" spans="5:5" ht="13">
      <c r="E772" s="44"/>
    </row>
    <row r="773" spans="5:5" ht="13">
      <c r="E773" s="44"/>
    </row>
    <row r="774" spans="5:5" ht="13">
      <c r="E774" s="44"/>
    </row>
    <row r="775" spans="5:5" ht="13">
      <c r="E775" s="44"/>
    </row>
    <row r="776" spans="5:5" ht="13">
      <c r="E776" s="44"/>
    </row>
    <row r="777" spans="5:5" ht="13">
      <c r="E777" s="44"/>
    </row>
    <row r="778" spans="5:5" ht="13">
      <c r="E778" s="44"/>
    </row>
    <row r="779" spans="5:5" ht="13">
      <c r="E779" s="44"/>
    </row>
    <row r="780" spans="5:5" ht="13">
      <c r="E780" s="44"/>
    </row>
    <row r="781" spans="5:5" ht="13">
      <c r="E781" s="44"/>
    </row>
    <row r="782" spans="5:5" ht="13">
      <c r="E782" s="44"/>
    </row>
    <row r="783" spans="5:5" ht="13">
      <c r="E783" s="44"/>
    </row>
    <row r="784" spans="5:5" ht="13">
      <c r="E784" s="44"/>
    </row>
    <row r="785" spans="5:5" ht="13">
      <c r="E785" s="44"/>
    </row>
    <row r="786" spans="5:5" ht="13">
      <c r="E786" s="44"/>
    </row>
    <row r="787" spans="5:5" ht="13">
      <c r="E787" s="44"/>
    </row>
    <row r="788" spans="5:5" ht="13">
      <c r="E788" s="44"/>
    </row>
    <row r="789" spans="5:5" ht="13">
      <c r="E789" s="44"/>
    </row>
    <row r="790" spans="5:5" ht="13">
      <c r="E790" s="44"/>
    </row>
    <row r="791" spans="5:5" ht="13">
      <c r="E791" s="44"/>
    </row>
    <row r="792" spans="5:5" ht="13">
      <c r="E792" s="44"/>
    </row>
    <row r="793" spans="5:5" ht="13">
      <c r="E793" s="44"/>
    </row>
    <row r="794" spans="5:5" ht="13">
      <c r="E794" s="44"/>
    </row>
    <row r="795" spans="5:5" ht="13">
      <c r="E795" s="44"/>
    </row>
    <row r="796" spans="5:5" ht="13">
      <c r="E796" s="44"/>
    </row>
    <row r="797" spans="5:5" ht="13">
      <c r="E797" s="44"/>
    </row>
    <row r="798" spans="5:5" ht="13">
      <c r="E798" s="44"/>
    </row>
    <row r="799" spans="5:5" ht="13">
      <c r="E799" s="44"/>
    </row>
    <row r="800" spans="5:5" ht="13">
      <c r="E800" s="44"/>
    </row>
    <row r="801" spans="5:5" ht="13">
      <c r="E801" s="44"/>
    </row>
    <row r="802" spans="5:5" ht="13">
      <c r="E802" s="44"/>
    </row>
    <row r="803" spans="5:5" ht="13">
      <c r="E803" s="44"/>
    </row>
    <row r="804" spans="5:5" ht="13">
      <c r="E804" s="44"/>
    </row>
    <row r="805" spans="5:5" ht="13">
      <c r="E805" s="44"/>
    </row>
    <row r="806" spans="5:5" ht="13">
      <c r="E806" s="44"/>
    </row>
    <row r="807" spans="5:5" ht="13">
      <c r="E807" s="44"/>
    </row>
    <row r="808" spans="5:5" ht="13">
      <c r="E808" s="44"/>
    </row>
    <row r="809" spans="5:5" ht="13">
      <c r="E809" s="44"/>
    </row>
    <row r="810" spans="5:5" ht="13">
      <c r="E810" s="44"/>
    </row>
    <row r="811" spans="5:5" ht="13">
      <c r="E811" s="44"/>
    </row>
    <row r="812" spans="5:5" ht="13">
      <c r="E812" s="44"/>
    </row>
    <row r="813" spans="5:5" ht="13">
      <c r="E813" s="44"/>
    </row>
    <row r="814" spans="5:5" ht="13">
      <c r="E814" s="44"/>
    </row>
    <row r="815" spans="5:5" ht="13">
      <c r="E815" s="44"/>
    </row>
    <row r="816" spans="5:5" ht="13">
      <c r="E816" s="44"/>
    </row>
    <row r="817" spans="5:5" ht="13">
      <c r="E817" s="44"/>
    </row>
    <row r="818" spans="5:5" ht="13">
      <c r="E818" s="44"/>
    </row>
    <row r="819" spans="5:5" ht="13">
      <c r="E819" s="44"/>
    </row>
    <row r="820" spans="5:5" ht="13">
      <c r="E820" s="44"/>
    </row>
    <row r="821" spans="5:5" ht="13">
      <c r="E821" s="44"/>
    </row>
    <row r="822" spans="5:5" ht="13">
      <c r="E822" s="44"/>
    </row>
    <row r="823" spans="5:5" ht="13">
      <c r="E823" s="44"/>
    </row>
    <row r="824" spans="5:5" ht="13">
      <c r="E824" s="44"/>
    </row>
    <row r="825" spans="5:5" ht="13">
      <c r="E825" s="44"/>
    </row>
    <row r="826" spans="5:5" ht="13">
      <c r="E826" s="44"/>
    </row>
    <row r="827" spans="5:5" ht="13">
      <c r="E827" s="44"/>
    </row>
    <row r="828" spans="5:5" ht="13">
      <c r="E828" s="44"/>
    </row>
    <row r="829" spans="5:5" ht="13">
      <c r="E829" s="44"/>
    </row>
    <row r="830" spans="5:5" ht="13">
      <c r="E830" s="44"/>
    </row>
    <row r="831" spans="5:5" ht="13">
      <c r="E831" s="44"/>
    </row>
    <row r="832" spans="5:5" ht="13">
      <c r="E832" s="44"/>
    </row>
    <row r="833" spans="5:5" ht="13">
      <c r="E833" s="44"/>
    </row>
    <row r="834" spans="5:5" ht="13">
      <c r="E834" s="44"/>
    </row>
    <row r="835" spans="5:5" ht="13">
      <c r="E835" s="44"/>
    </row>
    <row r="836" spans="5:5" ht="13">
      <c r="E836" s="44"/>
    </row>
    <row r="837" spans="5:5" ht="13">
      <c r="E837" s="44"/>
    </row>
    <row r="838" spans="5:5" ht="13">
      <c r="E838" s="44"/>
    </row>
    <row r="839" spans="5:5" ht="13">
      <c r="E839" s="44"/>
    </row>
    <row r="840" spans="5:5" ht="13">
      <c r="E840" s="44"/>
    </row>
    <row r="841" spans="5:5" ht="13">
      <c r="E841" s="44"/>
    </row>
    <row r="842" spans="5:5" ht="13">
      <c r="E842" s="44"/>
    </row>
    <row r="843" spans="5:5" ht="13">
      <c r="E843" s="44"/>
    </row>
    <row r="844" spans="5:5" ht="13">
      <c r="E844" s="44"/>
    </row>
    <row r="845" spans="5:5" ht="13">
      <c r="E845" s="44"/>
    </row>
    <row r="846" spans="5:5" ht="13">
      <c r="E846" s="44"/>
    </row>
    <row r="847" spans="5:5" ht="13">
      <c r="E847" s="44"/>
    </row>
    <row r="848" spans="5:5" ht="13">
      <c r="E848" s="44"/>
    </row>
    <row r="849" spans="5:5" ht="13">
      <c r="E849" s="44"/>
    </row>
    <row r="850" spans="5:5" ht="13">
      <c r="E850" s="44"/>
    </row>
    <row r="851" spans="5:5" ht="13">
      <c r="E851" s="44"/>
    </row>
    <row r="852" spans="5:5" ht="13">
      <c r="E852" s="44"/>
    </row>
    <row r="853" spans="5:5" ht="13">
      <c r="E853" s="44"/>
    </row>
    <row r="854" spans="5:5" ht="13">
      <c r="E854" s="44"/>
    </row>
    <row r="855" spans="5:5" ht="13">
      <c r="E855" s="44"/>
    </row>
    <row r="856" spans="5:5" ht="13">
      <c r="E856" s="44"/>
    </row>
    <row r="857" spans="5:5" ht="13">
      <c r="E857" s="44"/>
    </row>
    <row r="858" spans="5:5" ht="13">
      <c r="E858" s="44"/>
    </row>
    <row r="859" spans="5:5" ht="13">
      <c r="E859" s="44"/>
    </row>
    <row r="860" spans="5:5" ht="13">
      <c r="E860" s="44"/>
    </row>
    <row r="861" spans="5:5" ht="13">
      <c r="E861" s="44"/>
    </row>
    <row r="862" spans="5:5" ht="13">
      <c r="E862" s="44"/>
    </row>
    <row r="863" spans="5:5" ht="13">
      <c r="E863" s="44"/>
    </row>
    <row r="864" spans="5:5" ht="13">
      <c r="E864" s="44"/>
    </row>
    <row r="865" spans="5:5" ht="13">
      <c r="E865" s="44"/>
    </row>
    <row r="866" spans="5:5" ht="13">
      <c r="E866" s="44"/>
    </row>
    <row r="867" spans="5:5" ht="13">
      <c r="E867" s="44"/>
    </row>
    <row r="868" spans="5:5" ht="13">
      <c r="E868" s="44"/>
    </row>
    <row r="869" spans="5:5" ht="13">
      <c r="E869" s="44"/>
    </row>
    <row r="870" spans="5:5" ht="13">
      <c r="E870" s="44"/>
    </row>
    <row r="871" spans="5:5" ht="13">
      <c r="E871" s="44"/>
    </row>
    <row r="872" spans="5:5" ht="13">
      <c r="E872" s="44"/>
    </row>
    <row r="873" spans="5:5" ht="13">
      <c r="E873" s="44"/>
    </row>
    <row r="874" spans="5:5" ht="13">
      <c r="E874" s="44"/>
    </row>
    <row r="875" spans="5:5" ht="13">
      <c r="E875" s="44"/>
    </row>
    <row r="876" spans="5:5" ht="13">
      <c r="E876" s="44"/>
    </row>
    <row r="877" spans="5:5" ht="13">
      <c r="E877" s="44"/>
    </row>
    <row r="878" spans="5:5" ht="13">
      <c r="E878" s="44"/>
    </row>
    <row r="879" spans="5:5" ht="13">
      <c r="E879" s="44"/>
    </row>
    <row r="880" spans="5:5" ht="13">
      <c r="E880" s="44"/>
    </row>
    <row r="881" spans="5:5" ht="13">
      <c r="E881" s="44"/>
    </row>
    <row r="882" spans="5:5" ht="13">
      <c r="E882" s="44"/>
    </row>
    <row r="883" spans="5:5" ht="13">
      <c r="E883" s="44"/>
    </row>
    <row r="884" spans="5:5" ht="13">
      <c r="E884" s="44"/>
    </row>
    <row r="885" spans="5:5" ht="13">
      <c r="E885" s="44"/>
    </row>
    <row r="886" spans="5:5" ht="13">
      <c r="E886" s="44"/>
    </row>
    <row r="887" spans="5:5" ht="13">
      <c r="E887" s="44"/>
    </row>
    <row r="888" spans="5:5" ht="13">
      <c r="E888" s="44"/>
    </row>
    <row r="889" spans="5:5" ht="13">
      <c r="E889" s="44"/>
    </row>
    <row r="890" spans="5:5" ht="13">
      <c r="E890" s="44"/>
    </row>
    <row r="891" spans="5:5" ht="13">
      <c r="E891" s="44"/>
    </row>
    <row r="892" spans="5:5" ht="13">
      <c r="E892" s="44"/>
    </row>
    <row r="893" spans="5:5" ht="13">
      <c r="E893" s="44"/>
    </row>
    <row r="894" spans="5:5" ht="13">
      <c r="E894" s="44"/>
    </row>
    <row r="895" spans="5:5" ht="13">
      <c r="E895" s="44"/>
    </row>
    <row r="896" spans="5:5" ht="13">
      <c r="E896" s="44"/>
    </row>
    <row r="897" spans="5:5" ht="13">
      <c r="E897" s="44"/>
    </row>
    <row r="898" spans="5:5" ht="13">
      <c r="E898" s="44"/>
    </row>
    <row r="899" spans="5:5" ht="13">
      <c r="E899" s="44"/>
    </row>
    <row r="900" spans="5:5" ht="13">
      <c r="E900" s="44"/>
    </row>
    <row r="901" spans="5:5" ht="13">
      <c r="E901" s="44"/>
    </row>
    <row r="902" spans="5:5" ht="13">
      <c r="E902" s="44"/>
    </row>
    <row r="903" spans="5:5" ht="13">
      <c r="E903" s="44"/>
    </row>
    <row r="904" spans="5:5" ht="13">
      <c r="E904" s="44"/>
    </row>
    <row r="905" spans="5:5" ht="13">
      <c r="E905" s="44"/>
    </row>
    <row r="906" spans="5:5" ht="13">
      <c r="E906" s="44"/>
    </row>
    <row r="907" spans="5:5" ht="13">
      <c r="E907" s="44"/>
    </row>
    <row r="908" spans="5:5" ht="13">
      <c r="E908" s="44"/>
    </row>
    <row r="909" spans="5:5" ht="13">
      <c r="E909" s="44"/>
    </row>
    <row r="910" spans="5:5" ht="13">
      <c r="E910" s="44"/>
    </row>
    <row r="911" spans="5:5" ht="13">
      <c r="E911" s="44"/>
    </row>
    <row r="912" spans="5:5" ht="13">
      <c r="E912" s="44"/>
    </row>
    <row r="913" spans="5:5" ht="13">
      <c r="E913" s="44"/>
    </row>
    <row r="914" spans="5:5" ht="13">
      <c r="E914" s="44"/>
    </row>
    <row r="915" spans="5:5" ht="13">
      <c r="E915" s="44"/>
    </row>
    <row r="916" spans="5:5" ht="13">
      <c r="E916" s="44"/>
    </row>
    <row r="917" spans="5:5" ht="13">
      <c r="E917" s="44"/>
    </row>
    <row r="918" spans="5:5" ht="13">
      <c r="E918" s="44"/>
    </row>
    <row r="919" spans="5:5" ht="13">
      <c r="E919" s="44"/>
    </row>
    <row r="920" spans="5:5" ht="13">
      <c r="E920" s="44"/>
    </row>
    <row r="921" spans="5:5" ht="13">
      <c r="E921" s="44"/>
    </row>
    <row r="922" spans="5:5" ht="13">
      <c r="E922" s="44"/>
    </row>
    <row r="923" spans="5:5" ht="13">
      <c r="E923" s="44"/>
    </row>
    <row r="924" spans="5:5" ht="13">
      <c r="E924" s="44"/>
    </row>
    <row r="925" spans="5:5" ht="13">
      <c r="E925" s="44"/>
    </row>
    <row r="926" spans="5:5" ht="13">
      <c r="E926" s="44"/>
    </row>
    <row r="927" spans="5:5" ht="13">
      <c r="E927" s="44"/>
    </row>
    <row r="928" spans="5:5" ht="13">
      <c r="E928" s="44"/>
    </row>
    <row r="929" spans="5:5" ht="13">
      <c r="E929" s="44"/>
    </row>
    <row r="930" spans="5:5" ht="13">
      <c r="E930" s="44"/>
    </row>
    <row r="931" spans="5:5" ht="13">
      <c r="E931" s="44"/>
    </row>
    <row r="932" spans="5:5" ht="13">
      <c r="E932" s="44"/>
    </row>
    <row r="933" spans="5:5" ht="13">
      <c r="E933" s="44"/>
    </row>
    <row r="934" spans="5:5" ht="13">
      <c r="E934" s="44"/>
    </row>
    <row r="935" spans="5:5" ht="13">
      <c r="E935" s="44"/>
    </row>
    <row r="936" spans="5:5" ht="13">
      <c r="E936" s="44"/>
    </row>
    <row r="937" spans="5:5" ht="13">
      <c r="E937" s="44"/>
    </row>
    <row r="938" spans="5:5" ht="13">
      <c r="E938" s="44"/>
    </row>
    <row r="939" spans="5:5" ht="13">
      <c r="E939" s="44"/>
    </row>
    <row r="940" spans="5:5" ht="13">
      <c r="E940" s="44"/>
    </row>
    <row r="941" spans="5:5" ht="13">
      <c r="E941" s="44"/>
    </row>
    <row r="942" spans="5:5" ht="13">
      <c r="E942" s="44"/>
    </row>
    <row r="943" spans="5:5" ht="13">
      <c r="E943" s="44"/>
    </row>
    <row r="944" spans="5:5" ht="13">
      <c r="E944" s="44"/>
    </row>
    <row r="945" spans="5:5" ht="13">
      <c r="E945" s="44"/>
    </row>
    <row r="946" spans="5:5" ht="13">
      <c r="E946" s="44"/>
    </row>
    <row r="947" spans="5:5" ht="13">
      <c r="E947" s="44"/>
    </row>
    <row r="948" spans="5:5" ht="13">
      <c r="E948" s="44"/>
    </row>
    <row r="949" spans="5:5" ht="13">
      <c r="E949" s="44"/>
    </row>
    <row r="950" spans="5:5" ht="13">
      <c r="E950" s="44"/>
    </row>
    <row r="951" spans="5:5" ht="13">
      <c r="E951" s="44"/>
    </row>
    <row r="952" spans="5:5" ht="13">
      <c r="E952" s="44"/>
    </row>
    <row r="953" spans="5:5" ht="13">
      <c r="E953" s="44"/>
    </row>
    <row r="954" spans="5:5" ht="13">
      <c r="E954" s="44"/>
    </row>
    <row r="955" spans="5:5" ht="13">
      <c r="E955" s="44"/>
    </row>
    <row r="956" spans="5:5" ht="13">
      <c r="E956" s="44"/>
    </row>
    <row r="957" spans="5:5" ht="13">
      <c r="E957" s="44"/>
    </row>
    <row r="958" spans="5:5" ht="13">
      <c r="E958" s="44"/>
    </row>
    <row r="959" spans="5:5" ht="13">
      <c r="E959" s="44"/>
    </row>
    <row r="960" spans="5:5" ht="13">
      <c r="E960" s="44"/>
    </row>
    <row r="961" spans="5:5" ht="13">
      <c r="E961" s="44"/>
    </row>
    <row r="962" spans="5:5" ht="13">
      <c r="E962" s="44"/>
    </row>
    <row r="963" spans="5:5" ht="13">
      <c r="E963" s="44"/>
    </row>
    <row r="964" spans="5:5" ht="13">
      <c r="E964" s="44"/>
    </row>
    <row r="965" spans="5:5" ht="13">
      <c r="E965" s="44"/>
    </row>
    <row r="966" spans="5:5" ht="13">
      <c r="E966" s="44"/>
    </row>
    <row r="967" spans="5:5" ht="13">
      <c r="E967" s="44"/>
    </row>
    <row r="968" spans="5:5" ht="13">
      <c r="E968" s="44"/>
    </row>
    <row r="969" spans="5:5" ht="13">
      <c r="E969" s="44"/>
    </row>
    <row r="970" spans="5:5" ht="13">
      <c r="E970" s="44"/>
    </row>
    <row r="971" spans="5:5" ht="13">
      <c r="E971" s="44"/>
    </row>
    <row r="972" spans="5:5" ht="13">
      <c r="E972" s="44"/>
    </row>
    <row r="973" spans="5:5" ht="13">
      <c r="E973" s="44"/>
    </row>
    <row r="974" spans="5:5" ht="13">
      <c r="E974" s="44"/>
    </row>
    <row r="975" spans="5:5" ht="13">
      <c r="E975" s="44"/>
    </row>
    <row r="976" spans="5:5" ht="13">
      <c r="E976" s="44"/>
    </row>
    <row r="977" spans="5:5" ht="13">
      <c r="E977" s="44"/>
    </row>
    <row r="978" spans="5:5" ht="13">
      <c r="E978" s="44"/>
    </row>
    <row r="979" spans="5:5" ht="13">
      <c r="E979" s="44"/>
    </row>
    <row r="980" spans="5:5" ht="13">
      <c r="E980" s="44"/>
    </row>
    <row r="981" spans="5:5" ht="13">
      <c r="E981" s="44"/>
    </row>
    <row r="982" spans="5:5" ht="13">
      <c r="E982" s="44"/>
    </row>
    <row r="983" spans="5:5" ht="13">
      <c r="E983" s="44"/>
    </row>
    <row r="984" spans="5:5" ht="13">
      <c r="E984" s="44"/>
    </row>
    <row r="985" spans="5:5" ht="13">
      <c r="E985" s="44"/>
    </row>
    <row r="986" spans="5:5" ht="13">
      <c r="E986" s="44"/>
    </row>
    <row r="987" spans="5:5" ht="13">
      <c r="E987" s="44"/>
    </row>
    <row r="988" spans="5:5" ht="13">
      <c r="E988" s="44"/>
    </row>
    <row r="989" spans="5:5" ht="13">
      <c r="E989" s="44"/>
    </row>
    <row r="990" spans="5:5" ht="13">
      <c r="E990" s="4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Experiment Plan</vt:lpstr>
      <vt:lpstr>Cell Culture Plan</vt:lpstr>
      <vt:lpstr>Cell Seeding Plan</vt:lpstr>
      <vt:lpstr>Stains Calculaitons</vt:lpstr>
      <vt:lpstr>PBS and Triton-X Calc</vt:lpstr>
      <vt:lpstr>Media for compounds</vt:lpstr>
      <vt:lpstr>Plates and Batches</vt:lpstr>
      <vt:lpstr>Fridge Setup</vt:lpstr>
      <vt:lpstr>QC &amp; Features</vt:lpstr>
      <vt:lpstr>Lab</vt:lpstr>
      <vt:lpstr>Ordering</vt:lpstr>
      <vt:lpstr>Reagents Used</vt:lpstr>
      <vt:lpstr>reagent, utensils and solutions</vt:lpstr>
      <vt:lpstr>IMX_channels_info</vt:lpstr>
      <vt:lpstr>cell painting protocol</vt:lpstr>
      <vt:lpstr>'Plates and Batches'!Print_Area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2022-09-14T09:02:49Z</cp:lastPrinted>
  <dcterms:created xsi:type="dcterms:W3CDTF">2022-07-11T09:34:34Z</dcterms:created>
  <dcterms:modified xsi:type="dcterms:W3CDTF">2022-09-20T09:46:43Z</dcterms:modified>
  <cp:category/>
</cp:coreProperties>
</file>