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e-phe\Git\TEASER\teaser\examples\examplefiles\HUS\"/>
    </mc:Choice>
  </mc:AlternateContent>
  <bookViews>
    <workbookView xWindow="0" yWindow="0" windowWidth="25200" windowHeight="11856" activeTab="4"/>
  </bookViews>
  <sheets>
    <sheet name="GeneralNotes" sheetId="12" r:id="rId1"/>
    <sheet name="Orientation" sheetId="15" r:id="rId2"/>
    <sheet name="Konstanten" sheetId="14" r:id="rId3"/>
    <sheet name="Windows" sheetId="26" r:id="rId4"/>
    <sheet name="TK03_7" sheetId="28" r:id="rId5"/>
    <sheet name="Zones_TK03" sheetId="16" r:id="rId6"/>
    <sheet name="U-Wert" sheetId="18" r:id="rId7"/>
  </sheets>
  <externalReferences>
    <externalReference r:id="rId8"/>
  </externalReferences>
  <definedNames>
    <definedName name="_xlnm._FilterDatabase" localSheetId="3" hidden="1">Windows!$B$3:$B$84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8" l="1"/>
  <c r="AO5" i="28" l="1"/>
  <c r="AN5" i="28"/>
  <c r="AK5" i="28"/>
  <c r="AL5" i="28" s="1"/>
  <c r="AE5" i="28"/>
  <c r="AF5" i="28" s="1"/>
  <c r="J5" i="28"/>
  <c r="K5" i="28" s="1"/>
  <c r="I5" i="28"/>
  <c r="Z5" i="28" s="1"/>
  <c r="H5" i="28"/>
  <c r="L5" i="28" l="1"/>
  <c r="M5" i="28" s="1"/>
  <c r="V5" i="28"/>
  <c r="R5" i="28"/>
  <c r="N5" i="28"/>
  <c r="H2" i="28"/>
  <c r="H3" i="28"/>
  <c r="H4" i="28"/>
  <c r="AK2" i="28"/>
  <c r="AL2" i="28" s="1"/>
  <c r="AN2" i="28"/>
  <c r="AO2" i="28"/>
  <c r="AK3" i="28"/>
  <c r="AL3" i="28" s="1"/>
  <c r="AN3" i="28"/>
  <c r="AO3" i="28"/>
  <c r="AK4" i="28"/>
  <c r="AL4" i="28" s="1"/>
  <c r="AN4" i="28"/>
  <c r="AO4" i="28"/>
  <c r="AE2" i="28"/>
  <c r="AF2" i="28" s="1"/>
  <c r="AE3" i="28"/>
  <c r="AF3" i="28" s="1"/>
  <c r="AE4" i="28"/>
  <c r="AF4" i="28" s="1"/>
  <c r="I2" i="28"/>
  <c r="V2" i="28" s="1"/>
  <c r="J2" i="28"/>
  <c r="L2" i="28" s="1"/>
  <c r="I3" i="28"/>
  <c r="N3" i="28" s="1"/>
  <c r="J3" i="28"/>
  <c r="L3" i="28" s="1"/>
  <c r="Z3" i="28"/>
  <c r="I4" i="28"/>
  <c r="N4" i="28" s="1"/>
  <c r="J4" i="28"/>
  <c r="L4" i="28" s="1"/>
  <c r="H4" i="26"/>
  <c r="R2" i="28" l="1"/>
  <c r="T2" i="28" s="1"/>
  <c r="Z2" i="28"/>
  <c r="K4" i="28"/>
  <c r="M4" i="28" s="1"/>
  <c r="K2" i="28"/>
  <c r="M2" i="28" s="1"/>
  <c r="K3" i="28"/>
  <c r="N2" i="28"/>
  <c r="O2" i="28" s="1"/>
  <c r="V3" i="28"/>
  <c r="X3" i="28" s="1"/>
  <c r="R3" i="28"/>
  <c r="T3" i="28" s="1"/>
  <c r="S5" i="28"/>
  <c r="T5" i="28"/>
  <c r="W5" i="28"/>
  <c r="X5" i="28"/>
  <c r="P5" i="28"/>
  <c r="O5" i="28"/>
  <c r="S2" i="28"/>
  <c r="U2" i="28" s="1"/>
  <c r="P4" i="28"/>
  <c r="O4" i="28"/>
  <c r="Z4" i="28"/>
  <c r="V4" i="28"/>
  <c r="R4" i="28"/>
  <c r="P3" i="28"/>
  <c r="O3" i="28"/>
  <c r="P2" i="28"/>
  <c r="X2" i="28"/>
  <c r="W2" i="28"/>
  <c r="M3" i="28"/>
  <c r="Q4" i="28" l="1"/>
  <c r="W3" i="28"/>
  <c r="Y3" i="28" s="1"/>
  <c r="Y5" i="28"/>
  <c r="Q2" i="28"/>
  <c r="S3" i="28"/>
  <c r="U3" i="28" s="1"/>
  <c r="U5" i="28"/>
  <c r="Q5" i="28"/>
  <c r="Y2" i="28"/>
  <c r="Q3" i="28"/>
  <c r="T4" i="28"/>
  <c r="S4" i="28"/>
  <c r="X4" i="28"/>
  <c r="W4" i="28"/>
  <c r="AA2" i="28" l="1"/>
  <c r="AG2" i="28" s="1"/>
  <c r="AA3" i="28"/>
  <c r="AG3" i="28" s="1"/>
  <c r="AA5" i="28"/>
  <c r="AG5" i="28" s="1"/>
  <c r="U4" i="28"/>
  <c r="Y4" i="28"/>
  <c r="AA4" i="28" l="1"/>
  <c r="AG4" i="28" s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<sst xmlns="http://schemas.openxmlformats.org/spreadsheetml/2006/main" count="271" uniqueCount="173">
  <si>
    <t>Floor</t>
  </si>
  <si>
    <t>Here is place for general information about the process of data processing.</t>
  </si>
  <si>
    <t xml:space="preserve">e.g. pictures of typical rooms, assumptions done </t>
  </si>
  <si>
    <t>Notes for the user:</t>
  </si>
  <si>
    <t>Area 1, Area 2 etc. could for example differentiated by the supply fan. So for each ventilation system one tab, if not it should be marked within the tab.</t>
  </si>
  <si>
    <t>If an inner wall is reaching inside a room but is not the limit of the room, it should be accounted with 2x the area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</si>
  <si>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</si>
  <si>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</si>
  <si>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</si>
  <si>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</si>
  <si>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</si>
  <si>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</si>
  <si>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</si>
  <si>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N/A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</si>
  <si>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</si>
  <si>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</si>
  <si>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</si>
  <si>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</si>
  <si>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</si>
  <si>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</si>
  <si>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Of course not all information can be found in a building plan, but any information that can be retrieved should be retrieved, espacially</t>
  </si>
  <si>
    <t>addition</t>
  </si>
  <si>
    <t>Keep names within the table equal, so that the excel sheets can be processed by a computer. (e.g. wall property: "1" , then define wall property 1 in general notes</t>
  </si>
  <si>
    <t>Take care of differing ambient conditions due to shading or inner courtyards, this could be marked explicitly in an extra column. Second option: every outer wall section is defined here by certain index, this index is then used in outer wall direction and window direction.</t>
  </si>
  <si>
    <t>Zimmer</t>
  </si>
  <si>
    <t>Window Count</t>
  </si>
  <si>
    <t>KL7.137</t>
  </si>
  <si>
    <t>Inner walls length[m]</t>
  </si>
  <si>
    <t>Inner walls length[drawing mm]</t>
  </si>
  <si>
    <t>KL7.140</t>
  </si>
  <si>
    <t>KL7.143</t>
  </si>
  <si>
    <t>KL7.127</t>
  </si>
  <si>
    <t>KL7.131</t>
  </si>
  <si>
    <t>KL7.134</t>
  </si>
  <si>
    <t>Washing</t>
  </si>
  <si>
    <t>KL7.122</t>
  </si>
  <si>
    <t>KL7.148</t>
  </si>
  <si>
    <t>KL7.150</t>
  </si>
  <si>
    <t>KL7.156</t>
  </si>
  <si>
    <t>KL7.159</t>
  </si>
  <si>
    <t>KL7.158</t>
  </si>
  <si>
    <t>KL7.166</t>
  </si>
  <si>
    <t>KL7.162</t>
  </si>
  <si>
    <t>KL7.164</t>
  </si>
  <si>
    <t>Zone 2</t>
  </si>
  <si>
    <t xml:space="preserve">Zone 3 </t>
  </si>
  <si>
    <t>Zone 4</t>
  </si>
  <si>
    <t>Zone 5</t>
  </si>
  <si>
    <t>Fenster</t>
  </si>
  <si>
    <t xml:space="preserve">Zone 1 </t>
  </si>
  <si>
    <t>KL7.118</t>
  </si>
  <si>
    <t>KL7.153</t>
  </si>
  <si>
    <t>AirLock</t>
  </si>
  <si>
    <t>IsolationRoom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</si>
  <si>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</si>
  <si>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</si>
  <si>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</si>
  <si>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</si>
  <si>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</si>
  <si>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</si>
  <si>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</si>
  <si>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</si>
  <si>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</si>
  <si>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</si>
  <si>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</si>
  <si>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</si>
  <si>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</si>
  <si>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</si>
  <si>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</si>
  <si>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</si>
  <si>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</si>
  <si>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</si>
  <si>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</si>
  <si>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KL7.P3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</si>
  <si>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</si>
  <si>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</si>
  <si>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</si>
  <si>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</si>
  <si>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</si>
  <si>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</si>
  <si>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</si>
  <si>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</si>
  <si>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</si>
  <si>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</si>
  <si>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</si>
  <si>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</si>
  <si>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</si>
  <si>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</si>
  <si>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</si>
  <si>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</si>
  <si>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</si>
  <si>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</si>
  <si>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</si>
  <si>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</si>
  <si>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</si>
  <si>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</si>
  <si>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</si>
  <si>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</si>
  <si>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</si>
  <si>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</si>
  <si>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</si>
  <si>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</si>
  <si>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</si>
  <si>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</si>
  <si>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</si>
  <si>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</si>
  <si>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</si>
  <si>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</si>
  <si>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</si>
  <si>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</si>
  <si>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</si>
  <si>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</si>
  <si>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OuterWallAreaInclWindow</t>
  </si>
  <si>
    <t>KL7.066</t>
  </si>
  <si>
    <t>KL7.064</t>
  </si>
  <si>
    <t>KL7.062</t>
  </si>
  <si>
    <t>KL7.071</t>
  </si>
  <si>
    <t>KL7.074</t>
  </si>
  <si>
    <t>KL7.077</t>
  </si>
  <si>
    <t>KL7.080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</si>
  <si>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</si>
  <si>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</si>
  <si>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</si>
  <si>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</si>
  <si>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</si>
  <si>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</si>
  <si>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</si>
  <si>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</si>
  <si>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KL7.P2</t>
  </si>
  <si>
    <t>KL7.045</t>
  </si>
  <si>
    <t>KL7.042</t>
  </si>
  <si>
    <t>KL7.039</t>
  </si>
  <si>
    <t>KL7.036</t>
  </si>
  <si>
    <t>KL7.033</t>
  </si>
  <si>
    <t>KL7.030</t>
  </si>
  <si>
    <t>KL7.027</t>
  </si>
  <si>
    <t>KL7.024</t>
  </si>
  <si>
    <t>KL7.021</t>
  </si>
  <si>
    <t>KL7.017</t>
  </si>
  <si>
    <t>KL7.014</t>
  </si>
  <si>
    <t>KL7.013</t>
  </si>
  <si>
    <t>KL7.011</t>
  </si>
  <si>
    <t>KL7.010</t>
  </si>
  <si>
    <t>KL7.009</t>
  </si>
  <si>
    <t>KL7.008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</si>
  <si>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</si>
  <si>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</si>
  <si>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</si>
  <si>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</si>
  <si>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</si>
  <si>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</si>
  <si>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</si>
  <si>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</si>
  <si>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</si>
  <si>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</si>
  <si>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</si>
  <si>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</si>
  <si>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Window 4 ID</t>
  </si>
  <si>
    <t>Window 4[m]</t>
  </si>
  <si>
    <t>Window4Area[m²]</t>
  </si>
  <si>
    <t>Outer Wall length [drawing mm]</t>
  </si>
  <si>
    <t>Outer Wall length [m]</t>
  </si>
  <si>
    <t>Floor 7</t>
  </si>
  <si>
    <t>WINDOW ID</t>
  </si>
  <si>
    <t>SIZE</t>
  </si>
  <si>
    <t>KD2</t>
  </si>
  <si>
    <t>ROOM NUMBER</t>
  </si>
  <si>
    <t>AMOUNT</t>
  </si>
  <si>
    <t>IU13-o   SP</t>
  </si>
  <si>
    <t>TOTAL NUMBER WINDOWS</t>
  </si>
  <si>
    <t>Deckenhöhe [m]</t>
  </si>
  <si>
    <t>KL7.160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</si>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</sst>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0" fillId="0" borderId="0" xfId="0" applyBorder="1"/>
    <xf numFmtId="0" fontId="1" fillId="3" borderId="1" xfId="0" applyFont="1" applyFill="1" applyBorder="1"/>
    <xf numFmtId="0" fontId="1" fillId="0" borderId="0" xfId="0" applyFont="1" applyBorder="1"/>
    <xf numFmtId="164" fontId="0" fillId="0" borderId="0" xfId="0" applyNumberForma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187699</xdr:colOff>
      <xdr:row>0</xdr:row>
      <xdr:rowOff>150159</xdr:rowOff>
    </xdr:from>
    <xdr:to>
      <xdr:col>11</xdr:col>
      <xdr:colOff>255553</xdr:colOff>
      <xdr:row>37</xdr:row>
      <xdr:rowOff>67669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99" y="150159"/>
          <a:ext cx="8449854" cy="7122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49366394" y="986118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building_plan_excel/HUS/20191001_HUS_Etage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Notes"/>
      <sheetName val="Orientation"/>
      <sheetName val="Konstanten"/>
      <sheetName val="Windows"/>
      <sheetName val="TK01_6"/>
      <sheetName val="Zones_TK01"/>
      <sheetName val="TK02_6"/>
      <sheetName val="Zones_TK02"/>
      <sheetName val="TK03_6"/>
      <sheetName val="Zones_TK03"/>
      <sheetName val="TK31_6"/>
      <sheetName val="U-Wert"/>
    </sheetNames>
    <sheetDataSet>
      <sheetData sheetId="0"/>
      <sheetData sheetId="1"/>
      <sheetData sheetId="2">
        <row r="3">
          <cell r="B3">
            <v>2.8</v>
          </cell>
        </row>
      </sheetData>
      <sheetData sheetId="3">
        <row r="4">
          <cell r="A4" t="str">
            <v>KL6.007</v>
          </cell>
        </row>
        <row r="5">
          <cell r="A5" t="str">
            <v>KL6.007</v>
          </cell>
        </row>
        <row r="6">
          <cell r="A6" t="str">
            <v>KL6.007</v>
          </cell>
        </row>
        <row r="7">
          <cell r="A7" t="str">
            <v>KL6.008</v>
          </cell>
        </row>
        <row r="8">
          <cell r="A8" t="str">
            <v>KL6.008</v>
          </cell>
        </row>
        <row r="9">
          <cell r="A9" t="str">
            <v>KL6.009</v>
          </cell>
        </row>
        <row r="10">
          <cell r="A10" t="str">
            <v>KL6.009</v>
          </cell>
        </row>
        <row r="11">
          <cell r="A11" t="str">
            <v>KL6.010</v>
          </cell>
        </row>
        <row r="12">
          <cell r="A12" t="str">
            <v>KL6.010</v>
          </cell>
        </row>
        <row r="13">
          <cell r="A13" t="str">
            <v>KL6.012</v>
          </cell>
        </row>
        <row r="14">
          <cell r="A14" t="str">
            <v>KL6.012</v>
          </cell>
        </row>
        <row r="15">
          <cell r="A15" t="str">
            <v>KL6.013</v>
          </cell>
        </row>
        <row r="16">
          <cell r="A16" t="str">
            <v>KL6.013</v>
          </cell>
        </row>
        <row r="17">
          <cell r="A17" t="str">
            <v>KL6.015</v>
          </cell>
        </row>
        <row r="18">
          <cell r="A18" t="str">
            <v>KL6.015</v>
          </cell>
        </row>
        <row r="19">
          <cell r="A19" t="str">
            <v>KL6.018</v>
          </cell>
        </row>
        <row r="20">
          <cell r="A20" t="str">
            <v>KL6.018</v>
          </cell>
        </row>
        <row r="21">
          <cell r="A21" t="str">
            <v>KL6.020</v>
          </cell>
        </row>
        <row r="22">
          <cell r="A22" t="str">
            <v>KL6.020</v>
          </cell>
        </row>
        <row r="23">
          <cell r="A23" t="str">
            <v>KL6.022</v>
          </cell>
        </row>
        <row r="24">
          <cell r="A24" t="str">
            <v>KL6.022</v>
          </cell>
        </row>
        <row r="25">
          <cell r="A25" t="str">
            <v>KL6.024</v>
          </cell>
        </row>
        <row r="26">
          <cell r="A26" t="str">
            <v>KL6.024</v>
          </cell>
        </row>
        <row r="27">
          <cell r="A27" t="str">
            <v>KL6.026</v>
          </cell>
        </row>
        <row r="28">
          <cell r="A28" t="str">
            <v>KL6.026</v>
          </cell>
        </row>
        <row r="29">
          <cell r="A29" t="str">
            <v>KL6.029</v>
          </cell>
        </row>
        <row r="30">
          <cell r="A30" t="str">
            <v>KL6.029</v>
          </cell>
        </row>
        <row r="31">
          <cell r="A31" t="str">
            <v>KL6.032</v>
          </cell>
        </row>
        <row r="32">
          <cell r="A32" t="str">
            <v>KL6.032</v>
          </cell>
        </row>
        <row r="33">
          <cell r="A33" t="str">
            <v>KL6.035</v>
          </cell>
        </row>
        <row r="34">
          <cell r="A34" t="str">
            <v>KL6.035</v>
          </cell>
        </row>
        <row r="35">
          <cell r="A35" t="str">
            <v>KL6.038</v>
          </cell>
        </row>
        <row r="36">
          <cell r="A36" t="str">
            <v>KL6.038</v>
          </cell>
        </row>
        <row r="37">
          <cell r="A37" t="str">
            <v>KL6.055</v>
          </cell>
        </row>
        <row r="38">
          <cell r="A38" t="str">
            <v>KL6.055</v>
          </cell>
        </row>
        <row r="39">
          <cell r="A39" t="str">
            <v>KL6.057</v>
          </cell>
        </row>
        <row r="40">
          <cell r="A40" t="str">
            <v>KL6.057</v>
          </cell>
        </row>
        <row r="41">
          <cell r="A41" t="str">
            <v>KL6.058</v>
          </cell>
        </row>
        <row r="42">
          <cell r="A42" t="str">
            <v>KL6.058</v>
          </cell>
        </row>
        <row r="43">
          <cell r="A43" t="str">
            <v>KL6.062</v>
          </cell>
        </row>
        <row r="44">
          <cell r="A44" t="str">
            <v>KL6.062</v>
          </cell>
        </row>
        <row r="45">
          <cell r="A45" t="str">
            <v>KL6.064</v>
          </cell>
        </row>
        <row r="46">
          <cell r="A46" t="str">
            <v>KL6.064</v>
          </cell>
        </row>
        <row r="47">
          <cell r="A47" t="str">
            <v>KL6.066</v>
          </cell>
        </row>
        <row r="48">
          <cell r="A48" t="str">
            <v>KL6.066</v>
          </cell>
        </row>
        <row r="49">
          <cell r="A49" t="str">
            <v>KL6.068</v>
          </cell>
        </row>
        <row r="50">
          <cell r="A50" t="str">
            <v>KL6.068</v>
          </cell>
        </row>
        <row r="51">
          <cell r="A51" t="str">
            <v>KL6.104</v>
          </cell>
        </row>
        <row r="52">
          <cell r="A52" t="str">
            <v>KL6.104</v>
          </cell>
        </row>
        <row r="53">
          <cell r="A53" t="str">
            <v>KL6.104</v>
          </cell>
        </row>
        <row r="54">
          <cell r="A54" t="str">
            <v>KL6.106</v>
          </cell>
        </row>
        <row r="55">
          <cell r="A55" t="str">
            <v>KL6.106</v>
          </cell>
        </row>
        <row r="56">
          <cell r="A56" t="str">
            <v>KL6.110</v>
          </cell>
        </row>
        <row r="57">
          <cell r="A57" t="str">
            <v>KL6.110</v>
          </cell>
        </row>
        <row r="58">
          <cell r="A58" t="str">
            <v>KL6.112</v>
          </cell>
        </row>
        <row r="59">
          <cell r="A59" t="str">
            <v>KL6.112</v>
          </cell>
        </row>
        <row r="60">
          <cell r="A60" t="str">
            <v>KL6.114</v>
          </cell>
        </row>
        <row r="61">
          <cell r="A61" t="str">
            <v>KL6.114</v>
          </cell>
        </row>
        <row r="62">
          <cell r="A62" t="str">
            <v>KL6.116</v>
          </cell>
        </row>
        <row r="63">
          <cell r="A63" t="str">
            <v>KL6.116</v>
          </cell>
        </row>
        <row r="64">
          <cell r="A64" t="str">
            <v>KL6.116</v>
          </cell>
        </row>
        <row r="65">
          <cell r="A65" t="str">
            <v>KL6.116</v>
          </cell>
        </row>
        <row r="66">
          <cell r="A66" t="str">
            <v>KL6.118</v>
          </cell>
        </row>
        <row r="67">
          <cell r="A67" t="str">
            <v>KL6.118</v>
          </cell>
        </row>
        <row r="68">
          <cell r="A68" t="str">
            <v>KL6.120</v>
          </cell>
        </row>
        <row r="69">
          <cell r="A69" t="str">
            <v>KL6.120</v>
          </cell>
        </row>
        <row r="70">
          <cell r="A70" t="str">
            <v>KL6.124</v>
          </cell>
        </row>
        <row r="71">
          <cell r="A71" t="str">
            <v>KL6.126</v>
          </cell>
        </row>
        <row r="72">
          <cell r="A72" t="str">
            <v>KL6.126</v>
          </cell>
        </row>
        <row r="73">
          <cell r="A73" t="str">
            <v>KL6.129</v>
          </cell>
        </row>
        <row r="74">
          <cell r="A74" t="str">
            <v>KL6.129</v>
          </cell>
        </row>
        <row r="75">
          <cell r="A75" t="str">
            <v>KL6.132</v>
          </cell>
        </row>
        <row r="76">
          <cell r="A76" t="str">
            <v>KL6.132</v>
          </cell>
        </row>
        <row r="77">
          <cell r="A77" t="str">
            <v>KL6.135</v>
          </cell>
        </row>
        <row r="78">
          <cell r="A78" t="str">
            <v>KL6.135</v>
          </cell>
        </row>
        <row r="79">
          <cell r="A79" t="str">
            <v>KL6.137</v>
          </cell>
        </row>
        <row r="80">
          <cell r="A80" t="str">
            <v>KL6.137</v>
          </cell>
        </row>
        <row r="81">
          <cell r="A81" t="str">
            <v>KL6.139</v>
          </cell>
        </row>
        <row r="82">
          <cell r="A82" t="str">
            <v>KL6.139</v>
          </cell>
        </row>
        <row r="83">
          <cell r="A83" t="str">
            <v>KL6.P2</v>
          </cell>
        </row>
        <row r="84">
          <cell r="A84" t="str">
            <v>KL6.P3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23" sqref="I23"/>
    </sheetView>
  </sheetViews>
  <sheetFormatPr baseColWidth="10" defaultRowHeight="14.4" x14ac:dyDescent="0.3"/>
  <sheetData>
    <row r="1" spans="1:1" x14ac:dyDescent="0.3">
      <c r="A1" s="2" t="s">
        <v>1</v>
      </c>
    </row>
    <row r="2" spans="1:1" x14ac:dyDescent="0.3">
      <c r="A2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20</v>
      </c>
    </row>
    <row r="11" spans="1:1" x14ac:dyDescent="0.3">
      <c r="A11" t="s">
        <v>22</v>
      </c>
    </row>
    <row r="12" spans="1:1" x14ac:dyDescent="0.3">
      <c r="A12" t="s">
        <v>23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zoomScale="85" zoomScaleNormal="85" workbookViewId="0">
      <selection activeCell="M20" sqref="M20"/>
    </sheetView>
  </sheetViews>
  <sheetFormatPr baseColWidth="10" defaultRowHeight="14.4" x14ac:dyDescent="0.3"/>
  <sheetData>
    <row r="19" spans="11:14" ht="21" x14ac:dyDescent="0.4">
      <c r="N19" s="5"/>
    </row>
    <row r="26" spans="11:14" ht="21" x14ac:dyDescent="0.4">
      <c r="K26" s="4"/>
    </row>
    <row r="48" spans="2:11" ht="21" x14ac:dyDescent="0.4">
      <c r="B48" s="5"/>
      <c r="K48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B1" s="2" t="s">
        <v>170</v>
      </c>
    </row>
    <row r="2" spans="1:2" x14ac:dyDescent="0.3">
      <c r="A2" t="s">
        <v>48</v>
      </c>
      <c r="B2">
        <v>1.35</v>
      </c>
    </row>
    <row r="3" spans="1:2" x14ac:dyDescent="0.3">
      <c r="A3" t="s">
        <v>24</v>
      </c>
      <c r="B3">
        <v>2.5</v>
      </c>
    </row>
    <row r="4" spans="1:2" x14ac:dyDescent="0.3">
      <c r="A4" t="s">
        <v>172</v>
      </c>
      <c r="B4">
        <v>4.25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D15" sqref="D15"/>
    </sheetView>
  </sheetViews>
  <sheetFormatPr baseColWidth="10" defaultRowHeight="14.4" x14ac:dyDescent="0.3"/>
  <cols>
    <col min="1" max="1" width="14.88671875" bestFit="1" customWidth="1"/>
    <col min="2" max="2" width="15.33203125" bestFit="1" customWidth="1"/>
    <col min="8" max="8" width="24.88671875" bestFit="1" customWidth="1"/>
  </cols>
  <sheetData>
    <row r="1" spans="1:8" x14ac:dyDescent="0.3">
      <c r="A1" s="2" t="s">
        <v>162</v>
      </c>
    </row>
    <row r="3" spans="1:8" x14ac:dyDescent="0.3">
      <c r="A3" s="13" t="s">
        <v>166</v>
      </c>
      <c r="B3" s="13" t="s">
        <v>163</v>
      </c>
      <c r="C3" s="13" t="s">
        <v>164</v>
      </c>
      <c r="D3" s="13"/>
      <c r="E3" s="13" t="s">
        <v>165</v>
      </c>
      <c r="F3" s="13" t="s">
        <v>167</v>
      </c>
      <c r="H3" s="13" t="s">
        <v>169</v>
      </c>
    </row>
    <row r="4" spans="1:8" x14ac:dyDescent="0.3">
      <c r="A4" t="s">
        <v>144</v>
      </c>
      <c r="B4" t="s">
        <v>155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3">
      <c r="A5" t="s">
        <v>144</v>
      </c>
      <c r="B5" t="s">
        <v>156</v>
      </c>
      <c r="C5">
        <v>1795</v>
      </c>
      <c r="D5">
        <v>1320</v>
      </c>
      <c r="F5">
        <v>1</v>
      </c>
    </row>
    <row r="6" spans="1:8" x14ac:dyDescent="0.3">
      <c r="A6" t="s">
        <v>144</v>
      </c>
      <c r="B6" t="s">
        <v>150</v>
      </c>
      <c r="C6">
        <v>800</v>
      </c>
      <c r="D6">
        <v>1320</v>
      </c>
      <c r="F6">
        <v>1</v>
      </c>
    </row>
    <row r="7" spans="1:8" x14ac:dyDescent="0.3">
      <c r="A7" t="s">
        <v>143</v>
      </c>
      <c r="B7" t="s">
        <v>154</v>
      </c>
      <c r="C7">
        <v>1615</v>
      </c>
      <c r="D7">
        <v>1320</v>
      </c>
      <c r="F7">
        <v>1</v>
      </c>
    </row>
    <row r="8" spans="1:8" x14ac:dyDescent="0.3">
      <c r="A8" t="s">
        <v>143</v>
      </c>
      <c r="B8" t="s">
        <v>152</v>
      </c>
      <c r="C8">
        <v>800</v>
      </c>
      <c r="D8">
        <v>1320</v>
      </c>
      <c r="F8">
        <v>1</v>
      </c>
    </row>
    <row r="9" spans="1:8" x14ac:dyDescent="0.3">
      <c r="A9" t="s">
        <v>142</v>
      </c>
      <c r="B9" t="s">
        <v>153</v>
      </c>
      <c r="C9">
        <v>1615</v>
      </c>
      <c r="D9">
        <v>1320</v>
      </c>
      <c r="F9">
        <v>1</v>
      </c>
    </row>
    <row r="10" spans="1:8" x14ac:dyDescent="0.3">
      <c r="A10" t="s">
        <v>142</v>
      </c>
      <c r="B10" t="s">
        <v>150</v>
      </c>
      <c r="C10">
        <v>800</v>
      </c>
      <c r="D10">
        <v>1320</v>
      </c>
      <c r="F10">
        <v>1</v>
      </c>
    </row>
    <row r="11" spans="1:8" x14ac:dyDescent="0.3">
      <c r="A11" t="s">
        <v>141</v>
      </c>
      <c r="B11" t="s">
        <v>151</v>
      </c>
      <c r="C11">
        <v>1740</v>
      </c>
      <c r="D11">
        <v>1320</v>
      </c>
      <c r="F11">
        <v>1</v>
      </c>
    </row>
    <row r="12" spans="1:8" x14ac:dyDescent="0.3">
      <c r="A12" t="s">
        <v>141</v>
      </c>
      <c r="B12" t="s">
        <v>152</v>
      </c>
      <c r="C12">
        <v>800</v>
      </c>
      <c r="D12">
        <v>1320</v>
      </c>
      <c r="F12">
        <v>1</v>
      </c>
    </row>
    <row r="13" spans="1:8" x14ac:dyDescent="0.3">
      <c r="A13" t="s">
        <v>140</v>
      </c>
      <c r="B13" t="s">
        <v>149</v>
      </c>
      <c r="C13">
        <v>1740</v>
      </c>
      <c r="D13">
        <v>1320</v>
      </c>
      <c r="F13">
        <v>1</v>
      </c>
    </row>
    <row r="14" spans="1:8" x14ac:dyDescent="0.3">
      <c r="A14" t="s">
        <v>140</v>
      </c>
      <c r="B14" t="s">
        <v>150</v>
      </c>
      <c r="C14">
        <v>800</v>
      </c>
      <c r="D14">
        <v>1320</v>
      </c>
      <c r="F14">
        <v>1</v>
      </c>
    </row>
    <row r="15" spans="1:8" x14ac:dyDescent="0.3">
      <c r="A15" t="s">
        <v>139</v>
      </c>
      <c r="B15" t="s">
        <v>147</v>
      </c>
      <c r="C15">
        <v>1855</v>
      </c>
      <c r="D15">
        <v>1320</v>
      </c>
      <c r="F15">
        <v>1</v>
      </c>
    </row>
    <row r="16" spans="1:8" x14ac:dyDescent="0.3">
      <c r="A16" t="s">
        <v>139</v>
      </c>
      <c r="B16" t="s">
        <v>148</v>
      </c>
      <c r="C16">
        <v>675</v>
      </c>
      <c r="D16">
        <v>1320</v>
      </c>
      <c r="F16">
        <v>1</v>
      </c>
    </row>
    <row r="17" spans="1:6" x14ac:dyDescent="0.3">
      <c r="A17" t="s">
        <v>138</v>
      </c>
      <c r="B17" t="s">
        <v>145</v>
      </c>
      <c r="C17">
        <v>2120</v>
      </c>
      <c r="D17">
        <v>1670</v>
      </c>
      <c r="F17">
        <v>1</v>
      </c>
    </row>
    <row r="18" spans="1:6" x14ac:dyDescent="0.3">
      <c r="A18" t="s">
        <v>138</v>
      </c>
      <c r="B18" t="s">
        <v>146</v>
      </c>
      <c r="C18">
        <v>570</v>
      </c>
      <c r="D18">
        <v>1670</v>
      </c>
      <c r="F18">
        <v>1</v>
      </c>
    </row>
    <row r="19" spans="1:6" x14ac:dyDescent="0.3">
      <c r="A19" t="s">
        <v>137</v>
      </c>
      <c r="B19" t="s">
        <v>84</v>
      </c>
      <c r="C19">
        <v>1325</v>
      </c>
      <c r="D19">
        <v>1670</v>
      </c>
      <c r="F19">
        <v>1</v>
      </c>
    </row>
    <row r="20" spans="1:6" x14ac:dyDescent="0.3">
      <c r="A20" t="s">
        <v>137</v>
      </c>
      <c r="B20" t="s">
        <v>85</v>
      </c>
      <c r="C20">
        <v>2120</v>
      </c>
      <c r="D20">
        <v>1670</v>
      </c>
      <c r="F20">
        <v>1</v>
      </c>
    </row>
    <row r="21" spans="1:6" x14ac:dyDescent="0.3">
      <c r="A21" t="s">
        <v>136</v>
      </c>
      <c r="B21" t="s">
        <v>88</v>
      </c>
      <c r="C21">
        <v>1325</v>
      </c>
      <c r="D21">
        <v>1670</v>
      </c>
      <c r="F21">
        <v>1</v>
      </c>
    </row>
    <row r="22" spans="1:6" x14ac:dyDescent="0.3">
      <c r="A22" t="s">
        <v>136</v>
      </c>
      <c r="B22" t="s">
        <v>87</v>
      </c>
      <c r="C22">
        <v>2120</v>
      </c>
      <c r="D22">
        <v>1670</v>
      </c>
      <c r="F22">
        <v>1</v>
      </c>
    </row>
    <row r="23" spans="1:6" x14ac:dyDescent="0.3">
      <c r="A23" t="s">
        <v>135</v>
      </c>
      <c r="B23" t="s">
        <v>84</v>
      </c>
      <c r="C23">
        <v>1325</v>
      </c>
      <c r="D23">
        <v>1670</v>
      </c>
      <c r="F23">
        <v>1</v>
      </c>
    </row>
    <row r="24" spans="1:6" x14ac:dyDescent="0.3">
      <c r="A24" t="s">
        <v>135</v>
      </c>
      <c r="B24" t="s">
        <v>85</v>
      </c>
      <c r="C24">
        <v>2120</v>
      </c>
      <c r="D24">
        <v>1670</v>
      </c>
      <c r="F24">
        <v>1</v>
      </c>
    </row>
    <row r="25" spans="1:6" x14ac:dyDescent="0.3">
      <c r="A25" t="s">
        <v>134</v>
      </c>
      <c r="B25" t="s">
        <v>84</v>
      </c>
      <c r="C25">
        <v>1325</v>
      </c>
      <c r="D25">
        <v>1670</v>
      </c>
      <c r="F25">
        <v>1</v>
      </c>
    </row>
    <row r="26" spans="1:6" x14ac:dyDescent="0.3">
      <c r="A26" t="s">
        <v>134</v>
      </c>
      <c r="B26" t="s">
        <v>86</v>
      </c>
      <c r="C26">
        <v>1995</v>
      </c>
      <c r="D26">
        <v>1670</v>
      </c>
      <c r="F26">
        <v>1</v>
      </c>
    </row>
    <row r="27" spans="1:6" x14ac:dyDescent="0.3">
      <c r="A27" t="s">
        <v>133</v>
      </c>
      <c r="B27" t="s">
        <v>88</v>
      </c>
      <c r="C27">
        <v>1325</v>
      </c>
      <c r="D27">
        <v>1670</v>
      </c>
      <c r="F27">
        <v>1</v>
      </c>
    </row>
    <row r="28" spans="1:6" x14ac:dyDescent="0.3">
      <c r="A28" t="s">
        <v>133</v>
      </c>
      <c r="B28" t="s">
        <v>89</v>
      </c>
      <c r="C28">
        <v>1995</v>
      </c>
      <c r="D28">
        <v>1670</v>
      </c>
      <c r="F28">
        <v>1</v>
      </c>
    </row>
    <row r="29" spans="1:6" x14ac:dyDescent="0.3">
      <c r="A29" t="s">
        <v>132</v>
      </c>
      <c r="B29" t="s">
        <v>84</v>
      </c>
      <c r="C29">
        <v>1325</v>
      </c>
      <c r="D29">
        <v>1670</v>
      </c>
      <c r="F29">
        <v>1</v>
      </c>
    </row>
    <row r="30" spans="1:6" x14ac:dyDescent="0.3">
      <c r="A30" t="s">
        <v>132</v>
      </c>
      <c r="B30" t="s">
        <v>86</v>
      </c>
      <c r="C30">
        <v>1995</v>
      </c>
      <c r="D30">
        <v>1670</v>
      </c>
      <c r="F30">
        <v>1</v>
      </c>
    </row>
    <row r="31" spans="1:6" x14ac:dyDescent="0.3">
      <c r="A31" t="s">
        <v>131</v>
      </c>
      <c r="B31" t="s">
        <v>88</v>
      </c>
      <c r="C31">
        <v>1325</v>
      </c>
      <c r="D31">
        <v>1670</v>
      </c>
      <c r="F31">
        <v>1</v>
      </c>
    </row>
    <row r="32" spans="1:6" x14ac:dyDescent="0.3">
      <c r="A32" t="s">
        <v>131</v>
      </c>
      <c r="B32" t="s">
        <v>89</v>
      </c>
      <c r="C32">
        <v>1995</v>
      </c>
      <c r="D32">
        <v>1670</v>
      </c>
      <c r="F32">
        <v>1</v>
      </c>
    </row>
    <row r="33" spans="1:6" x14ac:dyDescent="0.3">
      <c r="A33" t="s">
        <v>130</v>
      </c>
      <c r="B33" t="s">
        <v>84</v>
      </c>
      <c r="C33">
        <v>1325</v>
      </c>
      <c r="D33">
        <v>1670</v>
      </c>
      <c r="F33">
        <v>1</v>
      </c>
    </row>
    <row r="34" spans="1:6" x14ac:dyDescent="0.3">
      <c r="A34" t="s">
        <v>130</v>
      </c>
      <c r="B34" t="s">
        <v>86</v>
      </c>
      <c r="C34">
        <v>1995</v>
      </c>
      <c r="D34">
        <v>1670</v>
      </c>
      <c r="F34">
        <v>1</v>
      </c>
    </row>
    <row r="35" spans="1:6" x14ac:dyDescent="0.3">
      <c r="A35" t="s">
        <v>129</v>
      </c>
      <c r="B35" t="s">
        <v>88</v>
      </c>
      <c r="C35">
        <v>1325</v>
      </c>
      <c r="D35">
        <v>1670</v>
      </c>
      <c r="F35">
        <v>1</v>
      </c>
    </row>
    <row r="36" spans="1:6" x14ac:dyDescent="0.3">
      <c r="A36" t="s">
        <v>129</v>
      </c>
      <c r="B36" t="s">
        <v>89</v>
      </c>
      <c r="C36">
        <v>1995</v>
      </c>
      <c r="D36">
        <v>1670</v>
      </c>
      <c r="F36">
        <v>1</v>
      </c>
    </row>
    <row r="37" spans="1:6" x14ac:dyDescent="0.3">
      <c r="A37" t="s">
        <v>115</v>
      </c>
      <c r="B37" t="s">
        <v>123</v>
      </c>
      <c r="C37">
        <v>2410</v>
      </c>
      <c r="D37">
        <v>1670</v>
      </c>
      <c r="F37">
        <v>1</v>
      </c>
    </row>
    <row r="38" spans="1:6" x14ac:dyDescent="0.3">
      <c r="A38" t="s">
        <v>115</v>
      </c>
      <c r="B38" t="s">
        <v>124</v>
      </c>
      <c r="C38">
        <v>940</v>
      </c>
      <c r="D38">
        <v>1670</v>
      </c>
      <c r="F38">
        <v>1</v>
      </c>
    </row>
    <row r="39" spans="1:6" x14ac:dyDescent="0.3">
      <c r="A39" t="s">
        <v>114</v>
      </c>
      <c r="B39" t="s">
        <v>122</v>
      </c>
      <c r="C39">
        <v>1840</v>
      </c>
      <c r="D39">
        <v>1670</v>
      </c>
      <c r="F39">
        <v>1</v>
      </c>
    </row>
    <row r="40" spans="1:6" x14ac:dyDescent="0.3">
      <c r="A40" t="s">
        <v>114</v>
      </c>
      <c r="B40" t="s">
        <v>121</v>
      </c>
      <c r="C40">
        <v>610</v>
      </c>
      <c r="D40">
        <v>1670</v>
      </c>
      <c r="F40">
        <v>2</v>
      </c>
    </row>
    <row r="41" spans="1:6" x14ac:dyDescent="0.3">
      <c r="A41" t="s">
        <v>113</v>
      </c>
      <c r="B41" t="s">
        <v>120</v>
      </c>
      <c r="C41">
        <v>2075</v>
      </c>
      <c r="D41">
        <v>1670</v>
      </c>
      <c r="F41">
        <v>1</v>
      </c>
    </row>
    <row r="42" spans="1:6" x14ac:dyDescent="0.3">
      <c r="A42" t="s">
        <v>113</v>
      </c>
      <c r="B42" t="s">
        <v>85</v>
      </c>
      <c r="C42">
        <v>2120</v>
      </c>
      <c r="D42">
        <v>1670</v>
      </c>
      <c r="F42">
        <v>1</v>
      </c>
    </row>
    <row r="43" spans="1:6" x14ac:dyDescent="0.3">
      <c r="A43" t="s">
        <v>116</v>
      </c>
      <c r="B43" t="s">
        <v>80</v>
      </c>
      <c r="C43">
        <v>1350</v>
      </c>
      <c r="D43">
        <v>1670</v>
      </c>
      <c r="F43">
        <v>1</v>
      </c>
    </row>
    <row r="44" spans="1:6" x14ac:dyDescent="0.3">
      <c r="A44" t="s">
        <v>116</v>
      </c>
      <c r="B44" t="s">
        <v>87</v>
      </c>
      <c r="C44">
        <v>2120</v>
      </c>
      <c r="D44">
        <v>1670</v>
      </c>
      <c r="F44">
        <v>1</v>
      </c>
    </row>
    <row r="45" spans="1:6" x14ac:dyDescent="0.3">
      <c r="A45" t="s">
        <v>117</v>
      </c>
      <c r="B45" t="s">
        <v>125</v>
      </c>
      <c r="C45">
        <v>1350</v>
      </c>
      <c r="D45">
        <v>1670</v>
      </c>
      <c r="F45">
        <v>1</v>
      </c>
    </row>
    <row r="46" spans="1:6" x14ac:dyDescent="0.3">
      <c r="A46" t="s">
        <v>117</v>
      </c>
      <c r="B46" t="s">
        <v>87</v>
      </c>
      <c r="C46">
        <v>2120</v>
      </c>
      <c r="D46">
        <v>1670</v>
      </c>
      <c r="F46">
        <v>1</v>
      </c>
    </row>
    <row r="47" spans="1:6" x14ac:dyDescent="0.3">
      <c r="A47" t="s">
        <v>118</v>
      </c>
      <c r="B47" t="s">
        <v>89</v>
      </c>
      <c r="C47">
        <v>1995</v>
      </c>
      <c r="D47">
        <v>1670</v>
      </c>
      <c r="F47">
        <v>1</v>
      </c>
    </row>
    <row r="48" spans="1:6" x14ac:dyDescent="0.3">
      <c r="A48" t="s">
        <v>118</v>
      </c>
      <c r="B48" t="s">
        <v>126</v>
      </c>
      <c r="C48">
        <v>1200</v>
      </c>
      <c r="D48">
        <v>1670</v>
      </c>
      <c r="F48">
        <v>1</v>
      </c>
    </row>
    <row r="49" spans="1:6" x14ac:dyDescent="0.3">
      <c r="A49" t="s">
        <v>119</v>
      </c>
      <c r="B49" t="s">
        <v>127</v>
      </c>
      <c r="C49">
        <v>1155</v>
      </c>
      <c r="D49">
        <v>1670</v>
      </c>
      <c r="F49">
        <v>1</v>
      </c>
    </row>
    <row r="50" spans="1:6" x14ac:dyDescent="0.3">
      <c r="A50" t="s">
        <v>119</v>
      </c>
      <c r="B50" t="s">
        <v>87</v>
      </c>
      <c r="C50">
        <v>2120</v>
      </c>
      <c r="D50">
        <v>1670</v>
      </c>
      <c r="F50">
        <v>1</v>
      </c>
    </row>
    <row r="51" spans="1:6" x14ac:dyDescent="0.3">
      <c r="A51" t="s">
        <v>50</v>
      </c>
      <c r="B51" t="s">
        <v>92</v>
      </c>
      <c r="C51">
        <v>1050</v>
      </c>
      <c r="D51">
        <v>1670</v>
      </c>
      <c r="F51">
        <v>1</v>
      </c>
    </row>
    <row r="52" spans="1:6" x14ac:dyDescent="0.3">
      <c r="A52" t="s">
        <v>50</v>
      </c>
      <c r="B52" t="s">
        <v>93</v>
      </c>
      <c r="C52">
        <v>1345</v>
      </c>
      <c r="D52">
        <v>1670</v>
      </c>
      <c r="F52">
        <v>1</v>
      </c>
    </row>
    <row r="53" spans="1:6" x14ac:dyDescent="0.3">
      <c r="A53" t="s">
        <v>50</v>
      </c>
      <c r="B53" t="s">
        <v>95</v>
      </c>
      <c r="C53">
        <v>1440</v>
      </c>
      <c r="D53">
        <v>1670</v>
      </c>
      <c r="F53">
        <v>1</v>
      </c>
    </row>
    <row r="54" spans="1:6" x14ac:dyDescent="0.3">
      <c r="A54" t="s">
        <v>35</v>
      </c>
      <c r="B54" t="s">
        <v>88</v>
      </c>
      <c r="C54">
        <v>1325</v>
      </c>
      <c r="D54">
        <v>1670</v>
      </c>
      <c r="F54">
        <v>1</v>
      </c>
    </row>
    <row r="55" spans="1:6" x14ac:dyDescent="0.3">
      <c r="A55" t="s">
        <v>35</v>
      </c>
      <c r="B55" t="s">
        <v>89</v>
      </c>
      <c r="C55">
        <v>1995</v>
      </c>
      <c r="D55">
        <v>1670</v>
      </c>
      <c r="F55">
        <v>1</v>
      </c>
    </row>
    <row r="56" spans="1:6" x14ac:dyDescent="0.3">
      <c r="A56" t="s">
        <v>31</v>
      </c>
      <c r="B56" t="s">
        <v>84</v>
      </c>
      <c r="C56">
        <v>1325</v>
      </c>
      <c r="D56">
        <v>1670</v>
      </c>
      <c r="F56">
        <v>1</v>
      </c>
    </row>
    <row r="57" spans="1:6" x14ac:dyDescent="0.3">
      <c r="A57" t="s">
        <v>31</v>
      </c>
      <c r="B57" t="s">
        <v>85</v>
      </c>
      <c r="C57">
        <v>2120</v>
      </c>
      <c r="D57">
        <v>1670</v>
      </c>
      <c r="F57">
        <v>1</v>
      </c>
    </row>
    <row r="58" spans="1:6" x14ac:dyDescent="0.3">
      <c r="A58" t="s">
        <v>32</v>
      </c>
      <c r="B58" t="s">
        <v>88</v>
      </c>
      <c r="C58">
        <v>1325</v>
      </c>
      <c r="D58">
        <v>1670</v>
      </c>
      <c r="F58">
        <v>1</v>
      </c>
    </row>
    <row r="59" spans="1:6" x14ac:dyDescent="0.3">
      <c r="A59" t="s">
        <v>32</v>
      </c>
      <c r="B59" t="s">
        <v>87</v>
      </c>
      <c r="C59">
        <v>2120</v>
      </c>
      <c r="D59">
        <v>1670</v>
      </c>
      <c r="F59">
        <v>1</v>
      </c>
    </row>
    <row r="60" spans="1:6" x14ac:dyDescent="0.3">
      <c r="A60" t="s">
        <v>33</v>
      </c>
      <c r="B60" t="s">
        <v>84</v>
      </c>
      <c r="C60">
        <v>1325</v>
      </c>
      <c r="D60">
        <v>1670</v>
      </c>
      <c r="F60">
        <v>1</v>
      </c>
    </row>
    <row r="61" spans="1:6" x14ac:dyDescent="0.3">
      <c r="A61" t="s">
        <v>33</v>
      </c>
      <c r="B61" t="s">
        <v>85</v>
      </c>
      <c r="C61">
        <v>2120</v>
      </c>
      <c r="D61">
        <v>1670</v>
      </c>
      <c r="F61">
        <v>1</v>
      </c>
    </row>
    <row r="62" spans="1:6" x14ac:dyDescent="0.3">
      <c r="A62" t="s">
        <v>26</v>
      </c>
      <c r="B62" t="s">
        <v>80</v>
      </c>
      <c r="C62">
        <v>1350</v>
      </c>
      <c r="D62">
        <v>1670</v>
      </c>
      <c r="F62">
        <v>1</v>
      </c>
    </row>
    <row r="63" spans="1:6" x14ac:dyDescent="0.3">
      <c r="A63" t="s">
        <v>26</v>
      </c>
      <c r="B63" t="s">
        <v>82</v>
      </c>
      <c r="C63">
        <v>1445</v>
      </c>
      <c r="D63">
        <v>540</v>
      </c>
      <c r="F63">
        <v>1</v>
      </c>
    </row>
    <row r="64" spans="1:6" x14ac:dyDescent="0.3">
      <c r="A64" t="s">
        <v>26</v>
      </c>
      <c r="B64" t="s">
        <v>83</v>
      </c>
      <c r="C64">
        <v>1445</v>
      </c>
      <c r="D64">
        <v>540</v>
      </c>
      <c r="F64">
        <v>1</v>
      </c>
    </row>
    <row r="65" spans="1:6" x14ac:dyDescent="0.3">
      <c r="A65" t="s">
        <v>26</v>
      </c>
      <c r="B65" t="s">
        <v>81</v>
      </c>
      <c r="C65">
        <v>1970</v>
      </c>
      <c r="D65">
        <v>1670</v>
      </c>
      <c r="F65">
        <v>1</v>
      </c>
    </row>
    <row r="66" spans="1:6" x14ac:dyDescent="0.3">
      <c r="A66" t="s">
        <v>29</v>
      </c>
      <c r="B66" t="s">
        <v>90</v>
      </c>
      <c r="C66">
        <v>1350</v>
      </c>
      <c r="D66">
        <v>1670</v>
      </c>
      <c r="F66">
        <v>1</v>
      </c>
    </row>
    <row r="67" spans="1:6" x14ac:dyDescent="0.3">
      <c r="A67" t="s">
        <v>29</v>
      </c>
      <c r="B67" t="s">
        <v>87</v>
      </c>
      <c r="C67">
        <v>2120</v>
      </c>
      <c r="D67">
        <v>1670</v>
      </c>
      <c r="F67">
        <v>1</v>
      </c>
    </row>
    <row r="68" spans="1:6" x14ac:dyDescent="0.3">
      <c r="A68" t="s">
        <v>30</v>
      </c>
      <c r="B68" t="s">
        <v>80</v>
      </c>
      <c r="C68">
        <v>1350</v>
      </c>
      <c r="D68">
        <v>1670</v>
      </c>
      <c r="F68">
        <v>1</v>
      </c>
    </row>
    <row r="69" spans="1:6" x14ac:dyDescent="0.3">
      <c r="A69" t="s">
        <v>30</v>
      </c>
      <c r="B69" t="s">
        <v>85</v>
      </c>
      <c r="C69">
        <v>2120</v>
      </c>
      <c r="D69">
        <v>1670</v>
      </c>
      <c r="F69">
        <v>1</v>
      </c>
    </row>
    <row r="70" spans="1:6" x14ac:dyDescent="0.3">
      <c r="A70" t="s">
        <v>36</v>
      </c>
      <c r="B70" t="s">
        <v>85</v>
      </c>
      <c r="C70">
        <v>2120</v>
      </c>
      <c r="D70">
        <v>1670</v>
      </c>
      <c r="F70">
        <v>1</v>
      </c>
    </row>
    <row r="71" spans="1:6" x14ac:dyDescent="0.3">
      <c r="A71" t="s">
        <v>37</v>
      </c>
      <c r="B71" t="s">
        <v>90</v>
      </c>
      <c r="C71">
        <v>1350</v>
      </c>
      <c r="D71">
        <v>1670</v>
      </c>
      <c r="F71">
        <v>1</v>
      </c>
    </row>
    <row r="72" spans="1:6" x14ac:dyDescent="0.3">
      <c r="A72" t="s">
        <v>37</v>
      </c>
      <c r="B72" t="s">
        <v>87</v>
      </c>
      <c r="C72">
        <v>2120</v>
      </c>
      <c r="D72">
        <v>1670</v>
      </c>
      <c r="F72">
        <v>1</v>
      </c>
    </row>
    <row r="73" spans="1:6" x14ac:dyDescent="0.3">
      <c r="A73" t="s">
        <v>51</v>
      </c>
      <c r="B73" t="s">
        <v>80</v>
      </c>
      <c r="C73">
        <v>1350</v>
      </c>
      <c r="D73">
        <v>1670</v>
      </c>
      <c r="F73">
        <v>1</v>
      </c>
    </row>
    <row r="74" spans="1:6" x14ac:dyDescent="0.3">
      <c r="A74" t="s">
        <v>51</v>
      </c>
      <c r="B74" t="s">
        <v>85</v>
      </c>
      <c r="C74">
        <v>2120</v>
      </c>
      <c r="D74">
        <v>1670</v>
      </c>
      <c r="F74">
        <v>1</v>
      </c>
    </row>
    <row r="75" spans="1:6" x14ac:dyDescent="0.3">
      <c r="A75" t="s">
        <v>38</v>
      </c>
      <c r="B75" t="s">
        <v>90</v>
      </c>
      <c r="C75">
        <v>1350</v>
      </c>
      <c r="D75">
        <v>1670</v>
      </c>
      <c r="F75">
        <v>1</v>
      </c>
    </row>
    <row r="76" spans="1:6" x14ac:dyDescent="0.3">
      <c r="A76" t="s">
        <v>38</v>
      </c>
      <c r="B76" t="s">
        <v>87</v>
      </c>
      <c r="C76">
        <v>2120</v>
      </c>
      <c r="D76">
        <v>1670</v>
      </c>
      <c r="F76">
        <v>1</v>
      </c>
    </row>
    <row r="77" spans="1:6" x14ac:dyDescent="0.3">
      <c r="A77" t="s">
        <v>39</v>
      </c>
      <c r="B77" t="s">
        <v>80</v>
      </c>
      <c r="C77">
        <v>1350</v>
      </c>
      <c r="D77">
        <v>1670</v>
      </c>
      <c r="F77">
        <v>1</v>
      </c>
    </row>
    <row r="78" spans="1:6" x14ac:dyDescent="0.3">
      <c r="A78" t="s">
        <v>39</v>
      </c>
      <c r="B78" t="s">
        <v>85</v>
      </c>
      <c r="C78">
        <v>2120</v>
      </c>
      <c r="D78">
        <v>1670</v>
      </c>
      <c r="F78">
        <v>1</v>
      </c>
    </row>
    <row r="79" spans="1:6" x14ac:dyDescent="0.3">
      <c r="A79" t="s">
        <v>42</v>
      </c>
      <c r="B79" t="s">
        <v>84</v>
      </c>
      <c r="C79">
        <v>1325</v>
      </c>
      <c r="D79">
        <v>1670</v>
      </c>
      <c r="F79">
        <v>1</v>
      </c>
    </row>
    <row r="80" spans="1:6" x14ac:dyDescent="0.3">
      <c r="A80" t="s">
        <v>42</v>
      </c>
      <c r="B80" t="s">
        <v>86</v>
      </c>
      <c r="C80">
        <v>1995</v>
      </c>
      <c r="D80">
        <v>1670</v>
      </c>
      <c r="F80">
        <v>1</v>
      </c>
    </row>
    <row r="81" spans="1:6" x14ac:dyDescent="0.3">
      <c r="A81" t="s">
        <v>43</v>
      </c>
      <c r="B81" t="s">
        <v>84</v>
      </c>
      <c r="C81">
        <v>1325</v>
      </c>
      <c r="D81">
        <v>1670</v>
      </c>
      <c r="F81">
        <v>1</v>
      </c>
    </row>
    <row r="82" spans="1:6" x14ac:dyDescent="0.3">
      <c r="A82" t="s">
        <v>43</v>
      </c>
      <c r="B82" t="s">
        <v>87</v>
      </c>
      <c r="C82">
        <v>2120</v>
      </c>
      <c r="D82">
        <v>1670</v>
      </c>
      <c r="F82">
        <v>1</v>
      </c>
    </row>
    <row r="83" spans="1:6" x14ac:dyDescent="0.3">
      <c r="A83" t="s">
        <v>128</v>
      </c>
      <c r="B83" t="s">
        <v>168</v>
      </c>
      <c r="C83">
        <v>1300</v>
      </c>
      <c r="D83">
        <v>490</v>
      </c>
      <c r="F83">
        <v>1</v>
      </c>
    </row>
    <row r="84" spans="1:6" x14ac:dyDescent="0.3">
      <c r="A84" t="s">
        <v>73</v>
      </c>
      <c r="B84" t="s">
        <v>91</v>
      </c>
      <c r="C84">
        <v>1300</v>
      </c>
      <c r="D84">
        <v>490</v>
      </c>
      <c r="F84">
        <v>1</v>
      </c>
    </row>
  </sheetData>
  <sortState ref="A4:F84">
    <sortCondition ref="A4:A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4" sqref="E4"/>
    </sheetView>
  </sheetViews>
  <sheetFormatPr baseColWidth="10" defaultRowHeight="14.4" x14ac:dyDescent="0.3"/>
  <cols>
    <col min="1" max="1" width="6.33203125" bestFit="1" customWidth="1"/>
    <col min="2" max="2" width="6" bestFit="1" customWidth="1"/>
    <col min="3" max="3" width="15.109375" bestFit="1" customWidth="1"/>
    <col min="4" max="4" width="9.33203125" bestFit="1" customWidth="1"/>
    <col min="5" max="5" width="15.6640625" bestFit="1" customWidth="1"/>
    <col min="6" max="6" width="20.109375" bestFit="1" customWidth="1"/>
    <col min="7" max="7" width="13.109375" bestFit="1" customWidth="1"/>
    <col min="8" max="8" width="23.6640625" bestFit="1" customWidth="1"/>
    <col min="9" max="25" width="9.33203125" customWidth="1"/>
    <col min="26" max="26" width="23.109375" bestFit="1" customWidth="1"/>
    <col min="27" max="27" width="18" bestFit="1" customWidth="1"/>
    <col min="28" max="28" width="22.109375" bestFit="1" customWidth="1"/>
    <col min="29" max="29" width="25" bestFit="1" customWidth="1"/>
    <col min="30" max="30" width="33.44140625" bestFit="1" customWidth="1"/>
    <col min="31" max="32" width="9.33203125" customWidth="1"/>
    <col min="33" max="33" width="19.88671875" bestFit="1" customWidth="1"/>
    <col min="34" max="34" width="24" bestFit="1" customWidth="1"/>
    <col min="35" max="35" width="9.33203125" customWidth="1"/>
    <col min="36" max="36" width="32.6640625" bestFit="1" customWidth="1"/>
    <col min="37" max="37" width="9.33203125" customWidth="1"/>
    <col min="38" max="38" width="19.33203125" bestFit="1" customWidth="1"/>
    <col min="39" max="39" width="23.44140625" bestFit="1" customWidth="1"/>
    <col min="40" max="40" width="14.88671875" bestFit="1" customWidth="1"/>
    <col min="41" max="41" width="10.44140625" bestFit="1" customWidth="1"/>
    <col min="42" max="42" width="18.6640625" bestFit="1" customWidth="1"/>
    <col min="43" max="43" width="20.109375" bestFit="1" customWidth="1"/>
    <col min="44" max="44" width="29.6640625" style="9" customWidth="1"/>
  </cols>
  <sheetData>
    <row r="1" spans="1:58" s="1" customFormat="1" ht="16.2" thickBot="1" x14ac:dyDescent="0.35">
      <c r="A1" s="1" t="s">
        <v>54</v>
      </c>
      <c r="B1" s="1" t="s">
        <v>0</v>
      </c>
      <c r="C1" s="10" t="s">
        <v>57</v>
      </c>
      <c r="D1" s="1" t="s">
        <v>21</v>
      </c>
      <c r="E1" s="10" t="s">
        <v>56</v>
      </c>
      <c r="F1" s="10" t="s">
        <v>58</v>
      </c>
      <c r="G1" s="10" t="s">
        <v>55</v>
      </c>
      <c r="H1" s="7" t="s">
        <v>62</v>
      </c>
      <c r="I1" s="1" t="s">
        <v>25</v>
      </c>
      <c r="J1" s="1" t="s">
        <v>74</v>
      </c>
      <c r="K1" s="1" t="s">
        <v>78</v>
      </c>
      <c r="L1" s="1" t="s">
        <v>78</v>
      </c>
      <c r="M1" s="1" t="s">
        <v>77</v>
      </c>
      <c r="N1" s="1" t="s">
        <v>75</v>
      </c>
      <c r="O1" s="1" t="s">
        <v>79</v>
      </c>
      <c r="P1" s="1" t="s">
        <v>79</v>
      </c>
      <c r="Q1" s="1" t="s">
        <v>76</v>
      </c>
      <c r="R1" s="1" t="s">
        <v>94</v>
      </c>
      <c r="S1" s="1" t="s">
        <v>96</v>
      </c>
      <c r="T1" s="1" t="s">
        <v>96</v>
      </c>
      <c r="U1" s="1" t="s">
        <v>97</v>
      </c>
      <c r="V1" s="1" t="s">
        <v>157</v>
      </c>
      <c r="W1" s="1" t="s">
        <v>158</v>
      </c>
      <c r="X1" s="1" t="s">
        <v>158</v>
      </c>
      <c r="Y1" s="1" t="s">
        <v>159</v>
      </c>
      <c r="Z1" s="7" t="s">
        <v>67</v>
      </c>
      <c r="AA1" s="7" t="s">
        <v>59</v>
      </c>
      <c r="AB1" s="7" t="s">
        <v>63</v>
      </c>
      <c r="AC1" s="10" t="s">
        <v>68</v>
      </c>
      <c r="AD1" s="10" t="s">
        <v>160</v>
      </c>
      <c r="AE1" s="1" t="s">
        <v>161</v>
      </c>
      <c r="AF1" s="1" t="s">
        <v>112</v>
      </c>
      <c r="AG1" s="7" t="s">
        <v>60</v>
      </c>
      <c r="AH1" s="10" t="s">
        <v>61</v>
      </c>
      <c r="AI1" s="1" t="s">
        <v>72</v>
      </c>
      <c r="AJ1" s="10" t="s">
        <v>28</v>
      </c>
      <c r="AK1" s="1" t="s">
        <v>27</v>
      </c>
      <c r="AL1" s="7" t="s">
        <v>66</v>
      </c>
      <c r="AM1" s="7" t="s">
        <v>69</v>
      </c>
      <c r="AN1" s="7" t="s">
        <v>65</v>
      </c>
      <c r="AO1" s="7" t="s">
        <v>64</v>
      </c>
      <c r="AP1" s="7" t="s">
        <v>70</v>
      </c>
      <c r="AQ1" s="7" t="s">
        <v>71</v>
      </c>
      <c r="AR1" s="11"/>
      <c r="AS1" s="1" t="s">
        <v>6</v>
      </c>
      <c r="AT1" s="1" t="s">
        <v>7</v>
      </c>
      <c r="AU1" s="1" t="s">
        <v>16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14</v>
      </c>
      <c r="BC1" s="1" t="s">
        <v>15</v>
      </c>
      <c r="BD1" s="1" t="s">
        <v>17</v>
      </c>
      <c r="BE1" s="1" t="s">
        <v>18</v>
      </c>
      <c r="BF1" s="1" t="s">
        <v>19</v>
      </c>
    </row>
    <row r="2" spans="1:58" ht="15" thickTop="1" x14ac:dyDescent="0.3">
      <c r="A2">
        <v>51</v>
      </c>
      <c r="B2">
        <v>7</v>
      </c>
      <c r="C2" t="s">
        <v>53</v>
      </c>
      <c r="E2" t="s">
        <v>39</v>
      </c>
      <c r="G2">
        <v>19.3</v>
      </c>
      <c r="H2">
        <f>Konstanten!$B$3</f>
        <v>2.5</v>
      </c>
      <c r="I2">
        <f>COUNTIF(Windows!$A$4:$A$84,E2)</f>
        <v>2</v>
      </c>
      <c r="J2" t="str">
        <f>VLOOKUP(E2,Windows!$A$4:$D$84,2,FALSE)</f>
        <v>IU11-o+VTL3-o</v>
      </c>
      <c r="K2">
        <f>VLOOKUP(J2,Windows!$B$4:$D$84,2,FALSE)/1000</f>
        <v>1.35</v>
      </c>
      <c r="L2">
        <f>VLOOKUP(J2,Windows!$B$4:$D$84,3,FALSE)/1000</f>
        <v>1.67</v>
      </c>
      <c r="M2">
        <f t="shared" ref="M2:M4" si="0">IF(ISNA(L2*K2),0,K2*L2)</f>
        <v>2.2545000000000002</v>
      </c>
      <c r="N2" t="str">
        <f>IF(I2&gt;=2,INDEX(Windows!$B$4:$B$84,MATCH(E2,Windows!$A$4:$A$84,0)+1),0)</f>
        <v>IU21-v</v>
      </c>
      <c r="O2">
        <f>VLOOKUP(N2,Windows!$B$4:$D$84,2,FALSE)/1000</f>
        <v>2.12</v>
      </c>
      <c r="P2">
        <f>VLOOKUP(N2,Windows!$B$4:$D$84,3,FALSE)/1000</f>
        <v>1.67</v>
      </c>
      <c r="Q2">
        <f t="shared" ref="Q2:Q4" si="1">IF(ISNA(P2*O2),0,O2*P2)</f>
        <v>3.5404</v>
      </c>
      <c r="R2">
        <f>IF(I2&gt;=3,INDEX(Windows!$B$4:$B$84,MATCH(E2,[1]Windows!$A$4:$A$84,0)+2),0)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4" si="2">IF(ISNA(T2*S2),0,S2*T2)</f>
        <v>0</v>
      </c>
      <c r="V2">
        <f>IF(I2&gt;=4,INDEX(Windows!$B$4:$B$84,MATCH(E2,[1]Windows!$A$4:$A$84,0)+3),0)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4" si="3">IF(ISNA(X2*W2),0,W2*X2)</f>
        <v>0</v>
      </c>
      <c r="Z2">
        <f t="shared" ref="Z2:Z4" si="4">IF(I2&gt;0,AC2,"N/A")</f>
        <v>180</v>
      </c>
      <c r="AA2">
        <f t="shared" ref="AA2:AA4" si="5">SUM(M2,Q2,U2,Y2)</f>
        <v>5.7949000000000002</v>
      </c>
      <c r="AC2">
        <v>180</v>
      </c>
      <c r="AD2">
        <v>92.25</v>
      </c>
      <c r="AE2">
        <f t="shared" ref="AE2:AE4" si="6">AD2*50/1000</f>
        <v>4.6124999999999998</v>
      </c>
      <c r="AF2">
        <f>AE2*Konstanten!$B$4</f>
        <v>19.603124999999999</v>
      </c>
      <c r="AG2">
        <f t="shared" ref="AG2:AG4" si="7">IF(AF2-AA2&lt;=0, 0, AF2-AA2)</f>
        <v>13.808224999999998</v>
      </c>
      <c r="AH2" t="s">
        <v>103</v>
      </c>
      <c r="AJ2">
        <v>284</v>
      </c>
      <c r="AK2" s="12">
        <f t="shared" ref="AK2:AK4" si="8">50/1000*AJ2</f>
        <v>14.200000000000001</v>
      </c>
      <c r="AL2" s="12">
        <f>AK2*[1]Konstanten!$B$3</f>
        <v>39.76</v>
      </c>
      <c r="AN2">
        <f t="shared" ref="AN2:AN4" si="9">IF(B2=9,1,0)</f>
        <v>0</v>
      </c>
      <c r="AO2">
        <f t="shared" ref="AO2:AO4" si="10">IF(B2=1,1,0)</f>
        <v>0</v>
      </c>
    </row>
    <row r="3" spans="1:58" x14ac:dyDescent="0.3">
      <c r="A3">
        <v>52</v>
      </c>
      <c r="B3">
        <v>7</v>
      </c>
      <c r="C3" t="s">
        <v>34</v>
      </c>
      <c r="E3" t="s">
        <v>40</v>
      </c>
      <c r="F3" t="s">
        <v>39</v>
      </c>
      <c r="G3">
        <v>6</v>
      </c>
      <c r="H3">
        <f>Konstanten!$B$3</f>
        <v>2.5</v>
      </c>
      <c r="I3">
        <f>COUNTIF(Windows!$A$4:$A$84,E3)</f>
        <v>0</v>
      </c>
      <c r="J3" t="e">
        <f>VLOOKUP(E3,Windows!$A$4:$D$84,2,FALSE)</f>
        <v>#N/A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si="0"/>
        <v>0</v>
      </c>
      <c r="N3">
        <f>IF(I3&gt;=2,INDEX(Windows!$B$4:$B$84,MATCH(E3,Windows!$A$4:$A$84,0)+1),0)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si="1"/>
        <v>0</v>
      </c>
      <c r="R3">
        <f>IF(I3&gt;=3,INDEX(Windows!$B$4:$B$84,MATCH(E3,[1]Windows!$A$4:$A$84,0)+2),0)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si="2"/>
        <v>0</v>
      </c>
      <c r="V3">
        <f>IF(I3&gt;=4,INDEX(Windows!$B$4:$B$84,MATCH(E3,[1]Windows!$A$4:$A$84,0)+3),0)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 t="str">
        <f t="shared" si="4"/>
        <v>N/A</v>
      </c>
      <c r="AA3">
        <f t="shared" si="5"/>
        <v>0</v>
      </c>
      <c r="AC3" t="s">
        <v>13</v>
      </c>
      <c r="AE3">
        <f t="shared" si="6"/>
        <v>0</v>
      </c>
      <c r="AF3">
        <f>AE3*Konstanten!$B$4</f>
        <v>0</v>
      </c>
      <c r="AG3">
        <f t="shared" si="7"/>
        <v>0</v>
      </c>
      <c r="AJ3">
        <v>170.6</v>
      </c>
      <c r="AK3" s="12">
        <f t="shared" si="8"/>
        <v>8.5299999999999994</v>
      </c>
      <c r="AL3" s="12">
        <f>AK3*[1]Konstanten!$B$3</f>
        <v>23.883999999999997</v>
      </c>
      <c r="AN3">
        <f t="shared" si="9"/>
        <v>0</v>
      </c>
      <c r="AO3">
        <f t="shared" si="10"/>
        <v>0</v>
      </c>
    </row>
    <row r="4" spans="1:58" x14ac:dyDescent="0.3">
      <c r="A4">
        <v>53</v>
      </c>
      <c r="B4">
        <v>7</v>
      </c>
      <c r="C4" t="s">
        <v>52</v>
      </c>
      <c r="E4" t="s">
        <v>41</v>
      </c>
      <c r="F4" t="s">
        <v>39</v>
      </c>
      <c r="G4">
        <v>4.7</v>
      </c>
      <c r="H4">
        <f>Konstanten!$B$3</f>
        <v>2.5</v>
      </c>
      <c r="I4">
        <f>COUNTIF(Windows!$A$4:$A$84,E4)</f>
        <v>0</v>
      </c>
      <c r="J4" t="e">
        <f>VLOOKUP(E4,Windows!$A$4:$D$84,2,FALSE)</f>
        <v>#N/A</v>
      </c>
      <c r="K4" t="e">
        <f>VLOOKUP(J4,Windows!$B$4:$D$84,2,FALSE)/1000</f>
        <v>#N/A</v>
      </c>
      <c r="L4" t="e">
        <f>VLOOKUP(J4,Windows!$B$4:$D$84,3,FALSE)/1000</f>
        <v>#N/A</v>
      </c>
      <c r="M4">
        <f t="shared" si="0"/>
        <v>0</v>
      </c>
      <c r="N4">
        <f>IF(I4&gt;=2,INDEX(Windows!$B$4:$B$84,MATCH(E4,Windows!$A$4:$A$84,0)+1),0)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1"/>
        <v>0</v>
      </c>
      <c r="R4">
        <f>IF(I4&gt;=3,INDEX(Windows!$B$4:$B$84,MATCH(E4,[1]Windows!$A$4:$A$84,0)+2),0)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2"/>
        <v>0</v>
      </c>
      <c r="V4">
        <f>IF(I4&gt;=4,INDEX(Windows!$B$4:$B$84,MATCH(E4,[1]Windows!$A$4:$A$84,0)+3),0)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3"/>
        <v>0</v>
      </c>
      <c r="Z4" t="str">
        <f t="shared" si="4"/>
        <v>N/A</v>
      </c>
      <c r="AA4">
        <f t="shared" si="5"/>
        <v>0</v>
      </c>
      <c r="AC4" t="s">
        <v>13</v>
      </c>
      <c r="AE4">
        <f t="shared" si="6"/>
        <v>0</v>
      </c>
      <c r="AF4">
        <f>AE4*Konstanten!$B$4</f>
        <v>0</v>
      </c>
      <c r="AG4">
        <f t="shared" si="7"/>
        <v>0</v>
      </c>
      <c r="AJ4">
        <v>163.6</v>
      </c>
      <c r="AK4" s="12">
        <f t="shared" si="8"/>
        <v>8.18</v>
      </c>
      <c r="AL4" s="12">
        <f>AK4*[1]Konstanten!$B$3</f>
        <v>22.903999999999996</v>
      </c>
      <c r="AN4">
        <f t="shared" si="9"/>
        <v>0</v>
      </c>
      <c r="AO4">
        <f t="shared" si="10"/>
        <v>0</v>
      </c>
    </row>
    <row r="5" spans="1:58" x14ac:dyDescent="0.3">
      <c r="A5">
        <v>72</v>
      </c>
      <c r="B5">
        <v>7</v>
      </c>
      <c r="C5" t="s">
        <v>34</v>
      </c>
      <c r="E5" t="s">
        <v>171</v>
      </c>
      <c r="F5" t="s">
        <v>39</v>
      </c>
      <c r="G5">
        <v>6</v>
      </c>
      <c r="H5">
        <f>Konstanten!$B$3</f>
        <v>2.5</v>
      </c>
      <c r="I5">
        <f>COUNTIF(Windows!$A$4:$A$84,E5)</f>
        <v>0</v>
      </c>
      <c r="J5" t="e">
        <f>VLOOKUP(E5,Windows!$A$4:$D$84,2,FALSE)</f>
        <v>#N/A</v>
      </c>
      <c r="K5" t="e">
        <f>VLOOKUP(J5,Windows!$B$4:$D$84,2,FALSE)/1000</f>
        <v>#N/A</v>
      </c>
      <c r="L5" t="e">
        <f>VLOOKUP(J5,Windows!$B$4:$D$84,3,FALSE)/1000</f>
        <v>#N/A</v>
      </c>
      <c r="M5">
        <f t="shared" ref="M5" si="11">IF(ISNA(L5*K5),0,K5*L5)</f>
        <v>0</v>
      </c>
      <c r="N5">
        <f>IF(I5&gt;=2,INDEX(Windows!$B$4:$B$84,MATCH(E5,Windows!$A$4:$A$84,0)+1),0)</f>
        <v>0</v>
      </c>
      <c r="O5" t="e">
        <f>VLOOKUP(N5,Windows!$B$4:$D$84,2,FALSE)/1000</f>
        <v>#N/A</v>
      </c>
      <c r="P5" t="e">
        <f>VLOOKUP(N5,Windows!$B$4:$D$84,3,FALSE)/1000</f>
        <v>#N/A</v>
      </c>
      <c r="Q5">
        <f t="shared" ref="Q5" si="12">IF(ISNA(P5*O5),0,O5*P5)</f>
        <v>0</v>
      </c>
      <c r="R5">
        <f>IF(I5&gt;=3,INDEX(Windows!$B$4:$B$84,MATCH(E5,[1]Windows!$A$4:$A$84,0)+2),0)</f>
        <v>0</v>
      </c>
      <c r="S5" t="e">
        <f>VLOOKUP(R5,Windows!$B$4:$D$84,2,FALSE)/1000</f>
        <v>#N/A</v>
      </c>
      <c r="T5" t="e">
        <f>VLOOKUP(R5,Windows!$B$4:$D$84,3,FALSE)/1000</f>
        <v>#N/A</v>
      </c>
      <c r="U5">
        <f t="shared" ref="U5" si="13">IF(ISNA(T5*S5),0,S5*T5)</f>
        <v>0</v>
      </c>
      <c r="V5">
        <f>IF(I5&gt;=4,INDEX(Windows!$B$4:$B$84,MATCH(E5,[1]Windows!$A$4:$A$84,0)+3),0)</f>
        <v>0</v>
      </c>
      <c r="W5" t="e">
        <f>VLOOKUP(V5,Windows!$B$4:$D$84,2,FALSE)/1000</f>
        <v>#N/A</v>
      </c>
      <c r="X5" t="e">
        <f>VLOOKUP(V5,Windows!$B$4:$D$84,3,FALSE)/1000</f>
        <v>#N/A</v>
      </c>
      <c r="Y5">
        <f t="shared" ref="Y5" si="14">IF(ISNA(X5*W5),0,W5*X5)</f>
        <v>0</v>
      </c>
      <c r="Z5" t="str">
        <f t="shared" ref="Z5" si="15">IF(I5&gt;0,AC5,"N/A")</f>
        <v>N/A</v>
      </c>
      <c r="AA5">
        <f t="shared" ref="AA5" si="16">SUM(M5,Q5,U5,Y5)</f>
        <v>0</v>
      </c>
      <c r="AC5" t="s">
        <v>13</v>
      </c>
      <c r="AE5">
        <f t="shared" ref="AE5" si="17">AD5*50/1000</f>
        <v>0</v>
      </c>
      <c r="AF5">
        <f>AE5*Konstanten!$B$4</f>
        <v>0</v>
      </c>
      <c r="AG5">
        <f t="shared" ref="AG5" si="18">IF(AF5-AA5&lt;=0, 0, AF5-AA5)</f>
        <v>0</v>
      </c>
      <c r="AJ5">
        <f>43.97+46.93+23.65+23.34+58.35</f>
        <v>196.24</v>
      </c>
      <c r="AK5" s="12">
        <f t="shared" ref="AK5" si="19">50/1000*AJ5</f>
        <v>9.8120000000000012</v>
      </c>
      <c r="AL5" s="12">
        <f>AK5*[1]Konstanten!$B$3</f>
        <v>27.473600000000001</v>
      </c>
      <c r="AN5">
        <f t="shared" ref="AN5" si="20">IF(B5=9,1,0)</f>
        <v>0</v>
      </c>
      <c r="AO5">
        <f t="shared" ref="AO5" si="21">IF(B5=1,1,0)</f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0"/>
  <sheetViews>
    <sheetView topLeftCell="A4" zoomScale="70" zoomScaleNormal="70" workbookViewId="0">
      <selection activeCell="I23" sqref="I23"/>
    </sheetView>
  </sheetViews>
  <sheetFormatPr baseColWidth="10" defaultRowHeight="14.4" x14ac:dyDescent="0.3"/>
  <sheetData>
    <row r="5" spans="2:15" ht="31.2" x14ac:dyDescent="0.6">
      <c r="B5" s="6" t="s">
        <v>49</v>
      </c>
      <c r="H5" s="6" t="s">
        <v>44</v>
      </c>
      <c r="O5" s="6" t="s">
        <v>45</v>
      </c>
    </row>
    <row r="30" spans="2:15" ht="31.2" x14ac:dyDescent="0.6">
      <c r="B30" s="6" t="s">
        <v>46</v>
      </c>
      <c r="H30" s="6" t="s">
        <v>47</v>
      </c>
      <c r="O30" s="8" t="s">
        <v>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3" sqref="I23"/>
    </sheetView>
  </sheetViews>
  <sheetFormatPr baseColWidth="10" defaultRowHeight="14.4" x14ac:dyDescent="0.3"/>
  <sheetData>
    <row r="1" spans="1:9" x14ac:dyDescent="0.3">
      <c r="A1" t="s">
        <v>103</v>
      </c>
      <c r="B1" t="s">
        <v>99</v>
      </c>
      <c r="C1" t="s">
        <v>100</v>
      </c>
      <c r="D1" t="s">
        <v>101</v>
      </c>
      <c r="E1" t="s">
        <v>104</v>
      </c>
      <c r="F1" t="s">
        <v>102</v>
      </c>
      <c r="G1" t="s">
        <v>105</v>
      </c>
    </row>
    <row r="2" spans="1:9" x14ac:dyDescent="0.3">
      <c r="A2">
        <v>1</v>
      </c>
      <c r="B2" t="s">
        <v>106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3">
      <c r="A3">
        <v>2</v>
      </c>
      <c r="B3" t="s">
        <v>110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3">
      <c r="A4">
        <v>3</v>
      </c>
      <c r="B4" t="s">
        <v>111</v>
      </c>
      <c r="C4">
        <v>2.5000000000000001E-2</v>
      </c>
      <c r="D4">
        <v>5</v>
      </c>
      <c r="E4">
        <f t="shared" si="0"/>
        <v>5.0000000000000001E-3</v>
      </c>
    </row>
    <row r="5" spans="1:9" x14ac:dyDescent="0.3">
      <c r="A5">
        <v>4</v>
      </c>
      <c r="B5" t="s">
        <v>109</v>
      </c>
      <c r="C5">
        <v>8.0000000000000002E-3</v>
      </c>
      <c r="D5">
        <v>5</v>
      </c>
      <c r="E5">
        <f t="shared" si="0"/>
        <v>1.6000000000000001E-3</v>
      </c>
    </row>
    <row r="6" spans="1:9" x14ac:dyDescent="0.3">
      <c r="A6">
        <v>5</v>
      </c>
      <c r="B6" t="s">
        <v>108</v>
      </c>
      <c r="C6">
        <v>0.17499999999999999</v>
      </c>
      <c r="D6">
        <v>0.04</v>
      </c>
      <c r="E6">
        <f t="shared" si="0"/>
        <v>4.375</v>
      </c>
    </row>
    <row r="7" spans="1:9" x14ac:dyDescent="0.3">
      <c r="A7">
        <v>6</v>
      </c>
      <c r="B7" t="s">
        <v>107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3">
      <c r="E8" t="e">
        <f t="shared" si="0"/>
        <v>#DIV/0!</v>
      </c>
    </row>
    <row r="9" spans="1:9" x14ac:dyDescent="0.3">
      <c r="E9" t="e">
        <f t="shared" si="0"/>
        <v>#DIV/0!</v>
      </c>
    </row>
    <row r="10" spans="1:9" x14ac:dyDescent="0.3">
      <c r="E10" t="e">
        <f t="shared" si="0"/>
        <v>#DIV/0!</v>
      </c>
    </row>
    <row r="11" spans="1:9" x14ac:dyDescent="0.3">
      <c r="E11" t="e">
        <f t="shared" si="0"/>
        <v>#DIV/0!</v>
      </c>
    </row>
    <row r="12" spans="1:9" x14ac:dyDescent="0.3">
      <c r="E12" t="e">
        <f t="shared" si="0"/>
        <v>#DIV/0!</v>
      </c>
    </row>
    <row r="13" spans="1:9" x14ac:dyDescent="0.3">
      <c r="E13" t="e">
        <f t="shared" si="0"/>
        <v>#DIV/0!</v>
      </c>
    </row>
    <row r="14" spans="1:9" x14ac:dyDescent="0.3">
      <c r="E14" t="e">
        <f t="shared" si="0"/>
        <v>#DIV/0!</v>
      </c>
    </row>
    <row r="15" spans="1:9" x14ac:dyDescent="0.3">
      <c r="E15" t="e">
        <f t="shared" si="0"/>
        <v>#DIV/0!</v>
      </c>
    </row>
    <row r="16" spans="1:9" x14ac:dyDescent="0.3">
      <c r="E16" t="e">
        <f t="shared" si="0"/>
        <v>#DIV/0!</v>
      </c>
    </row>
    <row r="17" spans="5:5" x14ac:dyDescent="0.3">
      <c r="E17" t="e">
        <f t="shared" si="0"/>
        <v>#DIV/0!</v>
      </c>
    </row>
    <row r="18" spans="5:5" x14ac:dyDescent="0.3">
      <c r="E18" t="e">
        <f t="shared" si="0"/>
        <v>#DIV/0!</v>
      </c>
    </row>
    <row r="19" spans="5:5" x14ac:dyDescent="0.3">
      <c r="E19" t="e">
        <f t="shared" si="0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GeneralNotes</vt:lpstr>
      <vt:lpstr>Orientation</vt:lpstr>
      <vt:lpstr>Konstanten</vt:lpstr>
      <vt:lpstr>Windows</vt:lpstr>
      <vt:lpstr>TK03_7</vt:lpstr>
      <vt:lpstr>Zones_TK03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Henkel, Patrick</cp:lastModifiedBy>
  <dcterms:created xsi:type="dcterms:W3CDTF">2018-12-06T14:07:49Z</dcterms:created>
  <dcterms:modified xsi:type="dcterms:W3CDTF">2021-02-02T09:10:19Z</dcterms:modified>
</cp:coreProperties>
</file>