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re-phe\Git\TEASER\teaser\examples\examplefiles\HUS\"/>
    </mc:Choice>
  </mc:AlternateContent>
  <bookViews>
    <workbookView xWindow="0" yWindow="0" windowWidth="25200" windowHeight="11856" tabRatio="692" activeTab="4"/>
  </bookViews>
  <sheets>
    <sheet name="GeneralNotes" sheetId="12" r:id="rId1"/>
    <sheet name="Orientation" sheetId="15" r:id="rId2"/>
    <sheet name="Konstanten" sheetId="14" r:id="rId3"/>
    <sheet name="Windows" sheetId="25" r:id="rId4"/>
    <sheet name="TK03_6" sheetId="27" r:id="rId5"/>
    <sheet name="Zones_TK03" sheetId="16" r:id="rId6"/>
    <sheet name="U-Wert" sheetId="1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27" l="1"/>
  <c r="I2" i="27"/>
  <c r="J2" i="27"/>
  <c r="L2" i="27" s="1"/>
  <c r="AO2" i="27"/>
  <c r="AN2" i="27"/>
  <c r="AK2" i="27"/>
  <c r="AL2" i="27" s="1"/>
  <c r="AE2" i="27"/>
  <c r="AF2" i="27" s="1"/>
  <c r="H2" i="27"/>
  <c r="K2" i="27" l="1"/>
  <c r="M2" i="27" s="1"/>
  <c r="N2" i="27"/>
  <c r="Z2" i="27"/>
  <c r="V2" i="27"/>
  <c r="R2" i="27"/>
  <c r="P2" i="27" l="1"/>
  <c r="O2" i="27"/>
  <c r="T2" i="27"/>
  <c r="S2" i="27"/>
  <c r="X2" i="27"/>
  <c r="W2" i="27"/>
  <c r="Y2" i="27" l="1"/>
  <c r="Q2" i="27"/>
  <c r="U2" i="27"/>
  <c r="AA2" i="27" l="1"/>
  <c r="AG2" i="27" s="1"/>
  <c r="H4" i="25" l="1"/>
  <c r="E2" i="18" l="1"/>
  <c r="E11" i="18"/>
  <c r="E12" i="18"/>
  <c r="E13" i="18"/>
  <c r="E14" i="18"/>
  <c r="E15" i="18"/>
  <c r="E16" i="18"/>
  <c r="E17" i="18"/>
  <c r="E18" i="18"/>
  <c r="E19" i="18"/>
  <c r="E6" i="18"/>
  <c r="E7" i="18"/>
  <c r="E8" i="18"/>
  <c r="E9" i="18"/>
  <c r="E10" i="18"/>
  <c r="E3" i="18"/>
  <c r="E4" i="18"/>
  <c r="E5" i="18"/>
  <c r="F2" i="18" l="1"/>
  <c r="G2" i="18" s="1"/>
  <c r="I7" i="18"/>
</calcChain>
</file>

<file path=xl/comments1.xml><?xml version="1.0" encoding="utf-8"?>
<comments xmlns="http://schemas.openxmlformats.org/spreadsheetml/2006/main">
  <authors>
    <author>Raetz, Martin</author>
    <author>Schwenzer, Christian</author>
  </authors>
  <commentList>
    <comment ref="G1" authorId="0" shapeId="0">
      <text>
        <r>
          <rPr>
            <b/>
            <sz val="9"/>
            <color indexed="81"/>
            <rFont val="Segoe UI"/>
            <charset val="1"/>
          </rPr>
          <t>Raetz, Martin:</t>
        </r>
        <r>
          <rPr>
            <sz val="9"/>
            <color indexed="81"/>
            <rFont val="Segoe UI"/>
            <charset val="1"/>
          </rPr>
          <t xml:space="preserve">
Only numbers allowed!</t>
        </r>
      </text>
    </comment>
    <comment ref="AH1" authorId="1" shapeId="0">
      <text>
        <r>
          <rPr>
            <b/>
            <sz val="9"/>
            <color indexed="81"/>
            <rFont val="Segoe UI"/>
            <charset val="1"/>
          </rPr>
          <t>Schwenzer, Christian:</t>
        </r>
        <r>
          <rPr>
            <sz val="9"/>
            <color indexed="81"/>
            <rFont val="Segoe UI"/>
            <charset val="1"/>
          </rPr>
          <t xml:space="preserve">
noch zu prüfen</t>
        </r>
      </text>
    </comment>
  </commentList>
</comments>
</file>

<file path=xl/sharedStrings.xml><?xml version="1.0" encoding="utf-8"?>
<sst xmlns="http://schemas.openxmlformats.org/spreadsheetml/2006/main" count="254" uniqueCount="161">
  <si>
    <t>Floor</t>
  </si>
  <si>
    <t>Window Ventilation (1/0)</t>
  </si>
  <si>
    <t>Ventilated (1/0)</t>
  </si>
  <si>
    <t>Fan Number</t>
  </si>
  <si>
    <t>Supply Flow [m³/h]</t>
  </si>
  <si>
    <t>Exhaust Flow [m³/h]</t>
  </si>
  <si>
    <t>Exhaust Temp [°C]</t>
  </si>
  <si>
    <t>Supply Temp [°C]</t>
  </si>
  <si>
    <t>Target Temperature [°C]</t>
  </si>
  <si>
    <t xml:space="preserve">Heating times </t>
  </si>
  <si>
    <t>Mixing Ventilation (1/0)</t>
  </si>
  <si>
    <t>Occupancy schedule</t>
  </si>
  <si>
    <t>Occupancy Intensity</t>
  </si>
  <si>
    <t>etc.</t>
  </si>
  <si>
    <t>addition</t>
  </si>
  <si>
    <t>Zimmer</t>
  </si>
  <si>
    <t>Window Count</t>
  </si>
  <si>
    <t>Inner walls length[m]</t>
  </si>
  <si>
    <t>Inner walls length[drawing mm]</t>
  </si>
  <si>
    <t>Zone 2</t>
  </si>
  <si>
    <t xml:space="preserve">Zone 3 </t>
  </si>
  <si>
    <t>Zone 4</t>
  </si>
  <si>
    <t>Zone 5</t>
  </si>
  <si>
    <t>Fenster</t>
  </si>
  <si>
    <t xml:space="preserve">Zone 1 </t>
  </si>
  <si>
    <t>Index</t>
  </si>
  <si>
    <t>NetArea[m²]</t>
  </si>
  <si>
    <t>RoomIdentifier</t>
  </si>
  <si>
    <t>UsageType</t>
  </si>
  <si>
    <t>BelongsToIdentifier</t>
  </si>
  <si>
    <t>WindowArea[m²]</t>
  </si>
  <si>
    <t>OuterWallArea[m²]</t>
  </si>
  <si>
    <t>OuterWallConstruction</t>
  </si>
  <si>
    <t>HeatedRoomHeight[m]</t>
  </si>
  <si>
    <t>WindowConstruction</t>
  </si>
  <si>
    <t>IsRooftop</t>
  </si>
  <si>
    <t>IsGroundFloor</t>
  </si>
  <si>
    <t>InnerWallArea[m²]</t>
  </si>
  <si>
    <t>WindowOrientation[°]</t>
  </si>
  <si>
    <t>OuterWallOrientation[°]</t>
  </si>
  <si>
    <t>InnerWallConstruction</t>
  </si>
  <si>
    <t>FloorConstruction</t>
  </si>
  <si>
    <t>CeilingConstruction</t>
  </si>
  <si>
    <t>WallAdjacentTo</t>
  </si>
  <si>
    <t>Window 1 ID</t>
  </si>
  <si>
    <t>Window 2 ID</t>
  </si>
  <si>
    <t>Window2Area[m²]</t>
  </si>
  <si>
    <t>Window1Area[m²]</t>
  </si>
  <si>
    <t>Window 1[m]</t>
  </si>
  <si>
    <t>Window 2[m]</t>
  </si>
  <si>
    <t>IU11-o+VTL3-o</t>
  </si>
  <si>
    <t>IU19,5-v</t>
  </si>
  <si>
    <t>IU14,5-o</t>
  </si>
  <si>
    <t>IU14,5-v</t>
  </si>
  <si>
    <t>IU10,5-o+VTL3-o</t>
  </si>
  <si>
    <t>IU21-v</t>
  </si>
  <si>
    <t>IU20-v</t>
  </si>
  <si>
    <t>IU21-o</t>
  </si>
  <si>
    <t>IU10,5-v+OTL3-v</t>
  </si>
  <si>
    <t>IU20-o</t>
  </si>
  <si>
    <t>IU11-v+OTL3-v</t>
  </si>
  <si>
    <t>IU13-o</t>
  </si>
  <si>
    <t>IUA10,5-o</t>
  </si>
  <si>
    <t>IUA13,5-v</t>
  </si>
  <si>
    <t>Window 3 ID</t>
  </si>
  <si>
    <t>IUA14,5-o</t>
  </si>
  <si>
    <t>Window 3[m]</t>
  </si>
  <si>
    <t>Window3Area[m²]</t>
  </si>
  <si>
    <t>Zone 6</t>
  </si>
  <si>
    <t>Material</t>
  </si>
  <si>
    <t>Thickness</t>
  </si>
  <si>
    <t>Lambda</t>
  </si>
  <si>
    <t>Uwert</t>
  </si>
  <si>
    <t>US04</t>
  </si>
  <si>
    <t>R</t>
  </si>
  <si>
    <t>Sum of Uwert</t>
  </si>
  <si>
    <t>Alufolie beschichtete</t>
  </si>
  <si>
    <t>Concrete</t>
  </si>
  <si>
    <t>Thermalinsulation</t>
  </si>
  <si>
    <t>Wind shield plate</t>
  </si>
  <si>
    <t>Z purlins</t>
  </si>
  <si>
    <t>Ventilation space</t>
  </si>
  <si>
    <t>OuterWallAreaInclWindow</t>
  </si>
  <si>
    <t>IU18-o+VTL3-o</t>
  </si>
  <si>
    <t>IUA6-o</t>
  </si>
  <si>
    <t>IUA18,5-o</t>
  </si>
  <si>
    <t>IUA24-v</t>
  </si>
  <si>
    <t>IUA9,5-o</t>
  </si>
  <si>
    <t>IU11-v+OTL-v</t>
  </si>
  <si>
    <t>IU9,5-v+VTL3-o</t>
  </si>
  <si>
    <t>IU11,5-v+TL3-v</t>
  </si>
  <si>
    <t>IUA21-o</t>
  </si>
  <si>
    <t>IUA6-v</t>
  </si>
  <si>
    <t>IU18,5-o</t>
  </si>
  <si>
    <t>IU7-v</t>
  </si>
  <si>
    <t>IU17,5-v</t>
  </si>
  <si>
    <t>IU8-o</t>
  </si>
  <si>
    <t>IU17,5-o</t>
  </si>
  <si>
    <t>IU8-v</t>
  </si>
  <si>
    <t>IU16-v</t>
  </si>
  <si>
    <t>IU16-o</t>
  </si>
  <si>
    <t>IU11-v</t>
  </si>
  <si>
    <t>IU18-v</t>
  </si>
  <si>
    <t>Aus Etage 7</t>
  </si>
  <si>
    <t>KL6.007</t>
  </si>
  <si>
    <t>KL6.008</t>
  </si>
  <si>
    <t>KL6.013</t>
  </si>
  <si>
    <t>Floor 6</t>
  </si>
  <si>
    <t>WINDOW ID</t>
  </si>
  <si>
    <t>SIZE</t>
  </si>
  <si>
    <t>KD2</t>
  </si>
  <si>
    <t>ROOM NUMBER</t>
  </si>
  <si>
    <t>AMOUNT</t>
  </si>
  <si>
    <t>KL6.018</t>
  </si>
  <si>
    <t>KL6.022</t>
  </si>
  <si>
    <t>KL6.024</t>
  </si>
  <si>
    <t>KL6.029</t>
  </si>
  <si>
    <t>KL6.035</t>
  </si>
  <si>
    <t>KL6.110</t>
  </si>
  <si>
    <t>KL6.114</t>
  </si>
  <si>
    <t>KL6.137</t>
  </si>
  <si>
    <t>KL6.139</t>
  </si>
  <si>
    <t>KL6.020</t>
  </si>
  <si>
    <t>KL6.026</t>
  </si>
  <si>
    <t>KL6.032</t>
  </si>
  <si>
    <t>KL6.038</t>
  </si>
  <si>
    <t>KL6.106</t>
  </si>
  <si>
    <t>KL6.112</t>
  </si>
  <si>
    <t>KL6.068</t>
  </si>
  <si>
    <t>KL6.062</t>
  </si>
  <si>
    <t>KL6.116</t>
  </si>
  <si>
    <t>KL6.120</t>
  </si>
  <si>
    <t>KL6.129</t>
  </si>
  <si>
    <t>KL6.135</t>
  </si>
  <si>
    <t>KL6.064</t>
  </si>
  <si>
    <t>KL6.118</t>
  </si>
  <si>
    <t>KL6.126</t>
  </si>
  <si>
    <t>KL6.132</t>
  </si>
  <si>
    <t>EI 30</t>
  </si>
  <si>
    <t>KL6.P2</t>
  </si>
  <si>
    <t>KL6.P3</t>
  </si>
  <si>
    <t>KL6.009</t>
  </si>
  <si>
    <t>KL6.010</t>
  </si>
  <si>
    <t>KL6.012</t>
  </si>
  <si>
    <t>KL6.058</t>
  </si>
  <si>
    <t>KL6.066</t>
  </si>
  <si>
    <t>KL6.124</t>
  </si>
  <si>
    <t>KL6.104</t>
  </si>
  <si>
    <t>KL6.057</t>
  </si>
  <si>
    <t>KL6.015</t>
  </si>
  <si>
    <t>KL6.055</t>
  </si>
  <si>
    <t>PatientRoom</t>
  </si>
  <si>
    <t>TOTAL NUMBER WINDOWS</t>
  </si>
  <si>
    <t>Window 4 ID</t>
  </si>
  <si>
    <t>Window 4[m]</t>
  </si>
  <si>
    <t>Window4Area[m²]</t>
  </si>
  <si>
    <t>Outer Wall length [drawing mm]</t>
  </si>
  <si>
    <t>Outer Wall length [m]</t>
  </si>
  <si>
    <t>Deckenhöhe [m]</t>
  </si>
  <si>
    <t>CSC: In this file none of the adjacent zones are considered in the Calculation of outside/inside walls. All walls adjacent to Zones including the courtyard are considered to be interior walls.</t>
  </si>
  <si>
    <t>Etagenhöhe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</si>
</sst>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3" xfId="0" applyFont="1" applyBorder="1"/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1" xfId="0" applyFont="1" applyFill="1" applyBorder="1"/>
    <xf numFmtId="0" fontId="8" fillId="0" borderId="0" xfId="0" applyFont="1"/>
    <xf numFmtId="0" fontId="0" fillId="0" borderId="0" xfId="0" applyBorder="1"/>
    <xf numFmtId="0" fontId="9" fillId="0" borderId="0" xfId="0" applyFont="1"/>
    <xf numFmtId="0" fontId="0" fillId="3" borderId="0" xfId="0" applyFill="1"/>
    <xf numFmtId="0" fontId="0" fillId="0" borderId="0" xfId="0" applyFill="1" applyBorder="1"/>
    <xf numFmtId="0" fontId="1" fillId="4" borderId="1" xfId="0" applyFont="1" applyFill="1" applyBorder="1"/>
    <xf numFmtId="0" fontId="1" fillId="0" borderId="0" xfId="0" applyFont="1" applyBorder="1"/>
    <xf numFmtId="164" fontId="0" fillId="0" borderId="0" xfId="0" applyNumberFormat="1"/>
    <xf numFmtId="164" fontId="0" fillId="0" borderId="0" xfId="0" applyNumberFormat="1" applyFill="1" applyBorder="1"/>
    <xf numFmtId="14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112059</xdr:colOff>
      <xdr:row>15</xdr:row>
      <xdr:rowOff>78441</xdr:rowOff>
    </xdr:from>
    <xdr:to>
      <xdr:col>17</xdr:col>
      <xdr:colOff>235324</xdr:colOff>
      <xdr:row>50</xdr:row>
      <xdr:rowOff>48036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4059" y="2935941"/>
          <a:ext cx="8505265" cy="68724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699247</xdr:colOff>
      <xdr:row>1</xdr:row>
      <xdr:rowOff>0</xdr:rowOff>
    </xdr:from>
    <xdr:ext cx="2286000" cy="264560"/>
    <xdr:sp macro="" textlink="">
      <xdr:nvSpPr>
        <xdr:cNvPr id="2" name="Textfeld 1"/>
        <xdr:cNvSpPr txBox="1"/>
      </xdr:nvSpPr>
      <xdr:spPr>
        <a:xfrm>
          <a:off x="49419622" y="1171575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172922</xdr:colOff>
      <xdr:row>6</xdr:row>
      <xdr:rowOff>161925</xdr:rowOff>
    </xdr:from>
    <xdr:to>
      <xdr:col>4</xdr:col>
      <xdr:colOff>362524</xdr:colOff>
      <xdr:row>22</xdr:row>
      <xdr:rowOff>171877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22" y="1304925"/>
          <a:ext cx="3237602" cy="305795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6</xdr:row>
      <xdr:rowOff>142875</xdr:rowOff>
    </xdr:from>
    <xdr:to>
      <xdr:col>11</xdr:col>
      <xdr:colOff>257783</xdr:colOff>
      <xdr:row>22</xdr:row>
      <xdr:rowOff>95669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495425"/>
          <a:ext cx="4353533" cy="3000794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6</xdr:row>
      <xdr:rowOff>114300</xdr:rowOff>
    </xdr:from>
    <xdr:to>
      <xdr:col>17</xdr:col>
      <xdr:colOff>114711</xdr:colOff>
      <xdr:row>23</xdr:row>
      <xdr:rowOff>48068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466850"/>
          <a:ext cx="2943636" cy="317226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31</xdr:row>
      <xdr:rowOff>152400</xdr:rowOff>
    </xdr:from>
    <xdr:to>
      <xdr:col>4</xdr:col>
      <xdr:colOff>286185</xdr:colOff>
      <xdr:row>48</xdr:row>
      <xdr:rowOff>431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477000"/>
          <a:ext cx="3115110" cy="3086531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647700</xdr:colOff>
      <xdr:row>31</xdr:row>
      <xdr:rowOff>0</xdr:rowOff>
    </xdr:from>
    <xdr:to>
      <xdr:col>11</xdr:col>
      <xdr:colOff>715022</xdr:colOff>
      <xdr:row>55</xdr:row>
      <xdr:rowOff>143533</xdr:rowOff>
    </xdr:to>
    <xdr:pic>
      <xdr:nvPicPr>
        <xdr:cNvPr id="10" name="Grafik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6324600"/>
          <a:ext cx="4639322" cy="4715533"/>
        </a:xfrm>
        <a:prstGeom prst="rect">
          <a:avLst/>
        </a:prstGeom>
      </xdr:spPr>
    </xdr:pic>
    <xdr:clientData/>
  </xdr:twoCellAnchor>
  <xdr:twoCellAnchor editAs="oneCell">
    <xdr:from>
      <xdr:col>13</xdr:col>
      <xdr:colOff>68037</xdr:colOff>
      <xdr:row>31</xdr:row>
      <xdr:rowOff>54429</xdr:rowOff>
    </xdr:from>
    <xdr:to>
      <xdr:col>16</xdr:col>
      <xdr:colOff>535146</xdr:colOff>
      <xdr:row>48</xdr:row>
      <xdr:rowOff>95250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7" y="6368143"/>
          <a:ext cx="2753109" cy="3279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s="18">
        <v>43749</v>
      </c>
      <c r="B1" t="s">
        <v>159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N48"/>
  <sheetViews>
    <sheetView topLeftCell="G16" zoomScale="85" zoomScaleNormal="85" workbookViewId="0">
      <selection activeCell="V46" sqref="V46"/>
    </sheetView>
  </sheetViews>
  <sheetFormatPr baseColWidth="10" defaultRowHeight="14.4" x14ac:dyDescent="0.3"/>
  <sheetData>
    <row r="19" spans="11:14" ht="21" x14ac:dyDescent="0.4">
      <c r="N19" s="6"/>
    </row>
    <row r="26" spans="11:14" ht="21" x14ac:dyDescent="0.4">
      <c r="K26" s="5"/>
    </row>
    <row r="48" spans="2:11" ht="21" x14ac:dyDescent="0.4">
      <c r="B48" s="6"/>
      <c r="K48" s="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baseColWidth="10" defaultRowHeight="14.4" x14ac:dyDescent="0.3"/>
  <cols>
    <col min="2" max="2" width="15.6640625" bestFit="1" customWidth="1"/>
  </cols>
  <sheetData>
    <row r="1" spans="1:2" x14ac:dyDescent="0.3">
      <c r="B1" s="2" t="s">
        <v>158</v>
      </c>
    </row>
    <row r="2" spans="1:2" x14ac:dyDescent="0.3">
      <c r="A2" t="s">
        <v>23</v>
      </c>
      <c r="B2">
        <v>1.35</v>
      </c>
    </row>
    <row r="3" spans="1:2" x14ac:dyDescent="0.3">
      <c r="A3" t="s">
        <v>15</v>
      </c>
      <c r="B3">
        <v>2.5</v>
      </c>
    </row>
    <row r="4" spans="1:2" x14ac:dyDescent="0.3">
      <c r="A4" t="s">
        <v>160</v>
      </c>
      <c r="B4">
        <v>4.25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49" zoomScaleNormal="100" workbookViewId="0">
      <selection activeCell="A4" sqref="A4:F84"/>
    </sheetView>
  </sheetViews>
  <sheetFormatPr baseColWidth="10" defaultRowHeight="14.4" x14ac:dyDescent="0.3"/>
  <cols>
    <col min="1" max="1" width="14.88671875" bestFit="1" customWidth="1"/>
    <col min="2" max="2" width="15.33203125" bestFit="1" customWidth="1"/>
    <col min="8" max="8" width="24.88671875" bestFit="1" customWidth="1"/>
  </cols>
  <sheetData>
    <row r="1" spans="1:8" x14ac:dyDescent="0.3">
      <c r="A1" s="2" t="s">
        <v>107</v>
      </c>
    </row>
    <row r="3" spans="1:8" x14ac:dyDescent="0.3">
      <c r="A3" s="12" t="s">
        <v>111</v>
      </c>
      <c r="B3" s="12" t="s">
        <v>108</v>
      </c>
      <c r="C3" s="12" t="s">
        <v>109</v>
      </c>
      <c r="D3" s="12"/>
      <c r="E3" s="12" t="s">
        <v>110</v>
      </c>
      <c r="F3" s="12" t="s">
        <v>112</v>
      </c>
      <c r="H3" s="12" t="s">
        <v>152</v>
      </c>
    </row>
    <row r="4" spans="1:8" x14ac:dyDescent="0.3">
      <c r="A4" t="s">
        <v>104</v>
      </c>
      <c r="B4" t="s">
        <v>101</v>
      </c>
      <c r="C4">
        <v>1100</v>
      </c>
      <c r="D4">
        <v>1320</v>
      </c>
      <c r="F4">
        <v>1</v>
      </c>
      <c r="H4">
        <f>SUM($F$4:$F$994)</f>
        <v>82</v>
      </c>
    </row>
    <row r="5" spans="1:8" x14ac:dyDescent="0.3">
      <c r="A5" t="s">
        <v>104</v>
      </c>
      <c r="B5" t="s">
        <v>102</v>
      </c>
      <c r="C5">
        <v>1795</v>
      </c>
      <c r="D5">
        <v>1320</v>
      </c>
      <c r="F5">
        <v>1</v>
      </c>
    </row>
    <row r="6" spans="1:8" x14ac:dyDescent="0.3">
      <c r="A6" t="s">
        <v>104</v>
      </c>
      <c r="B6" t="s">
        <v>96</v>
      </c>
      <c r="C6">
        <v>800</v>
      </c>
      <c r="D6">
        <v>1320</v>
      </c>
      <c r="F6">
        <v>1</v>
      </c>
    </row>
    <row r="7" spans="1:8" x14ac:dyDescent="0.3">
      <c r="A7" t="s">
        <v>105</v>
      </c>
      <c r="B7" t="s">
        <v>100</v>
      </c>
      <c r="C7">
        <v>1615</v>
      </c>
      <c r="D7">
        <v>1320</v>
      </c>
      <c r="F7">
        <v>1</v>
      </c>
    </row>
    <row r="8" spans="1:8" x14ac:dyDescent="0.3">
      <c r="A8" t="s">
        <v>105</v>
      </c>
      <c r="B8" t="s">
        <v>98</v>
      </c>
      <c r="C8">
        <v>800</v>
      </c>
      <c r="D8">
        <v>1320</v>
      </c>
      <c r="F8">
        <v>1</v>
      </c>
    </row>
    <row r="9" spans="1:8" x14ac:dyDescent="0.3">
      <c r="A9" t="s">
        <v>141</v>
      </c>
      <c r="B9" t="s">
        <v>99</v>
      </c>
      <c r="C9">
        <v>1615</v>
      </c>
      <c r="D9">
        <v>1320</v>
      </c>
      <c r="F9">
        <v>1</v>
      </c>
    </row>
    <row r="10" spans="1:8" x14ac:dyDescent="0.3">
      <c r="A10" t="s">
        <v>141</v>
      </c>
      <c r="B10" t="s">
        <v>96</v>
      </c>
      <c r="C10">
        <v>800</v>
      </c>
      <c r="D10">
        <v>1320</v>
      </c>
      <c r="F10">
        <v>1</v>
      </c>
    </row>
    <row r="11" spans="1:8" x14ac:dyDescent="0.3">
      <c r="A11" t="s">
        <v>142</v>
      </c>
      <c r="B11" t="s">
        <v>97</v>
      </c>
      <c r="C11">
        <v>1740</v>
      </c>
      <c r="D11">
        <v>1320</v>
      </c>
      <c r="F11">
        <v>1</v>
      </c>
    </row>
    <row r="12" spans="1:8" x14ac:dyDescent="0.3">
      <c r="A12" t="s">
        <v>142</v>
      </c>
      <c r="B12" t="s">
        <v>98</v>
      </c>
      <c r="C12">
        <v>800</v>
      </c>
      <c r="D12">
        <v>1320</v>
      </c>
      <c r="F12">
        <v>1</v>
      </c>
    </row>
    <row r="13" spans="1:8" x14ac:dyDescent="0.3">
      <c r="A13" t="s">
        <v>143</v>
      </c>
      <c r="B13" t="s">
        <v>95</v>
      </c>
      <c r="C13">
        <v>1740</v>
      </c>
      <c r="D13">
        <v>1320</v>
      </c>
      <c r="F13">
        <v>1</v>
      </c>
    </row>
    <row r="14" spans="1:8" x14ac:dyDescent="0.3">
      <c r="A14" t="s">
        <v>143</v>
      </c>
      <c r="B14" t="s">
        <v>96</v>
      </c>
      <c r="C14">
        <v>800</v>
      </c>
      <c r="D14">
        <v>1320</v>
      </c>
      <c r="F14">
        <v>1</v>
      </c>
    </row>
    <row r="15" spans="1:8" x14ac:dyDescent="0.3">
      <c r="A15" t="s">
        <v>106</v>
      </c>
      <c r="B15" t="s">
        <v>93</v>
      </c>
      <c r="C15">
        <v>1855</v>
      </c>
      <c r="D15">
        <v>1320</v>
      </c>
      <c r="F15">
        <v>1</v>
      </c>
    </row>
    <row r="16" spans="1:8" x14ac:dyDescent="0.3">
      <c r="A16" t="s">
        <v>106</v>
      </c>
      <c r="B16" t="s">
        <v>94</v>
      </c>
      <c r="C16">
        <v>675</v>
      </c>
      <c r="D16">
        <v>1320</v>
      </c>
      <c r="F16">
        <v>1</v>
      </c>
    </row>
    <row r="17" spans="1:6" x14ac:dyDescent="0.3">
      <c r="A17" t="s">
        <v>149</v>
      </c>
      <c r="B17" t="s">
        <v>91</v>
      </c>
      <c r="C17">
        <v>2120</v>
      </c>
      <c r="D17">
        <v>1670</v>
      </c>
      <c r="F17">
        <v>1</v>
      </c>
    </row>
    <row r="18" spans="1:6" x14ac:dyDescent="0.3">
      <c r="A18" t="s">
        <v>149</v>
      </c>
      <c r="B18" t="s">
        <v>92</v>
      </c>
      <c r="C18">
        <v>570</v>
      </c>
      <c r="D18">
        <v>1670</v>
      </c>
      <c r="F18">
        <v>1</v>
      </c>
    </row>
    <row r="19" spans="1:6" x14ac:dyDescent="0.3">
      <c r="A19" t="s">
        <v>113</v>
      </c>
      <c r="B19" t="s">
        <v>54</v>
      </c>
      <c r="C19">
        <v>1325</v>
      </c>
      <c r="D19">
        <v>1670</v>
      </c>
      <c r="F19">
        <v>1</v>
      </c>
    </row>
    <row r="20" spans="1:6" x14ac:dyDescent="0.3">
      <c r="A20" t="s">
        <v>113</v>
      </c>
      <c r="B20" t="s">
        <v>55</v>
      </c>
      <c r="C20">
        <v>2120</v>
      </c>
      <c r="D20">
        <v>1670</v>
      </c>
      <c r="F20">
        <v>1</v>
      </c>
    </row>
    <row r="21" spans="1:6" x14ac:dyDescent="0.3">
      <c r="A21" t="s">
        <v>122</v>
      </c>
      <c r="B21" t="s">
        <v>58</v>
      </c>
      <c r="C21">
        <v>1325</v>
      </c>
      <c r="D21">
        <v>1670</v>
      </c>
      <c r="F21">
        <v>1</v>
      </c>
    </row>
    <row r="22" spans="1:6" x14ac:dyDescent="0.3">
      <c r="A22" t="s">
        <v>122</v>
      </c>
      <c r="B22" t="s">
        <v>57</v>
      </c>
      <c r="C22">
        <v>2120</v>
      </c>
      <c r="D22">
        <v>1670</v>
      </c>
      <c r="F22">
        <v>1</v>
      </c>
    </row>
    <row r="23" spans="1:6" x14ac:dyDescent="0.3">
      <c r="A23" t="s">
        <v>114</v>
      </c>
      <c r="B23" t="s">
        <v>54</v>
      </c>
      <c r="C23">
        <v>1325</v>
      </c>
      <c r="D23">
        <v>1670</v>
      </c>
      <c r="F23">
        <v>1</v>
      </c>
    </row>
    <row r="24" spans="1:6" x14ac:dyDescent="0.3">
      <c r="A24" t="s">
        <v>114</v>
      </c>
      <c r="B24" t="s">
        <v>55</v>
      </c>
      <c r="C24">
        <v>2120</v>
      </c>
      <c r="D24">
        <v>1670</v>
      </c>
      <c r="F24">
        <v>1</v>
      </c>
    </row>
    <row r="25" spans="1:6" x14ac:dyDescent="0.3">
      <c r="A25" t="s">
        <v>115</v>
      </c>
      <c r="B25" t="s">
        <v>54</v>
      </c>
      <c r="C25">
        <v>1325</v>
      </c>
      <c r="D25">
        <v>1670</v>
      </c>
      <c r="F25">
        <v>1</v>
      </c>
    </row>
    <row r="26" spans="1:6" x14ac:dyDescent="0.3">
      <c r="A26" t="s">
        <v>115</v>
      </c>
      <c r="B26" t="s">
        <v>56</v>
      </c>
      <c r="C26">
        <v>1995</v>
      </c>
      <c r="D26">
        <v>1670</v>
      </c>
      <c r="F26">
        <v>1</v>
      </c>
    </row>
    <row r="27" spans="1:6" x14ac:dyDescent="0.3">
      <c r="A27" t="s">
        <v>123</v>
      </c>
      <c r="B27" t="s">
        <v>58</v>
      </c>
      <c r="C27">
        <v>1325</v>
      </c>
      <c r="D27">
        <v>1670</v>
      </c>
      <c r="F27">
        <v>1</v>
      </c>
    </row>
    <row r="28" spans="1:6" x14ac:dyDescent="0.3">
      <c r="A28" t="s">
        <v>123</v>
      </c>
      <c r="B28" t="s">
        <v>59</v>
      </c>
      <c r="C28">
        <v>1995</v>
      </c>
      <c r="D28">
        <v>1670</v>
      </c>
      <c r="F28">
        <v>1</v>
      </c>
    </row>
    <row r="29" spans="1:6" x14ac:dyDescent="0.3">
      <c r="A29" t="s">
        <v>116</v>
      </c>
      <c r="B29" t="s">
        <v>54</v>
      </c>
      <c r="C29">
        <v>1325</v>
      </c>
      <c r="D29">
        <v>1670</v>
      </c>
      <c r="F29">
        <v>1</v>
      </c>
    </row>
    <row r="30" spans="1:6" x14ac:dyDescent="0.3">
      <c r="A30" t="s">
        <v>116</v>
      </c>
      <c r="B30" t="s">
        <v>56</v>
      </c>
      <c r="C30">
        <v>1995</v>
      </c>
      <c r="D30">
        <v>1670</v>
      </c>
      <c r="F30">
        <v>1</v>
      </c>
    </row>
    <row r="31" spans="1:6" x14ac:dyDescent="0.3">
      <c r="A31" t="s">
        <v>124</v>
      </c>
      <c r="B31" t="s">
        <v>58</v>
      </c>
      <c r="C31">
        <v>1325</v>
      </c>
      <c r="D31">
        <v>1670</v>
      </c>
      <c r="F31">
        <v>1</v>
      </c>
    </row>
    <row r="32" spans="1:6" x14ac:dyDescent="0.3">
      <c r="A32" t="s">
        <v>124</v>
      </c>
      <c r="B32" t="s">
        <v>59</v>
      </c>
      <c r="C32">
        <v>1995</v>
      </c>
      <c r="D32">
        <v>1670</v>
      </c>
      <c r="F32">
        <v>1</v>
      </c>
    </row>
    <row r="33" spans="1:6" x14ac:dyDescent="0.3">
      <c r="A33" t="s">
        <v>117</v>
      </c>
      <c r="B33" t="s">
        <v>54</v>
      </c>
      <c r="C33">
        <v>1325</v>
      </c>
      <c r="D33">
        <v>1670</v>
      </c>
      <c r="F33">
        <v>1</v>
      </c>
    </row>
    <row r="34" spans="1:6" x14ac:dyDescent="0.3">
      <c r="A34" t="s">
        <v>117</v>
      </c>
      <c r="B34" t="s">
        <v>56</v>
      </c>
      <c r="C34">
        <v>1995</v>
      </c>
      <c r="D34">
        <v>1670</v>
      </c>
      <c r="F34">
        <v>1</v>
      </c>
    </row>
    <row r="35" spans="1:6" x14ac:dyDescent="0.3">
      <c r="A35" t="s">
        <v>125</v>
      </c>
      <c r="B35" t="s">
        <v>58</v>
      </c>
      <c r="C35">
        <v>1325</v>
      </c>
      <c r="D35">
        <v>1670</v>
      </c>
      <c r="F35">
        <v>1</v>
      </c>
    </row>
    <row r="36" spans="1:6" x14ac:dyDescent="0.3">
      <c r="A36" t="s">
        <v>125</v>
      </c>
      <c r="B36" t="s">
        <v>59</v>
      </c>
      <c r="C36">
        <v>1995</v>
      </c>
      <c r="D36">
        <v>1670</v>
      </c>
      <c r="F36">
        <v>1</v>
      </c>
    </row>
    <row r="37" spans="1:6" x14ac:dyDescent="0.3">
      <c r="A37" t="s">
        <v>150</v>
      </c>
      <c r="B37" t="s">
        <v>86</v>
      </c>
      <c r="C37">
        <v>2410</v>
      </c>
      <c r="D37">
        <v>1670</v>
      </c>
      <c r="F37">
        <v>1</v>
      </c>
    </row>
    <row r="38" spans="1:6" x14ac:dyDescent="0.3">
      <c r="A38" t="s">
        <v>150</v>
      </c>
      <c r="B38" t="s">
        <v>87</v>
      </c>
      <c r="C38">
        <v>940</v>
      </c>
      <c r="D38">
        <v>1670</v>
      </c>
      <c r="F38">
        <v>1</v>
      </c>
    </row>
    <row r="39" spans="1:6" x14ac:dyDescent="0.3">
      <c r="A39" t="s">
        <v>148</v>
      </c>
      <c r="B39" t="s">
        <v>85</v>
      </c>
      <c r="C39">
        <v>1840</v>
      </c>
      <c r="D39">
        <v>1670</v>
      </c>
      <c r="F39">
        <v>1</v>
      </c>
    </row>
    <row r="40" spans="1:6" x14ac:dyDescent="0.3">
      <c r="A40" t="s">
        <v>148</v>
      </c>
      <c r="B40" t="s">
        <v>84</v>
      </c>
      <c r="C40">
        <v>610</v>
      </c>
      <c r="D40">
        <v>1670</v>
      </c>
      <c r="F40">
        <v>2</v>
      </c>
    </row>
    <row r="41" spans="1:6" x14ac:dyDescent="0.3">
      <c r="A41" t="s">
        <v>144</v>
      </c>
      <c r="B41" t="s">
        <v>83</v>
      </c>
      <c r="C41">
        <v>2075</v>
      </c>
      <c r="D41">
        <v>1670</v>
      </c>
      <c r="F41">
        <v>1</v>
      </c>
    </row>
    <row r="42" spans="1:6" x14ac:dyDescent="0.3">
      <c r="A42" t="s">
        <v>144</v>
      </c>
      <c r="B42" t="s">
        <v>55</v>
      </c>
      <c r="C42">
        <v>2120</v>
      </c>
      <c r="D42">
        <v>1670</v>
      </c>
      <c r="F42">
        <v>1</v>
      </c>
    </row>
    <row r="43" spans="1:6" x14ac:dyDescent="0.3">
      <c r="A43" t="s">
        <v>129</v>
      </c>
      <c r="B43" t="s">
        <v>50</v>
      </c>
      <c r="C43">
        <v>1350</v>
      </c>
      <c r="D43">
        <v>1670</v>
      </c>
      <c r="F43">
        <v>1</v>
      </c>
    </row>
    <row r="44" spans="1:6" x14ac:dyDescent="0.3">
      <c r="A44" t="s">
        <v>129</v>
      </c>
      <c r="B44" t="s">
        <v>57</v>
      </c>
      <c r="C44">
        <v>2120</v>
      </c>
      <c r="D44">
        <v>1670</v>
      </c>
      <c r="F44">
        <v>1</v>
      </c>
    </row>
    <row r="45" spans="1:6" x14ac:dyDescent="0.3">
      <c r="A45" t="s">
        <v>134</v>
      </c>
      <c r="B45" t="s">
        <v>88</v>
      </c>
      <c r="C45">
        <v>1350</v>
      </c>
      <c r="D45">
        <v>1670</v>
      </c>
      <c r="F45">
        <v>1</v>
      </c>
    </row>
    <row r="46" spans="1:6" x14ac:dyDescent="0.3">
      <c r="A46" t="s">
        <v>134</v>
      </c>
      <c r="B46" t="s">
        <v>57</v>
      </c>
      <c r="C46">
        <v>2120</v>
      </c>
      <c r="D46">
        <v>1670</v>
      </c>
      <c r="F46">
        <v>1</v>
      </c>
    </row>
    <row r="47" spans="1:6" x14ac:dyDescent="0.3">
      <c r="A47" t="s">
        <v>145</v>
      </c>
      <c r="B47" t="s">
        <v>59</v>
      </c>
      <c r="C47">
        <v>1995</v>
      </c>
      <c r="D47">
        <v>1670</v>
      </c>
      <c r="F47">
        <v>1</v>
      </c>
    </row>
    <row r="48" spans="1:6" x14ac:dyDescent="0.3">
      <c r="A48" t="s">
        <v>145</v>
      </c>
      <c r="B48" t="s">
        <v>89</v>
      </c>
      <c r="C48">
        <v>1200</v>
      </c>
      <c r="D48">
        <v>1670</v>
      </c>
      <c r="F48">
        <v>1</v>
      </c>
    </row>
    <row r="49" spans="1:6" x14ac:dyDescent="0.3">
      <c r="A49" t="s">
        <v>128</v>
      </c>
      <c r="B49" t="s">
        <v>90</v>
      </c>
      <c r="C49">
        <v>1155</v>
      </c>
      <c r="D49">
        <v>1670</v>
      </c>
      <c r="F49">
        <v>1</v>
      </c>
    </row>
    <row r="50" spans="1:6" x14ac:dyDescent="0.3">
      <c r="A50" t="s">
        <v>128</v>
      </c>
      <c r="B50" t="s">
        <v>57</v>
      </c>
      <c r="C50">
        <v>2120</v>
      </c>
      <c r="D50">
        <v>1670</v>
      </c>
      <c r="F50">
        <v>1</v>
      </c>
    </row>
    <row r="51" spans="1:6" x14ac:dyDescent="0.3">
      <c r="A51" t="s">
        <v>147</v>
      </c>
      <c r="B51" t="s">
        <v>62</v>
      </c>
      <c r="C51">
        <v>1050</v>
      </c>
      <c r="D51">
        <v>1670</v>
      </c>
      <c r="F51">
        <v>1</v>
      </c>
    </row>
    <row r="52" spans="1:6" x14ac:dyDescent="0.3">
      <c r="A52" t="s">
        <v>147</v>
      </c>
      <c r="B52" t="s">
        <v>63</v>
      </c>
      <c r="C52">
        <v>1345</v>
      </c>
      <c r="D52">
        <v>1670</v>
      </c>
      <c r="F52">
        <v>1</v>
      </c>
    </row>
    <row r="53" spans="1:6" x14ac:dyDescent="0.3">
      <c r="A53" t="s">
        <v>147</v>
      </c>
      <c r="B53" t="s">
        <v>65</v>
      </c>
      <c r="C53">
        <v>1440</v>
      </c>
      <c r="D53">
        <v>1670</v>
      </c>
      <c r="F53">
        <v>1</v>
      </c>
    </row>
    <row r="54" spans="1:6" x14ac:dyDescent="0.3">
      <c r="A54" t="s">
        <v>126</v>
      </c>
      <c r="B54" t="s">
        <v>58</v>
      </c>
      <c r="C54">
        <v>1325</v>
      </c>
      <c r="D54">
        <v>1670</v>
      </c>
      <c r="F54">
        <v>1</v>
      </c>
    </row>
    <row r="55" spans="1:6" x14ac:dyDescent="0.3">
      <c r="A55" t="s">
        <v>126</v>
      </c>
      <c r="B55" t="s">
        <v>59</v>
      </c>
      <c r="C55">
        <v>1995</v>
      </c>
      <c r="D55">
        <v>1670</v>
      </c>
      <c r="F55">
        <v>1</v>
      </c>
    </row>
    <row r="56" spans="1:6" x14ac:dyDescent="0.3">
      <c r="A56" t="s">
        <v>118</v>
      </c>
      <c r="B56" t="s">
        <v>54</v>
      </c>
      <c r="C56">
        <v>1325</v>
      </c>
      <c r="D56">
        <v>1670</v>
      </c>
      <c r="F56">
        <v>1</v>
      </c>
    </row>
    <row r="57" spans="1:6" x14ac:dyDescent="0.3">
      <c r="A57" t="s">
        <v>118</v>
      </c>
      <c r="B57" t="s">
        <v>55</v>
      </c>
      <c r="C57">
        <v>2120</v>
      </c>
      <c r="D57">
        <v>1670</v>
      </c>
      <c r="F57">
        <v>1</v>
      </c>
    </row>
    <row r="58" spans="1:6" x14ac:dyDescent="0.3">
      <c r="A58" t="s">
        <v>127</v>
      </c>
      <c r="B58" t="s">
        <v>58</v>
      </c>
      <c r="C58">
        <v>1325</v>
      </c>
      <c r="D58">
        <v>1670</v>
      </c>
      <c r="F58">
        <v>1</v>
      </c>
    </row>
    <row r="59" spans="1:6" x14ac:dyDescent="0.3">
      <c r="A59" t="s">
        <v>127</v>
      </c>
      <c r="B59" t="s">
        <v>57</v>
      </c>
      <c r="C59">
        <v>2120</v>
      </c>
      <c r="D59">
        <v>1670</v>
      </c>
      <c r="F59">
        <v>1</v>
      </c>
    </row>
    <row r="60" spans="1:6" x14ac:dyDescent="0.3">
      <c r="A60" t="s">
        <v>119</v>
      </c>
      <c r="B60" t="s">
        <v>54</v>
      </c>
      <c r="C60">
        <v>1325</v>
      </c>
      <c r="D60">
        <v>1670</v>
      </c>
      <c r="F60">
        <v>1</v>
      </c>
    </row>
    <row r="61" spans="1:6" x14ac:dyDescent="0.3">
      <c r="A61" t="s">
        <v>119</v>
      </c>
      <c r="B61" t="s">
        <v>55</v>
      </c>
      <c r="C61">
        <v>2120</v>
      </c>
      <c r="D61">
        <v>1670</v>
      </c>
      <c r="F61">
        <v>1</v>
      </c>
    </row>
    <row r="62" spans="1:6" x14ac:dyDescent="0.3">
      <c r="A62" t="s">
        <v>130</v>
      </c>
      <c r="B62" t="s">
        <v>50</v>
      </c>
      <c r="C62">
        <v>1350</v>
      </c>
      <c r="D62">
        <v>1670</v>
      </c>
      <c r="F62">
        <v>1</v>
      </c>
    </row>
    <row r="63" spans="1:6" x14ac:dyDescent="0.3">
      <c r="A63" t="s">
        <v>130</v>
      </c>
      <c r="B63" t="s">
        <v>52</v>
      </c>
      <c r="C63">
        <v>1445</v>
      </c>
      <c r="D63">
        <v>540</v>
      </c>
      <c r="F63">
        <v>1</v>
      </c>
    </row>
    <row r="64" spans="1:6" x14ac:dyDescent="0.3">
      <c r="A64" t="s">
        <v>130</v>
      </c>
      <c r="B64" t="s">
        <v>53</v>
      </c>
      <c r="C64">
        <v>1445</v>
      </c>
      <c r="D64">
        <v>540</v>
      </c>
      <c r="F64">
        <v>1</v>
      </c>
    </row>
    <row r="65" spans="1:6" x14ac:dyDescent="0.3">
      <c r="A65" t="s">
        <v>130</v>
      </c>
      <c r="B65" t="s">
        <v>51</v>
      </c>
      <c r="C65">
        <v>1970</v>
      </c>
      <c r="D65">
        <v>1670</v>
      </c>
      <c r="F65">
        <v>1</v>
      </c>
    </row>
    <row r="66" spans="1:6" x14ac:dyDescent="0.3">
      <c r="A66" t="s">
        <v>135</v>
      </c>
      <c r="B66" t="s">
        <v>60</v>
      </c>
      <c r="C66">
        <v>1350</v>
      </c>
      <c r="D66">
        <v>1670</v>
      </c>
      <c r="F66">
        <v>1</v>
      </c>
    </row>
    <row r="67" spans="1:6" x14ac:dyDescent="0.3">
      <c r="A67" t="s">
        <v>135</v>
      </c>
      <c r="B67" t="s">
        <v>57</v>
      </c>
      <c r="C67">
        <v>2120</v>
      </c>
      <c r="D67">
        <v>1670</v>
      </c>
      <c r="F67">
        <v>1</v>
      </c>
    </row>
    <row r="68" spans="1:6" x14ac:dyDescent="0.3">
      <c r="A68" t="s">
        <v>131</v>
      </c>
      <c r="B68" t="s">
        <v>50</v>
      </c>
      <c r="C68">
        <v>1350</v>
      </c>
      <c r="D68">
        <v>1670</v>
      </c>
      <c r="F68">
        <v>1</v>
      </c>
    </row>
    <row r="69" spans="1:6" x14ac:dyDescent="0.3">
      <c r="A69" t="s">
        <v>131</v>
      </c>
      <c r="B69" t="s">
        <v>55</v>
      </c>
      <c r="C69">
        <v>2120</v>
      </c>
      <c r="D69">
        <v>1670</v>
      </c>
      <c r="F69">
        <v>1</v>
      </c>
    </row>
    <row r="70" spans="1:6" x14ac:dyDescent="0.3">
      <c r="A70" t="s">
        <v>146</v>
      </c>
      <c r="B70" t="s">
        <v>55</v>
      </c>
      <c r="C70">
        <v>2120</v>
      </c>
      <c r="D70">
        <v>1670</v>
      </c>
      <c r="F70">
        <v>1</v>
      </c>
    </row>
    <row r="71" spans="1:6" x14ac:dyDescent="0.3">
      <c r="A71" t="s">
        <v>136</v>
      </c>
      <c r="B71" t="s">
        <v>60</v>
      </c>
      <c r="C71">
        <v>1350</v>
      </c>
      <c r="D71">
        <v>1670</v>
      </c>
      <c r="F71">
        <v>1</v>
      </c>
    </row>
    <row r="72" spans="1:6" x14ac:dyDescent="0.3">
      <c r="A72" t="s">
        <v>136</v>
      </c>
      <c r="B72" t="s">
        <v>57</v>
      </c>
      <c r="C72">
        <v>2120</v>
      </c>
      <c r="D72">
        <v>1670</v>
      </c>
      <c r="F72">
        <v>1</v>
      </c>
    </row>
    <row r="73" spans="1:6" x14ac:dyDescent="0.3">
      <c r="A73" t="s">
        <v>132</v>
      </c>
      <c r="B73" t="s">
        <v>50</v>
      </c>
      <c r="C73">
        <v>1350</v>
      </c>
      <c r="D73">
        <v>1670</v>
      </c>
      <c r="F73">
        <v>1</v>
      </c>
    </row>
    <row r="74" spans="1:6" x14ac:dyDescent="0.3">
      <c r="A74" t="s">
        <v>132</v>
      </c>
      <c r="B74" t="s">
        <v>55</v>
      </c>
      <c r="C74">
        <v>2120</v>
      </c>
      <c r="D74">
        <v>1670</v>
      </c>
      <c r="F74">
        <v>1</v>
      </c>
    </row>
    <row r="75" spans="1:6" x14ac:dyDescent="0.3">
      <c r="A75" t="s">
        <v>137</v>
      </c>
      <c r="B75" t="s">
        <v>60</v>
      </c>
      <c r="C75">
        <v>1350</v>
      </c>
      <c r="D75">
        <v>1670</v>
      </c>
      <c r="F75">
        <v>1</v>
      </c>
    </row>
    <row r="76" spans="1:6" x14ac:dyDescent="0.3">
      <c r="A76" t="s">
        <v>137</v>
      </c>
      <c r="B76" t="s">
        <v>57</v>
      </c>
      <c r="C76">
        <v>2120</v>
      </c>
      <c r="D76">
        <v>1670</v>
      </c>
      <c r="F76">
        <v>1</v>
      </c>
    </row>
    <row r="77" spans="1:6" x14ac:dyDescent="0.3">
      <c r="A77" t="s">
        <v>133</v>
      </c>
      <c r="B77" t="s">
        <v>50</v>
      </c>
      <c r="C77">
        <v>1350</v>
      </c>
      <c r="D77">
        <v>1670</v>
      </c>
      <c r="F77">
        <v>1</v>
      </c>
    </row>
    <row r="78" spans="1:6" x14ac:dyDescent="0.3">
      <c r="A78" t="s">
        <v>133</v>
      </c>
      <c r="B78" t="s">
        <v>55</v>
      </c>
      <c r="C78">
        <v>2120</v>
      </c>
      <c r="D78">
        <v>1670</v>
      </c>
      <c r="F78">
        <v>1</v>
      </c>
    </row>
    <row r="79" spans="1:6" x14ac:dyDescent="0.3">
      <c r="A79" t="s">
        <v>120</v>
      </c>
      <c r="B79" t="s">
        <v>54</v>
      </c>
      <c r="C79">
        <v>1325</v>
      </c>
      <c r="D79">
        <v>1670</v>
      </c>
      <c r="F79">
        <v>1</v>
      </c>
    </row>
    <row r="80" spans="1:6" x14ac:dyDescent="0.3">
      <c r="A80" t="s">
        <v>120</v>
      </c>
      <c r="B80" t="s">
        <v>56</v>
      </c>
      <c r="C80">
        <v>1995</v>
      </c>
      <c r="D80">
        <v>1670</v>
      </c>
      <c r="F80">
        <v>1</v>
      </c>
    </row>
    <row r="81" spans="1:6" x14ac:dyDescent="0.3">
      <c r="A81" t="s">
        <v>121</v>
      </c>
      <c r="B81" t="s">
        <v>54</v>
      </c>
      <c r="C81">
        <v>1325</v>
      </c>
      <c r="D81">
        <v>1670</v>
      </c>
      <c r="F81">
        <v>1</v>
      </c>
    </row>
    <row r="82" spans="1:6" x14ac:dyDescent="0.3">
      <c r="A82" t="s">
        <v>121</v>
      </c>
      <c r="B82" t="s">
        <v>57</v>
      </c>
      <c r="C82">
        <v>2120</v>
      </c>
      <c r="D82">
        <v>1670</v>
      </c>
      <c r="F82">
        <v>1</v>
      </c>
    </row>
    <row r="83" spans="1:6" x14ac:dyDescent="0.3">
      <c r="A83" t="s">
        <v>139</v>
      </c>
      <c r="B83" t="s">
        <v>61</v>
      </c>
      <c r="C83">
        <v>1300</v>
      </c>
      <c r="D83">
        <v>490</v>
      </c>
      <c r="E83" t="s">
        <v>138</v>
      </c>
      <c r="F83">
        <v>1</v>
      </c>
    </row>
    <row r="84" spans="1:6" x14ac:dyDescent="0.3">
      <c r="A84" t="s">
        <v>140</v>
      </c>
      <c r="B84" t="s">
        <v>61</v>
      </c>
      <c r="C84">
        <v>1300</v>
      </c>
      <c r="D84">
        <v>490</v>
      </c>
      <c r="F84">
        <v>1</v>
      </c>
    </row>
  </sheetData>
  <sortState ref="A4:G84">
    <sortCondition ref="B4:B84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2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3" sqref="B3"/>
    </sheetView>
  </sheetViews>
  <sheetFormatPr baseColWidth="10" defaultRowHeight="14.4" x14ac:dyDescent="0.3"/>
  <cols>
    <col min="1" max="1" width="6.33203125" bestFit="1" customWidth="1"/>
    <col min="2" max="2" width="6" bestFit="1" customWidth="1"/>
    <col min="3" max="3" width="15.109375" bestFit="1" customWidth="1"/>
    <col min="4" max="4" width="9.33203125" bestFit="1" customWidth="1"/>
    <col min="5" max="5" width="15.6640625" bestFit="1" customWidth="1"/>
    <col min="6" max="6" width="20.109375" bestFit="1" customWidth="1"/>
    <col min="7" max="7" width="13.109375" bestFit="1" customWidth="1"/>
    <col min="8" max="8" width="23.6640625" bestFit="1" customWidth="1"/>
    <col min="9" max="25" width="9.33203125" customWidth="1"/>
    <col min="26" max="26" width="23.109375" bestFit="1" customWidth="1"/>
    <col min="27" max="27" width="18" bestFit="1" customWidth="1"/>
    <col min="28" max="28" width="22.109375" bestFit="1" customWidth="1"/>
    <col min="29" max="29" width="25" bestFit="1" customWidth="1"/>
    <col min="30" max="30" width="33.44140625" bestFit="1" customWidth="1"/>
    <col min="31" max="32" width="9.33203125" customWidth="1"/>
    <col min="33" max="33" width="19.88671875" bestFit="1" customWidth="1"/>
    <col min="34" max="34" width="24" bestFit="1" customWidth="1"/>
    <col min="35" max="35" width="9.33203125" customWidth="1"/>
    <col min="36" max="36" width="32.6640625" bestFit="1" customWidth="1"/>
    <col min="37" max="37" width="9.33203125" customWidth="1"/>
    <col min="38" max="38" width="19.33203125" bestFit="1" customWidth="1"/>
    <col min="39" max="39" width="23.44140625" bestFit="1" customWidth="1"/>
    <col min="40" max="40" width="14.88671875" bestFit="1" customWidth="1"/>
    <col min="41" max="41" width="10.44140625" bestFit="1" customWidth="1"/>
    <col min="42" max="42" width="18.6640625" bestFit="1" customWidth="1"/>
    <col min="43" max="43" width="20.109375" bestFit="1" customWidth="1"/>
    <col min="44" max="44" width="29.6640625" style="10" customWidth="1"/>
  </cols>
  <sheetData>
    <row r="1" spans="1:58" s="1" customFormat="1" ht="16.2" thickBot="1" x14ac:dyDescent="0.35">
      <c r="A1" s="1" t="s">
        <v>25</v>
      </c>
      <c r="B1" s="1" t="s">
        <v>0</v>
      </c>
      <c r="C1" s="14" t="s">
        <v>28</v>
      </c>
      <c r="D1" s="1" t="s">
        <v>14</v>
      </c>
      <c r="E1" s="14" t="s">
        <v>27</v>
      </c>
      <c r="F1" s="14" t="s">
        <v>29</v>
      </c>
      <c r="G1" s="14" t="s">
        <v>26</v>
      </c>
      <c r="H1" s="8" t="s">
        <v>33</v>
      </c>
      <c r="I1" s="1" t="s">
        <v>16</v>
      </c>
      <c r="J1" s="1" t="s">
        <v>44</v>
      </c>
      <c r="K1" s="1" t="s">
        <v>48</v>
      </c>
      <c r="L1" s="1" t="s">
        <v>48</v>
      </c>
      <c r="M1" s="1" t="s">
        <v>47</v>
      </c>
      <c r="N1" s="1" t="s">
        <v>45</v>
      </c>
      <c r="O1" s="1" t="s">
        <v>49</v>
      </c>
      <c r="P1" s="1" t="s">
        <v>49</v>
      </c>
      <c r="Q1" s="1" t="s">
        <v>46</v>
      </c>
      <c r="R1" s="1" t="s">
        <v>64</v>
      </c>
      <c r="S1" s="1" t="s">
        <v>66</v>
      </c>
      <c r="T1" s="1" t="s">
        <v>66</v>
      </c>
      <c r="U1" s="1" t="s">
        <v>67</v>
      </c>
      <c r="V1" s="1" t="s">
        <v>153</v>
      </c>
      <c r="W1" s="1" t="s">
        <v>154</v>
      </c>
      <c r="X1" s="1" t="s">
        <v>154</v>
      </c>
      <c r="Y1" s="1" t="s">
        <v>155</v>
      </c>
      <c r="Z1" s="8" t="s">
        <v>38</v>
      </c>
      <c r="AA1" s="8" t="s">
        <v>30</v>
      </c>
      <c r="AB1" s="8" t="s">
        <v>34</v>
      </c>
      <c r="AC1" s="14" t="s">
        <v>39</v>
      </c>
      <c r="AD1" s="14" t="s">
        <v>156</v>
      </c>
      <c r="AE1" s="1" t="s">
        <v>157</v>
      </c>
      <c r="AF1" s="1" t="s">
        <v>82</v>
      </c>
      <c r="AG1" s="8" t="s">
        <v>31</v>
      </c>
      <c r="AH1" s="14" t="s">
        <v>32</v>
      </c>
      <c r="AI1" s="1" t="s">
        <v>43</v>
      </c>
      <c r="AJ1" s="14" t="s">
        <v>18</v>
      </c>
      <c r="AK1" s="1" t="s">
        <v>17</v>
      </c>
      <c r="AL1" s="8" t="s">
        <v>37</v>
      </c>
      <c r="AM1" s="8" t="s">
        <v>40</v>
      </c>
      <c r="AN1" s="8" t="s">
        <v>36</v>
      </c>
      <c r="AO1" s="8" t="s">
        <v>35</v>
      </c>
      <c r="AP1" s="8" t="s">
        <v>41</v>
      </c>
      <c r="AQ1" s="8" t="s">
        <v>42</v>
      </c>
      <c r="AR1" s="15"/>
      <c r="AS1" s="1" t="s">
        <v>1</v>
      </c>
      <c r="AT1" s="1" t="s">
        <v>2</v>
      </c>
      <c r="AU1" s="1" t="s">
        <v>10</v>
      </c>
      <c r="AV1" s="1" t="s">
        <v>3</v>
      </c>
      <c r="AW1" s="1" t="s">
        <v>4</v>
      </c>
      <c r="AX1" s="1" t="s">
        <v>7</v>
      </c>
      <c r="AY1" s="1" t="s">
        <v>5</v>
      </c>
      <c r="AZ1" s="1" t="s">
        <v>6</v>
      </c>
      <c r="BB1" s="3" t="s">
        <v>8</v>
      </c>
      <c r="BC1" s="1" t="s">
        <v>9</v>
      </c>
      <c r="BD1" s="1" t="s">
        <v>11</v>
      </c>
      <c r="BE1" s="1" t="s">
        <v>12</v>
      </c>
      <c r="BF1" s="1" t="s">
        <v>13</v>
      </c>
    </row>
    <row r="2" spans="1:58" ht="15" thickTop="1" x14ac:dyDescent="0.3">
      <c r="A2">
        <v>15</v>
      </c>
      <c r="B2">
        <v>6</v>
      </c>
      <c r="C2" t="s">
        <v>151</v>
      </c>
      <c r="E2" s="13" t="s">
        <v>126</v>
      </c>
      <c r="G2" s="17">
        <v>30.7</v>
      </c>
      <c r="H2">
        <f>Konstanten!$B$3</f>
        <v>2.5</v>
      </c>
      <c r="I2">
        <f>COUNTIF(Windows!$A$4:$A$84,E2)</f>
        <v>2</v>
      </c>
      <c r="J2" t="str">
        <f>VLOOKUP(E2,Windows!$A$4:$D$84,2,FALSE)</f>
        <v>IU10,5-v+OTL3-v</v>
      </c>
      <c r="K2">
        <f>VLOOKUP(J2,Windows!$B$4:$D$84,2,FALSE)/1000</f>
        <v>1.325</v>
      </c>
      <c r="L2">
        <f>VLOOKUP(J2,Windows!$B$4:$D$84,3,FALSE)/1000</f>
        <v>1.67</v>
      </c>
      <c r="M2">
        <f t="shared" ref="M2" si="0">IF(ISNA(L2*K2),0,K2*L2)</f>
        <v>2.2127499999999998</v>
      </c>
      <c r="N2" t="str">
        <f>IF(I2&gt;=2,INDEX(Windows!$B$4:$B$84,MATCH(J2,Windows!$B$4:$B$84,0)+1),0)</f>
        <v>IU21-o</v>
      </c>
      <c r="O2">
        <f>VLOOKUP(N2,Windows!$B$4:$D$84,2,FALSE)/1000</f>
        <v>2.12</v>
      </c>
      <c r="P2">
        <f>VLOOKUP(N2,Windows!$B$4:$D$84,3,FALSE)/1000</f>
        <v>1.67</v>
      </c>
      <c r="Q2">
        <f t="shared" ref="Q2" si="1">IF(ISNA(P2*O2),0,O2*P2)</f>
        <v>3.5404</v>
      </c>
      <c r="R2">
        <f>IF(I2&gt;=3,INDEX(Windows!$B$4:$B$84,MATCH(J2,Windows!$B$4:$B$84,0)+2),0)</f>
        <v>0</v>
      </c>
      <c r="S2" t="e">
        <f>VLOOKUP(R2,Windows!$B$4:$D$84,2,FALSE)/1000</f>
        <v>#N/A</v>
      </c>
      <c r="T2" t="e">
        <f>VLOOKUP(R2,Windows!$B$4:$D$84,3,FALSE)/1000</f>
        <v>#N/A</v>
      </c>
      <c r="U2">
        <f t="shared" ref="U2" si="2">IF(ISNA(T2*S2),0,S2*T2)</f>
        <v>0</v>
      </c>
      <c r="V2">
        <f>IF(I2&gt;=4,INDEX(Windows!$B$4:$B$84,MATCH(J2,Windows!$B$4:$B$84,0)+3),0)</f>
        <v>0</v>
      </c>
      <c r="W2" t="e">
        <f>VLOOKUP(V2,Windows!$B$4:$D$84,2,FALSE)/1000</f>
        <v>#N/A</v>
      </c>
      <c r="X2" t="e">
        <f>VLOOKUP(V2,Windows!$B$4:$D$84,3,FALSE)/1000</f>
        <v>#N/A</v>
      </c>
      <c r="Y2">
        <f t="shared" ref="Y2" si="3">IF(ISNA(X2*W2),0,W2*X2)</f>
        <v>0</v>
      </c>
      <c r="Z2">
        <f t="shared" ref="Z2" si="4">IF(I2&gt;0,AC2,"N/A")</f>
        <v>42</v>
      </c>
      <c r="AA2">
        <f t="shared" ref="AA2" si="5">SUM(M2,Q2,U2,Y2)</f>
        <v>5.7531499999999998</v>
      </c>
      <c r="AC2">
        <v>42</v>
      </c>
      <c r="AD2">
        <v>89.83</v>
      </c>
      <c r="AE2">
        <f t="shared" ref="AE2" si="6">AD2*50/1000</f>
        <v>4.4915000000000003</v>
      </c>
      <c r="AF2">
        <f>AE2*Konstanten!$B$4</f>
        <v>19.088875000000002</v>
      </c>
      <c r="AG2">
        <f t="shared" ref="AG2" si="7">IF(AF2-AA2&lt;=0, 0, AF2-AA2)</f>
        <v>13.335725000000002</v>
      </c>
      <c r="AH2" t="s">
        <v>73</v>
      </c>
      <c r="AJ2" s="16">
        <f>2*143.03+89.83</f>
        <v>375.89</v>
      </c>
      <c r="AK2" s="16">
        <f t="shared" ref="AK2" si="8">50/1000*AJ2</f>
        <v>18.794499999999999</v>
      </c>
      <c r="AL2" s="16">
        <f>AK2*Konstanten!$B$3</f>
        <v>46.986249999999998</v>
      </c>
      <c r="AN2">
        <f t="shared" ref="AN2" si="9">IF(B2=9,1,0)</f>
        <v>0</v>
      </c>
      <c r="AO2">
        <f t="shared" ref="AO2" si="10">IF(B2=1,1,0)</f>
        <v>0</v>
      </c>
      <c r="AS2" s="10"/>
      <c r="BB2" s="4"/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70" zoomScaleNormal="70" workbookViewId="0">
      <selection activeCell="T27" sqref="T27"/>
    </sheetView>
  </sheetViews>
  <sheetFormatPr baseColWidth="10" defaultRowHeight="14.4" x14ac:dyDescent="0.3"/>
  <sheetData>
    <row r="1" spans="1:15" x14ac:dyDescent="0.3">
      <c r="A1" s="11" t="s">
        <v>103</v>
      </c>
    </row>
    <row r="5" spans="1:15" ht="31.2" x14ac:dyDescent="0.6">
      <c r="B5" s="7" t="s">
        <v>24</v>
      </c>
      <c r="H5" s="7" t="s">
        <v>19</v>
      </c>
      <c r="O5" s="7" t="s">
        <v>20</v>
      </c>
    </row>
    <row r="30" spans="2:15" ht="31.2" x14ac:dyDescent="0.6">
      <c r="B30" s="7" t="s">
        <v>21</v>
      </c>
      <c r="H30" s="7" t="s">
        <v>22</v>
      </c>
      <c r="O30" s="9" t="s">
        <v>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18" sqref="I18"/>
    </sheetView>
  </sheetViews>
  <sheetFormatPr baseColWidth="10" defaultRowHeight="14.4" x14ac:dyDescent="0.3"/>
  <sheetData>
    <row r="1" spans="1:9" x14ac:dyDescent="0.3">
      <c r="A1" t="s">
        <v>73</v>
      </c>
      <c r="B1" t="s">
        <v>69</v>
      </c>
      <c r="C1" t="s">
        <v>70</v>
      </c>
      <c r="D1" t="s">
        <v>71</v>
      </c>
      <c r="E1" t="s">
        <v>74</v>
      </c>
      <c r="F1" t="s">
        <v>72</v>
      </c>
      <c r="G1" t="s">
        <v>75</v>
      </c>
    </row>
    <row r="2" spans="1:9" x14ac:dyDescent="0.3">
      <c r="A2">
        <v>1</v>
      </c>
      <c r="B2" t="s">
        <v>76</v>
      </c>
      <c r="C2">
        <v>4.0000000000000001E-3</v>
      </c>
      <c r="D2">
        <v>160</v>
      </c>
      <c r="E2">
        <f>C2/D2</f>
        <v>2.5000000000000001E-5</v>
      </c>
      <c r="F2">
        <f>1/(E2+E3+E4+E5+E6+E7+0.17)</f>
        <v>0.21576763059143195</v>
      </c>
      <c r="G2">
        <f>F2+F3+F4+F5+F6+F7+F8</f>
        <v>0.21576763059143195</v>
      </c>
    </row>
    <row r="3" spans="1:9" x14ac:dyDescent="0.3">
      <c r="A3">
        <v>2</v>
      </c>
      <c r="B3" t="s">
        <v>80</v>
      </c>
      <c r="C3">
        <v>3.4000000000000002E-2</v>
      </c>
      <c r="D3">
        <v>5</v>
      </c>
      <c r="E3">
        <f t="shared" ref="E3:E19" si="0">C3/D3</f>
        <v>6.8000000000000005E-3</v>
      </c>
    </row>
    <row r="4" spans="1:9" x14ac:dyDescent="0.3">
      <c r="A4">
        <v>3</v>
      </c>
      <c r="B4" t="s">
        <v>81</v>
      </c>
      <c r="C4">
        <v>2.5000000000000001E-2</v>
      </c>
      <c r="D4">
        <v>5</v>
      </c>
      <c r="E4">
        <f t="shared" si="0"/>
        <v>5.0000000000000001E-3</v>
      </c>
    </row>
    <row r="5" spans="1:9" x14ac:dyDescent="0.3">
      <c r="A5">
        <v>4</v>
      </c>
      <c r="B5" t="s">
        <v>79</v>
      </c>
      <c r="C5">
        <v>8.0000000000000002E-3</v>
      </c>
      <c r="D5">
        <v>5</v>
      </c>
      <c r="E5">
        <f t="shared" si="0"/>
        <v>1.6000000000000001E-3</v>
      </c>
    </row>
    <row r="6" spans="1:9" x14ac:dyDescent="0.3">
      <c r="A6">
        <v>5</v>
      </c>
      <c r="B6" t="s">
        <v>78</v>
      </c>
      <c r="C6">
        <v>0.17499999999999999</v>
      </c>
      <c r="D6">
        <v>0.04</v>
      </c>
      <c r="E6">
        <f t="shared" si="0"/>
        <v>4.375</v>
      </c>
    </row>
    <row r="7" spans="1:9" x14ac:dyDescent="0.3">
      <c r="A7">
        <v>6</v>
      </c>
      <c r="B7" t="s">
        <v>77</v>
      </c>
      <c r="C7">
        <v>0.16</v>
      </c>
      <c r="D7">
        <v>2.1</v>
      </c>
      <c r="E7">
        <f t="shared" si="0"/>
        <v>7.6190476190476183E-2</v>
      </c>
      <c r="I7">
        <f>1/(SUM(E3:E7)+0.17)</f>
        <v>0.21576879448947051</v>
      </c>
    </row>
    <row r="8" spans="1:9" x14ac:dyDescent="0.3">
      <c r="E8" t="e">
        <f t="shared" si="0"/>
        <v>#DIV/0!</v>
      </c>
    </row>
    <row r="9" spans="1:9" x14ac:dyDescent="0.3">
      <c r="E9" t="e">
        <f t="shared" si="0"/>
        <v>#DIV/0!</v>
      </c>
    </row>
    <row r="10" spans="1:9" x14ac:dyDescent="0.3">
      <c r="E10" t="e">
        <f t="shared" si="0"/>
        <v>#DIV/0!</v>
      </c>
    </row>
    <row r="11" spans="1:9" x14ac:dyDescent="0.3">
      <c r="E11" t="e">
        <f t="shared" si="0"/>
        <v>#DIV/0!</v>
      </c>
    </row>
    <row r="12" spans="1:9" x14ac:dyDescent="0.3">
      <c r="E12" t="e">
        <f t="shared" si="0"/>
        <v>#DIV/0!</v>
      </c>
    </row>
    <row r="13" spans="1:9" x14ac:dyDescent="0.3">
      <c r="E13" t="e">
        <f t="shared" si="0"/>
        <v>#DIV/0!</v>
      </c>
    </row>
    <row r="14" spans="1:9" x14ac:dyDescent="0.3">
      <c r="E14" t="e">
        <f t="shared" si="0"/>
        <v>#DIV/0!</v>
      </c>
    </row>
    <row r="15" spans="1:9" x14ac:dyDescent="0.3">
      <c r="E15" t="e">
        <f t="shared" si="0"/>
        <v>#DIV/0!</v>
      </c>
    </row>
    <row r="16" spans="1:9" x14ac:dyDescent="0.3">
      <c r="E16" t="e">
        <f t="shared" si="0"/>
        <v>#DIV/0!</v>
      </c>
    </row>
    <row r="17" spans="5:5" x14ac:dyDescent="0.3">
      <c r="E17" t="e">
        <f t="shared" si="0"/>
        <v>#DIV/0!</v>
      </c>
    </row>
    <row r="18" spans="5:5" x14ac:dyDescent="0.3">
      <c r="E18" t="e">
        <f t="shared" si="0"/>
        <v>#DIV/0!</v>
      </c>
    </row>
    <row r="19" spans="5:5" x14ac:dyDescent="0.3">
      <c r="E19" t="e">
        <f t="shared" si="0"/>
        <v>#DIV/0!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GeneralNotes</vt:lpstr>
      <vt:lpstr>Orientation</vt:lpstr>
      <vt:lpstr>Konstanten</vt:lpstr>
      <vt:lpstr>Windows</vt:lpstr>
      <vt:lpstr>TK03_6</vt:lpstr>
      <vt:lpstr>Zones_TK03</vt:lpstr>
      <vt:lpstr>U-Wert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Rahme, Lichaa-Antoine</dc:creator>
  <cp:lastModifiedBy>Henkel, Patrick</cp:lastModifiedBy>
  <dcterms:created xsi:type="dcterms:W3CDTF">2018-12-06T14:07:49Z</dcterms:created>
  <dcterms:modified xsi:type="dcterms:W3CDTF">2021-07-01T07:41:28Z</dcterms:modified>
</cp:coreProperties>
</file>