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ales &amp; Marketing\Channel - blog\Project Steel hawk\Nummer 19\"/>
    </mc:Choice>
  </mc:AlternateContent>
  <xr:revisionPtr revIDLastSave="0" documentId="13_ncr:1_{EFEB226D-F425-4507-96FA-46320570622E}" xr6:coauthVersionLast="43" xr6:coauthVersionMax="43" xr10:uidLastSave="{00000000-0000-0000-0000-000000000000}"/>
  <bookViews>
    <workbookView xWindow="28680" yWindow="-120" windowWidth="29040" windowHeight="15840" activeTab="2" xr2:uid="{EE5A9677-59E0-4521-89AD-CCB83B1703B0}"/>
  </bookViews>
  <sheets>
    <sheet name="Common-size analyse" sheetId="2" r:id="rId1"/>
    <sheet name="Indeksanalyse" sheetId="3" r:id="rId2"/>
    <sheet name="Betingelse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9" i="3" l="1"/>
  <c r="G39" i="3"/>
  <c r="O37" i="3" s="1"/>
  <c r="F39" i="3"/>
  <c r="N39" i="3" s="1"/>
  <c r="E39" i="3"/>
  <c r="D39" i="3"/>
  <c r="L39" i="3" s="1"/>
  <c r="C39" i="3"/>
  <c r="K39" i="3" s="1"/>
  <c r="X37" i="3"/>
  <c r="W37" i="3"/>
  <c r="V37" i="3"/>
  <c r="U37" i="3"/>
  <c r="T37" i="3"/>
  <c r="L37" i="3"/>
  <c r="K37" i="3"/>
  <c r="X36" i="3"/>
  <c r="W36" i="3"/>
  <c r="V36" i="3"/>
  <c r="U36" i="3"/>
  <c r="T36" i="3"/>
  <c r="P36" i="3"/>
  <c r="O36" i="3"/>
  <c r="L36" i="3"/>
  <c r="X35" i="3"/>
  <c r="W35" i="3"/>
  <c r="V35" i="3"/>
  <c r="U35" i="3"/>
  <c r="T35" i="3"/>
  <c r="O35" i="3"/>
  <c r="N35" i="3"/>
  <c r="X34" i="3"/>
  <c r="W34" i="3"/>
  <c r="V34" i="3"/>
  <c r="U34" i="3"/>
  <c r="T34" i="3"/>
  <c r="P34" i="3"/>
  <c r="O34" i="3"/>
  <c r="M34" i="3"/>
  <c r="L34" i="3"/>
  <c r="K34" i="3"/>
  <c r="H30" i="3"/>
  <c r="G30" i="3"/>
  <c r="F30" i="3"/>
  <c r="F32" i="3" s="1"/>
  <c r="E30" i="3"/>
  <c r="E32" i="3" s="1"/>
  <c r="D30" i="3"/>
  <c r="C30" i="3"/>
  <c r="C32" i="3" s="1"/>
  <c r="X29" i="3"/>
  <c r="W29" i="3"/>
  <c r="V29" i="3"/>
  <c r="U29" i="3"/>
  <c r="T29" i="3"/>
  <c r="X27" i="3"/>
  <c r="W27" i="3"/>
  <c r="V27" i="3"/>
  <c r="U27" i="3"/>
  <c r="T27" i="3"/>
  <c r="X26" i="3"/>
  <c r="W26" i="3"/>
  <c r="V26" i="3"/>
  <c r="U26" i="3"/>
  <c r="T26" i="3"/>
  <c r="X24" i="3"/>
  <c r="W24" i="3"/>
  <c r="V24" i="3"/>
  <c r="U24" i="3"/>
  <c r="T24" i="3"/>
  <c r="X19" i="3"/>
  <c r="W19" i="3"/>
  <c r="V19" i="3"/>
  <c r="U19" i="3"/>
  <c r="T19" i="3"/>
  <c r="P19" i="3"/>
  <c r="O19" i="3"/>
  <c r="N19" i="3"/>
  <c r="M19" i="3"/>
  <c r="L19" i="3"/>
  <c r="K19" i="3"/>
  <c r="X16" i="3"/>
  <c r="W16" i="3"/>
  <c r="V16" i="3"/>
  <c r="U16" i="3"/>
  <c r="T16" i="3"/>
  <c r="P16" i="3"/>
  <c r="O16" i="3"/>
  <c r="N16" i="3"/>
  <c r="M16" i="3"/>
  <c r="L16" i="3"/>
  <c r="K16" i="3"/>
  <c r="X13" i="3"/>
  <c r="W13" i="3"/>
  <c r="V13" i="3"/>
  <c r="U13" i="3"/>
  <c r="T13" i="3"/>
  <c r="P13" i="3"/>
  <c r="O13" i="3"/>
  <c r="N13" i="3"/>
  <c r="M13" i="3"/>
  <c r="L13" i="3"/>
  <c r="K13" i="3"/>
  <c r="X12" i="3"/>
  <c r="W12" i="3"/>
  <c r="V12" i="3"/>
  <c r="U12" i="3"/>
  <c r="T12" i="3"/>
  <c r="P12" i="3"/>
  <c r="O12" i="3"/>
  <c r="N12" i="3"/>
  <c r="M12" i="3"/>
  <c r="L12" i="3"/>
  <c r="K12" i="3"/>
  <c r="H10" i="3"/>
  <c r="H14" i="3" s="1"/>
  <c r="G10" i="3"/>
  <c r="F10" i="3"/>
  <c r="F14" i="3" s="1"/>
  <c r="E10" i="3"/>
  <c r="E14" i="3" s="1"/>
  <c r="D10" i="3"/>
  <c r="L10" i="3" s="1"/>
  <c r="C10" i="3"/>
  <c r="X10" i="3" s="1"/>
  <c r="X9" i="3"/>
  <c r="W9" i="3"/>
  <c r="V9" i="3"/>
  <c r="U9" i="3"/>
  <c r="T9" i="3"/>
  <c r="P9" i="3"/>
  <c r="O9" i="3"/>
  <c r="N9" i="3"/>
  <c r="M9" i="3"/>
  <c r="L9" i="3"/>
  <c r="K9" i="3"/>
  <c r="X8" i="3"/>
  <c r="W8" i="3"/>
  <c r="V8" i="3"/>
  <c r="U8" i="3"/>
  <c r="T8" i="3"/>
  <c r="P8" i="3"/>
  <c r="O8" i="3"/>
  <c r="N8" i="3"/>
  <c r="M8" i="3"/>
  <c r="L8" i="3"/>
  <c r="K8" i="3"/>
  <c r="X7" i="3"/>
  <c r="W7" i="3"/>
  <c r="V7" i="3"/>
  <c r="U7" i="3"/>
  <c r="T7" i="3"/>
  <c r="P7" i="3"/>
  <c r="O7" i="3"/>
  <c r="N7" i="3"/>
  <c r="M7" i="3"/>
  <c r="L7" i="3"/>
  <c r="K7" i="3"/>
  <c r="X6" i="3"/>
  <c r="W6" i="3"/>
  <c r="V6" i="3"/>
  <c r="U6" i="3"/>
  <c r="T6" i="3"/>
  <c r="P6" i="3"/>
  <c r="O6" i="3"/>
  <c r="N6" i="3"/>
  <c r="M6" i="3"/>
  <c r="L6" i="3"/>
  <c r="K6" i="3"/>
  <c r="X5" i="3"/>
  <c r="W5" i="3"/>
  <c r="V5" i="3"/>
  <c r="U5" i="3"/>
  <c r="T5" i="3"/>
  <c r="D19" i="2"/>
  <c r="D17" i="2"/>
  <c r="D18" i="2"/>
  <c r="F15" i="2"/>
  <c r="F13" i="2"/>
  <c r="F14" i="2"/>
  <c r="F43" i="2"/>
  <c r="C36" i="2"/>
  <c r="E36" i="2"/>
  <c r="F12" i="2"/>
  <c r="F17" i="2"/>
  <c r="F18" i="2"/>
  <c r="F21" i="2"/>
  <c r="D21" i="2"/>
  <c r="F11" i="2"/>
  <c r="D14" i="2"/>
  <c r="D13" i="2"/>
  <c r="D12" i="2"/>
  <c r="D11" i="2"/>
  <c r="D15" i="2" s="1"/>
  <c r="E45" i="2"/>
  <c r="F40" i="2" s="1"/>
  <c r="C45" i="2"/>
  <c r="E15" i="2"/>
  <c r="C15" i="2"/>
  <c r="C19" i="2" s="1"/>
  <c r="C22" i="2" s="1"/>
  <c r="D22" i="2" s="1"/>
  <c r="W10" i="3" l="1"/>
  <c r="D14" i="3"/>
  <c r="L14" i="3" s="1"/>
  <c r="W39" i="3"/>
  <c r="M10" i="3"/>
  <c r="P10" i="3"/>
  <c r="U30" i="3"/>
  <c r="O39" i="3"/>
  <c r="T39" i="3"/>
  <c r="X39" i="3"/>
  <c r="P39" i="3"/>
  <c r="N34" i="3"/>
  <c r="K35" i="3"/>
  <c r="K36" i="3"/>
  <c r="P37" i="3"/>
  <c r="U39" i="3"/>
  <c r="V39" i="3"/>
  <c r="N27" i="3"/>
  <c r="N30" i="3"/>
  <c r="W30" i="3"/>
  <c r="T30" i="3"/>
  <c r="X30" i="3"/>
  <c r="P14" i="3"/>
  <c r="H17" i="3"/>
  <c r="K32" i="3"/>
  <c r="K29" i="3"/>
  <c r="K24" i="3"/>
  <c r="K26" i="3"/>
  <c r="K27" i="3"/>
  <c r="K28" i="3"/>
  <c r="E17" i="3"/>
  <c r="M14" i="3"/>
  <c r="V32" i="3"/>
  <c r="N14" i="3"/>
  <c r="F17" i="3"/>
  <c r="M30" i="3"/>
  <c r="M27" i="3"/>
  <c r="U32" i="3"/>
  <c r="M28" i="3"/>
  <c r="M32" i="3"/>
  <c r="M29" i="3"/>
  <c r="M24" i="3"/>
  <c r="M26" i="3"/>
  <c r="T10" i="3"/>
  <c r="G14" i="3"/>
  <c r="C14" i="3"/>
  <c r="V14" i="3" s="1"/>
  <c r="N10" i="3"/>
  <c r="U10" i="3"/>
  <c r="N26" i="3"/>
  <c r="K30" i="3"/>
  <c r="V30" i="3"/>
  <c r="G32" i="3"/>
  <c r="O30" i="3" s="1"/>
  <c r="M37" i="3"/>
  <c r="K10" i="3"/>
  <c r="O10" i="3"/>
  <c r="V10" i="3"/>
  <c r="D17" i="3"/>
  <c r="N24" i="3"/>
  <c r="N29" i="3"/>
  <c r="D32" i="3"/>
  <c r="L30" i="3" s="1"/>
  <c r="H32" i="3"/>
  <c r="P30" i="3" s="1"/>
  <c r="N32" i="3"/>
  <c r="L35" i="3"/>
  <c r="P35" i="3"/>
  <c r="M36" i="3"/>
  <c r="N37" i="3"/>
  <c r="M39" i="3"/>
  <c r="N28" i="3"/>
  <c r="M35" i="3"/>
  <c r="N36" i="3"/>
  <c r="D40" i="2"/>
  <c r="D45" i="2" s="1"/>
  <c r="F42" i="2"/>
  <c r="E38" i="2"/>
  <c r="F41" i="2"/>
  <c r="F45" i="2" s="1"/>
  <c r="D42" i="2"/>
  <c r="D43" i="2"/>
  <c r="D41" i="2"/>
  <c r="C24" i="2"/>
  <c r="D24" i="2" s="1"/>
  <c r="E19" i="2"/>
  <c r="F19" i="2" s="1"/>
  <c r="C38" i="2"/>
  <c r="N17" i="3" l="1"/>
  <c r="F20" i="3"/>
  <c r="D20" i="3"/>
  <c r="L17" i="3"/>
  <c r="T14" i="3"/>
  <c r="K14" i="3"/>
  <c r="C17" i="3"/>
  <c r="T17" i="3" s="1"/>
  <c r="U14" i="3"/>
  <c r="X14" i="3"/>
  <c r="O32" i="3"/>
  <c r="O29" i="3"/>
  <c r="O24" i="3"/>
  <c r="W32" i="3"/>
  <c r="O26" i="3"/>
  <c r="O27" i="3"/>
  <c r="O28" i="3"/>
  <c r="W14" i="3"/>
  <c r="O14" i="3"/>
  <c r="G17" i="3"/>
  <c r="E20" i="3"/>
  <c r="M17" i="3"/>
  <c r="H20" i="3"/>
  <c r="P17" i="3"/>
  <c r="L26" i="3"/>
  <c r="L32" i="3"/>
  <c r="L27" i="3"/>
  <c r="T32" i="3"/>
  <c r="L28" i="3"/>
  <c r="L29" i="3"/>
  <c r="L24" i="3"/>
  <c r="P26" i="3"/>
  <c r="P29" i="3"/>
  <c r="P24" i="3"/>
  <c r="P27" i="3"/>
  <c r="X32" i="3"/>
  <c r="P28" i="3"/>
  <c r="P32" i="3"/>
  <c r="F33" i="2"/>
  <c r="F35" i="2"/>
  <c r="F30" i="2"/>
  <c r="F32" i="2"/>
  <c r="F34" i="2"/>
  <c r="F36" i="2"/>
  <c r="D35" i="2"/>
  <c r="D30" i="2"/>
  <c r="D33" i="2"/>
  <c r="D36" i="2"/>
  <c r="D34" i="2"/>
  <c r="D32" i="2"/>
  <c r="C25" i="2"/>
  <c r="D25" i="2" s="1"/>
  <c r="E22" i="2"/>
  <c r="U17" i="3" l="1"/>
  <c r="X17" i="3"/>
  <c r="L20" i="3"/>
  <c r="N20" i="3"/>
  <c r="M20" i="3"/>
  <c r="P20" i="3"/>
  <c r="O17" i="3"/>
  <c r="G20" i="3"/>
  <c r="W17" i="3"/>
  <c r="K17" i="3"/>
  <c r="C20" i="3"/>
  <c r="K20" i="3" s="1"/>
  <c r="V17" i="3"/>
  <c r="D38" i="2"/>
  <c r="F38" i="2"/>
  <c r="F22" i="2"/>
  <c r="E24" i="2"/>
  <c r="F24" i="2" s="1"/>
  <c r="V20" i="3" l="1"/>
  <c r="X20" i="3"/>
  <c r="O20" i="3"/>
  <c r="W20" i="3"/>
  <c r="U20" i="3"/>
  <c r="T20" i="3"/>
  <c r="E25" i="2"/>
  <c r="F25" i="2" s="1"/>
</calcChain>
</file>

<file path=xl/sharedStrings.xml><?xml version="1.0" encoding="utf-8"?>
<sst xmlns="http://schemas.openxmlformats.org/spreadsheetml/2006/main" count="121" uniqueCount="37">
  <si>
    <t>Nettoomsætning</t>
  </si>
  <si>
    <t>Andre driftsindtægter</t>
  </si>
  <si>
    <t>Produktionsomkostninger</t>
  </si>
  <si>
    <t>Salgs- og distributionsomkostninger</t>
  </si>
  <si>
    <t>Administrationsomkostninger</t>
  </si>
  <si>
    <t>Resultat af primær drift</t>
  </si>
  <si>
    <t>Finansielle indtægter</t>
  </si>
  <si>
    <t>Finansielle omkostninger</t>
  </si>
  <si>
    <t>Resultat før ekstraordinære poster og skat</t>
  </si>
  <si>
    <t>Ekstra ordninære poster</t>
  </si>
  <si>
    <t>Resultat før skat m.v.</t>
  </si>
  <si>
    <t>Skatteomkostninger m.v.</t>
  </si>
  <si>
    <t>Resultat</t>
  </si>
  <si>
    <t>Balance i kr.</t>
  </si>
  <si>
    <t>Anlægsaktiver</t>
  </si>
  <si>
    <t>Varebeholdninger</t>
  </si>
  <si>
    <t>Tilgodehavender</t>
  </si>
  <si>
    <t>Værdipapirer o.lign.</t>
  </si>
  <si>
    <t>Likvider</t>
  </si>
  <si>
    <t>Omsætningsaktiver i alt</t>
  </si>
  <si>
    <t>Aktiver i alt</t>
  </si>
  <si>
    <t>Egenkapital</t>
  </si>
  <si>
    <t>Hensættelser</t>
  </si>
  <si>
    <t>Langfristet gæld</t>
  </si>
  <si>
    <t>Kortfristet gæld</t>
  </si>
  <si>
    <t>Passiver i alt</t>
  </si>
  <si>
    <t>Resultatopgørelse med Indeks 2013 = 100</t>
  </si>
  <si>
    <t>Balance med Indeks 2013 = 100</t>
  </si>
  <si>
    <t>Kr.</t>
  </si>
  <si>
    <t>%</t>
  </si>
  <si>
    <t>Virksomhed: Bageriet</t>
  </si>
  <si>
    <t>Virksomhed: Det Lune Brød</t>
  </si>
  <si>
    <t>Common-size analyse af resultatopgørelse (2018)</t>
  </si>
  <si>
    <t>Common-size analyse af balancen (2018)</t>
  </si>
  <si>
    <t>Resultatopgørelse for Baguetten i kr.</t>
  </si>
  <si>
    <t>Common-size analyse af resultatopgørelse (i procent af Nettoomsætning)</t>
  </si>
  <si>
    <t>Anvendelse af dokumentet i henhold til SMVGuidens betingelser, som du finder på: www.smvguiden.dk/betingelser-for-brug-af-smvguiden/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</si>
</sst>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22F4E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6" fillId="0" borderId="0" xfId="0" applyFont="1"/>
    <xf numFmtId="0" fontId="0" fillId="3" borderId="0" xfId="0" applyFill="1"/>
    <xf numFmtId="0" fontId="4" fillId="3" borderId="0" xfId="0" applyFont="1" applyFill="1"/>
    <xf numFmtId="0" fontId="3" fillId="3" borderId="0" xfId="0" applyFont="1" applyFill="1"/>
    <xf numFmtId="165" fontId="0" fillId="3" borderId="0" xfId="0" applyNumberFormat="1" applyFill="1"/>
    <xf numFmtId="164" fontId="0" fillId="3" borderId="0" xfId="0" applyNumberFormat="1" applyFill="1"/>
    <xf numFmtId="0" fontId="2" fillId="3" borderId="0" xfId="0" applyFont="1" applyFill="1"/>
    <xf numFmtId="165" fontId="0" fillId="3" borderId="0" xfId="1" applyNumberFormat="1" applyFont="1" applyFill="1"/>
    <xf numFmtId="10" fontId="0" fillId="3" borderId="0" xfId="0" applyNumberFormat="1" applyFill="1"/>
    <xf numFmtId="0" fontId="5" fillId="2" borderId="5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6" xfId="0" applyFont="1" applyFill="1" applyBorder="1" applyAlignment="1" applyProtection="1">
      <alignment horizontal="center"/>
      <protection locked="0"/>
    </xf>
    <xf numFmtId="0" fontId="6" fillId="0" borderId="7" xfId="0" applyFont="1" applyBorder="1" applyProtection="1"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8" xfId="0" applyFont="1" applyBorder="1" applyAlignment="1" applyProtection="1">
      <alignment horizontal="center"/>
      <protection locked="0"/>
    </xf>
    <xf numFmtId="0" fontId="6" fillId="0" borderId="9" xfId="0" applyFont="1" applyBorder="1" applyProtection="1"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/>
      <protection locked="0"/>
    </xf>
    <xf numFmtId="0" fontId="6" fillId="0" borderId="5" xfId="0" applyFont="1" applyBorder="1" applyProtection="1">
      <protection locked="0"/>
    </xf>
    <xf numFmtId="165" fontId="6" fillId="0" borderId="0" xfId="1" applyNumberFormat="1" applyFont="1" applyBorder="1" applyProtection="1">
      <protection locked="0"/>
    </xf>
    <xf numFmtId="166" fontId="6" fillId="0" borderId="0" xfId="2" applyNumberFormat="1" applyFont="1" applyBorder="1" applyProtection="1">
      <protection locked="0"/>
    </xf>
    <xf numFmtId="166" fontId="6" fillId="0" borderId="11" xfId="2" applyNumberFormat="1" applyFont="1" applyBorder="1" applyProtection="1">
      <protection locked="0"/>
    </xf>
    <xf numFmtId="0" fontId="6" fillId="0" borderId="12" xfId="0" applyFont="1" applyBorder="1" applyProtection="1">
      <protection locked="0"/>
    </xf>
    <xf numFmtId="165" fontId="6" fillId="0" borderId="1" xfId="1" applyNumberFormat="1" applyFont="1" applyBorder="1" applyProtection="1">
      <protection locked="0"/>
    </xf>
    <xf numFmtId="166" fontId="6" fillId="0" borderId="1" xfId="2" applyNumberFormat="1" applyFont="1" applyBorder="1" applyProtection="1">
      <protection locked="0"/>
    </xf>
    <xf numFmtId="166" fontId="6" fillId="0" borderId="8" xfId="2" applyNumberFormat="1" applyFont="1" applyBorder="1" applyProtection="1">
      <protection locked="0"/>
    </xf>
    <xf numFmtId="0" fontId="8" fillId="0" borderId="7" xfId="0" applyFont="1" applyBorder="1" applyProtection="1">
      <protection locked="0"/>
    </xf>
    <xf numFmtId="165" fontId="8" fillId="0" borderId="0" xfId="1" applyNumberFormat="1" applyFont="1" applyBorder="1" applyProtection="1">
      <protection locked="0"/>
    </xf>
    <xf numFmtId="166" fontId="8" fillId="0" borderId="0" xfId="2" applyNumberFormat="1" applyFont="1" applyBorder="1" applyProtection="1">
      <protection locked="0"/>
    </xf>
    <xf numFmtId="166" fontId="8" fillId="0" borderId="11" xfId="2" applyNumberFormat="1" applyFont="1" applyBorder="1" applyProtection="1">
      <protection locked="0"/>
    </xf>
    <xf numFmtId="0" fontId="7" fillId="0" borderId="13" xfId="0" applyFont="1" applyBorder="1" applyProtection="1">
      <protection locked="0"/>
    </xf>
    <xf numFmtId="165" fontId="7" fillId="0" borderId="2" xfId="1" applyNumberFormat="1" applyFont="1" applyBorder="1" applyProtection="1">
      <protection locked="0"/>
    </xf>
    <xf numFmtId="166" fontId="7" fillId="0" borderId="2" xfId="2" applyNumberFormat="1" applyFont="1" applyBorder="1" applyProtection="1">
      <protection locked="0"/>
    </xf>
    <xf numFmtId="166" fontId="7" fillId="0" borderId="14" xfId="2" applyNumberFormat="1" applyFont="1" applyBorder="1" applyProtection="1">
      <protection locked="0"/>
    </xf>
    <xf numFmtId="0" fontId="8" fillId="0" borderId="5" xfId="0" applyFont="1" applyBorder="1" applyProtection="1">
      <protection locked="0"/>
    </xf>
    <xf numFmtId="165" fontId="8" fillId="0" borderId="3" xfId="1" applyNumberFormat="1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11" xfId="0" applyFont="1" applyBorder="1" applyProtection="1">
      <protection locked="0"/>
    </xf>
    <xf numFmtId="0" fontId="2" fillId="2" borderId="7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11" xfId="0" applyFont="1" applyFill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165" fontId="0" fillId="0" borderId="3" xfId="1" applyNumberFormat="1" applyFont="1" applyBorder="1" applyProtection="1">
      <protection locked="0"/>
    </xf>
    <xf numFmtId="165" fontId="0" fillId="0" borderId="6" xfId="1" applyNumberFormat="1" applyFont="1" applyBorder="1" applyProtection="1">
      <protection locked="0"/>
    </xf>
    <xf numFmtId="165" fontId="0" fillId="0" borderId="0" xfId="1" applyNumberFormat="1" applyFont="1" applyBorder="1" applyProtection="1">
      <protection locked="0"/>
    </xf>
    <xf numFmtId="165" fontId="0" fillId="0" borderId="11" xfId="1" applyNumberFormat="1" applyFont="1" applyBorder="1" applyProtection="1">
      <protection locked="0"/>
    </xf>
    <xf numFmtId="0" fontId="0" fillId="0" borderId="12" xfId="0" applyBorder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8" xfId="1" applyNumberFormat="1" applyFont="1" applyBorder="1" applyProtection="1">
      <protection locked="0"/>
    </xf>
    <xf numFmtId="0" fontId="4" fillId="0" borderId="7" xfId="0" applyFont="1" applyBorder="1" applyProtection="1">
      <protection locked="0"/>
    </xf>
    <xf numFmtId="165" fontId="4" fillId="0" borderId="0" xfId="1" applyNumberFormat="1" applyFont="1" applyBorder="1" applyProtection="1">
      <protection locked="0"/>
    </xf>
    <xf numFmtId="165" fontId="4" fillId="0" borderId="11" xfId="1" applyNumberFormat="1" applyFont="1" applyBorder="1" applyProtection="1">
      <protection locked="0"/>
    </xf>
    <xf numFmtId="10" fontId="0" fillId="0" borderId="0" xfId="2" applyNumberFormat="1" applyFont="1" applyBorder="1" applyProtection="1">
      <protection locked="0"/>
    </xf>
    <xf numFmtId="0" fontId="3" fillId="0" borderId="13" xfId="0" applyFont="1" applyBorder="1" applyProtection="1">
      <protection locked="0"/>
    </xf>
    <xf numFmtId="165" fontId="3" fillId="0" borderId="2" xfId="1" applyNumberFormat="1" applyFont="1" applyBorder="1" applyProtection="1">
      <protection locked="0"/>
    </xf>
    <xf numFmtId="165" fontId="3" fillId="0" borderId="14" xfId="1" applyNumberFormat="1" applyFont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/>
      <protection locked="0"/>
    </xf>
    <xf numFmtId="10" fontId="0" fillId="0" borderId="11" xfId="2" applyNumberFormat="1" applyFont="1" applyBorder="1" applyProtection="1">
      <protection locked="0"/>
    </xf>
    <xf numFmtId="10" fontId="0" fillId="0" borderId="1" xfId="2" applyNumberFormat="1" applyFont="1" applyBorder="1" applyProtection="1">
      <protection locked="0"/>
    </xf>
    <xf numFmtId="10" fontId="0" fillId="0" borderId="8" xfId="2" applyNumberFormat="1" applyFont="1" applyBorder="1" applyProtection="1">
      <protection locked="0"/>
    </xf>
    <xf numFmtId="10" fontId="0" fillId="0" borderId="2" xfId="2" applyNumberFormat="1" applyFont="1" applyBorder="1" applyProtection="1">
      <protection locked="0"/>
    </xf>
    <xf numFmtId="10" fontId="0" fillId="0" borderId="14" xfId="2" applyNumberFormat="1" applyFont="1" applyBorder="1" applyProtection="1">
      <protection locked="0"/>
    </xf>
    <xf numFmtId="0" fontId="4" fillId="0" borderId="5" xfId="0" applyFont="1" applyBorder="1" applyProtection="1">
      <protection locked="0"/>
    </xf>
    <xf numFmtId="165" fontId="4" fillId="0" borderId="3" xfId="1" applyNumberFormat="1" applyFont="1" applyBorder="1" applyProtection="1">
      <protection locked="0"/>
    </xf>
    <xf numFmtId="165" fontId="4" fillId="0" borderId="6" xfId="1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165" fontId="0" fillId="0" borderId="0" xfId="0" applyNumberFormat="1" applyBorder="1" applyProtection="1">
      <protection locked="0"/>
    </xf>
    <xf numFmtId="165" fontId="0" fillId="0" borderId="11" xfId="0" applyNumberFormat="1" applyBorder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8" xfId="0" applyNumberFormat="1" applyBorder="1" applyProtection="1">
      <protection locked="0"/>
    </xf>
    <xf numFmtId="165" fontId="0" fillId="0" borderId="2" xfId="1" applyNumberFormat="1" applyFont="1" applyBorder="1" applyProtection="1">
      <protection locked="0"/>
    </xf>
    <xf numFmtId="165" fontId="0" fillId="0" borderId="2" xfId="0" applyNumberFormat="1" applyBorder="1" applyProtection="1">
      <protection locked="0"/>
    </xf>
    <xf numFmtId="165" fontId="0" fillId="0" borderId="14" xfId="0" applyNumberFormat="1" applyBorder="1" applyProtection="1">
      <protection locked="0"/>
    </xf>
    <xf numFmtId="165" fontId="0" fillId="0" borderId="14" xfId="1" applyNumberFormat="1" applyFont="1" applyBorder="1" applyProtection="1"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22F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mvguiden.dk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76200</xdr:rowOff>
    </xdr:from>
    <xdr:to>
      <xdr:col>5</xdr:col>
      <xdr:colOff>314325</xdr:colOff>
      <xdr:row>5</xdr:row>
      <xdr:rowOff>66675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6695C0-C62F-48AC-BDF1-EA04C06A4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76200"/>
          <a:ext cx="5715000" cy="94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FCD50-1E03-4EAA-9F69-905A48BFACF9}">
  <dimension ref="A1:AE60"/>
  <sheetViews>
    <sheetView zoomScaleNormal="100" workbookViewId="0">
      <selection activeCell="E20" sqref="E20:E21"/>
    </sheetView>
  </sheetViews>
  <sheetFormatPr defaultRowHeight="15" x14ac:dyDescent="0.25"/>
  <cols>
    <col min="2" max="2" width="39.42578125" customWidth="1"/>
    <col min="3" max="6" width="13.5703125" customWidth="1"/>
  </cols>
  <sheetData>
    <row r="1" spans="1:3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5">
      <c r="A7" s="2"/>
      <c r="B7" s="10" t="s">
        <v>32</v>
      </c>
      <c r="C7" s="11"/>
      <c r="D7" s="11"/>
      <c r="E7" s="11"/>
      <c r="F7" s="1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2"/>
      <c r="B8" s="13"/>
      <c r="C8" s="14" t="s">
        <v>31</v>
      </c>
      <c r="D8" s="14"/>
      <c r="E8" s="14" t="s">
        <v>30</v>
      </c>
      <c r="F8" s="1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5">
      <c r="A9" s="2"/>
      <c r="B9" s="16"/>
      <c r="C9" s="17" t="s">
        <v>28</v>
      </c>
      <c r="D9" s="17" t="s">
        <v>29</v>
      </c>
      <c r="E9" s="17" t="s">
        <v>28</v>
      </c>
      <c r="F9" s="18" t="s">
        <v>29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5">
      <c r="A10" s="2"/>
      <c r="B10" s="19" t="s">
        <v>0</v>
      </c>
      <c r="C10" s="20">
        <v>1125465</v>
      </c>
      <c r="D10" s="21">
        <v>1</v>
      </c>
      <c r="E10" s="20">
        <v>54545640</v>
      </c>
      <c r="F10" s="22">
        <v>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 s="2"/>
      <c r="B11" s="13" t="s">
        <v>1</v>
      </c>
      <c r="C11" s="20">
        <v>121543</v>
      </c>
      <c r="D11" s="21">
        <f>+C11/C10</f>
        <v>0.10799358487380771</v>
      </c>
      <c r="E11" s="20">
        <v>1564560</v>
      </c>
      <c r="F11" s="22">
        <f>+E11/$E$10</f>
        <v>2.8683502476091582E-2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s="2"/>
      <c r="B12" s="13" t="s">
        <v>2</v>
      </c>
      <c r="C12" s="20">
        <v>751030</v>
      </c>
      <c r="D12" s="21">
        <f>+C12/C10</f>
        <v>0.6673064022426286</v>
      </c>
      <c r="E12" s="20">
        <v>38504548</v>
      </c>
      <c r="F12" s="22">
        <f t="shared" ref="F12:F25" si="0">+E12/$E$10</f>
        <v>0.70591431322466835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2"/>
      <c r="B13" s="13" t="s">
        <v>3</v>
      </c>
      <c r="C13" s="20">
        <v>150205</v>
      </c>
      <c r="D13" s="21">
        <f>+C13/C10</f>
        <v>0.13346039192689244</v>
      </c>
      <c r="E13" s="20">
        <v>13589110</v>
      </c>
      <c r="F13" s="22">
        <f>+E13/$E$10</f>
        <v>0.24913283628168997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s="3"/>
      <c r="B14" s="23" t="s">
        <v>4</v>
      </c>
      <c r="C14" s="24">
        <v>21059</v>
      </c>
      <c r="D14" s="25">
        <f>+C14/C11</f>
        <v>0.173263783187843</v>
      </c>
      <c r="E14" s="24">
        <v>1554891</v>
      </c>
      <c r="F14" s="26">
        <f>+E14/$E$10</f>
        <v>2.8506238078790533E-2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2"/>
      <c r="B15" s="27" t="s">
        <v>5</v>
      </c>
      <c r="C15" s="28">
        <f>+C10+C11-C12-C13-C14</f>
        <v>324714</v>
      </c>
      <c r="D15" s="29">
        <f>+D10+D11-D12-D13-D14</f>
        <v>0.13396300751644361</v>
      </c>
      <c r="E15" s="28">
        <f t="shared" ref="E15" si="1">+E10+E11-E12-E13-E14</f>
        <v>2461651</v>
      </c>
      <c r="F15" s="30">
        <f>+E15/$E$10</f>
        <v>4.5130114890942707E-2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2"/>
      <c r="B16" s="13"/>
      <c r="C16" s="20"/>
      <c r="D16" s="21"/>
      <c r="E16" s="20"/>
      <c r="F16" s="2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3"/>
      <c r="B17" s="13" t="s">
        <v>6</v>
      </c>
      <c r="C17" s="20">
        <v>15458</v>
      </c>
      <c r="D17" s="21">
        <f>+C17/$C$10</f>
        <v>1.3734767407249448E-2</v>
      </c>
      <c r="E17" s="20">
        <v>121551</v>
      </c>
      <c r="F17" s="22">
        <f t="shared" si="0"/>
        <v>2.2284274233467607E-3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2"/>
      <c r="B18" s="23" t="s">
        <v>7</v>
      </c>
      <c r="C18" s="24">
        <v>25489</v>
      </c>
      <c r="D18" s="25">
        <f>+C18/$C$10</f>
        <v>2.2647527910685805E-2</v>
      </c>
      <c r="E18" s="24">
        <v>252500</v>
      </c>
      <c r="F18" s="26">
        <f t="shared" si="0"/>
        <v>4.6291509275535126E-3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3"/>
      <c r="B19" s="27" t="s">
        <v>8</v>
      </c>
      <c r="C19" s="28">
        <f>+C15+C17-C18</f>
        <v>314683</v>
      </c>
      <c r="D19" s="29">
        <f>+C19/$C$10</f>
        <v>0.27960265312559696</v>
      </c>
      <c r="E19" s="28">
        <f t="shared" ref="E19" si="2">+E15+E17-E18</f>
        <v>2330702</v>
      </c>
      <c r="F19" s="30">
        <f t="shared" si="0"/>
        <v>4.2729391386735954E-2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2"/>
      <c r="B20" s="13"/>
      <c r="C20" s="20"/>
      <c r="D20" s="21"/>
      <c r="E20" s="20"/>
      <c r="F20" s="2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4"/>
      <c r="B21" s="23" t="s">
        <v>9</v>
      </c>
      <c r="C21" s="24">
        <v>12545</v>
      </c>
      <c r="D21" s="25">
        <f>+C21/$C$10</f>
        <v>1.114650388950345E-2</v>
      </c>
      <c r="E21" s="24">
        <v>121511</v>
      </c>
      <c r="F21" s="26">
        <f t="shared" si="0"/>
        <v>2.2276940925067519E-3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2"/>
      <c r="B22" s="27" t="s">
        <v>10</v>
      </c>
      <c r="C22" s="28">
        <f>+C19+C21</f>
        <v>327228</v>
      </c>
      <c r="D22" s="29">
        <f>+C22/$C$10</f>
        <v>0.2907491570151004</v>
      </c>
      <c r="E22" s="28">
        <f t="shared" ref="E22" si="3">+E19+E21</f>
        <v>2452213</v>
      </c>
      <c r="F22" s="30">
        <f t="shared" si="0"/>
        <v>4.4957085479242702E-2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2"/>
      <c r="B23" s="13"/>
      <c r="C23" s="20"/>
      <c r="D23" s="21"/>
      <c r="E23" s="20"/>
      <c r="F23" s="2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2"/>
      <c r="B24" s="13" t="s">
        <v>11</v>
      </c>
      <c r="C24" s="24">
        <f>+C22*22%</f>
        <v>71990.16</v>
      </c>
      <c r="D24" s="25">
        <f>+C24/$C$10</f>
        <v>6.396481454332209E-2</v>
      </c>
      <c r="E24" s="24">
        <f>+E22*22%</f>
        <v>539486.86</v>
      </c>
      <c r="F24" s="26">
        <f>+E24/$E$10</f>
        <v>9.8905588054333943E-3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thickBot="1" x14ac:dyDescent="0.3">
      <c r="A25" s="2"/>
      <c r="B25" s="31" t="s">
        <v>12</v>
      </c>
      <c r="C25" s="32">
        <f>+C22-C24</f>
        <v>255237.84</v>
      </c>
      <c r="D25" s="33">
        <f>+C25/$C$10</f>
        <v>0.22678434247177834</v>
      </c>
      <c r="E25" s="32">
        <f t="shared" ref="E25" si="4">+E22-E24</f>
        <v>1912726.1400000001</v>
      </c>
      <c r="F25" s="34">
        <f t="shared" si="0"/>
        <v>3.5066526673809315E-2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.75" thickTop="1" x14ac:dyDescent="0.25">
      <c r="A26" s="2"/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2"/>
      <c r="B27" s="10" t="s">
        <v>33</v>
      </c>
      <c r="C27" s="11"/>
      <c r="D27" s="11"/>
      <c r="E27" s="11"/>
      <c r="F27" s="1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2"/>
      <c r="B28" s="13"/>
      <c r="C28" s="14" t="s">
        <v>31</v>
      </c>
      <c r="D28" s="14"/>
      <c r="E28" s="14" t="s">
        <v>30</v>
      </c>
      <c r="F28" s="1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2"/>
      <c r="B29" s="16"/>
      <c r="C29" s="17" t="s">
        <v>28</v>
      </c>
      <c r="D29" s="17" t="s">
        <v>29</v>
      </c>
      <c r="E29" s="17" t="s">
        <v>28</v>
      </c>
      <c r="F29" s="18" t="s">
        <v>29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2"/>
      <c r="B30" s="35" t="s">
        <v>14</v>
      </c>
      <c r="C30" s="36">
        <v>151541</v>
      </c>
      <c r="D30" s="29">
        <f>+C30/$C$38</f>
        <v>0.40735404407910475</v>
      </c>
      <c r="E30" s="36">
        <v>30014590</v>
      </c>
      <c r="F30" s="30">
        <f>+E30/$E$38</f>
        <v>0.85550347501907131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2"/>
      <c r="B31" s="13"/>
      <c r="C31" s="37"/>
      <c r="D31" s="37"/>
      <c r="E31" s="37"/>
      <c r="F31" s="38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2"/>
      <c r="B32" s="13" t="s">
        <v>15</v>
      </c>
      <c r="C32" s="20">
        <v>15454</v>
      </c>
      <c r="D32" s="21">
        <f>+C32/$C$38</f>
        <v>4.1541559031539221E-2</v>
      </c>
      <c r="E32" s="20">
        <v>1564641</v>
      </c>
      <c r="F32" s="22">
        <f>+E32/$E$38</f>
        <v>4.4596838159618866E-2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1" x14ac:dyDescent="0.25">
      <c r="A33" s="2"/>
      <c r="B33" s="13" t="s">
        <v>16</v>
      </c>
      <c r="C33" s="20">
        <v>154564</v>
      </c>
      <c r="D33" s="21">
        <f>+C33/$C$38</f>
        <v>0.41548010418990733</v>
      </c>
      <c r="E33" s="20">
        <v>1801564</v>
      </c>
      <c r="F33" s="22">
        <f>+E33/$E$38</f>
        <v>5.1349835612255847E-2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1" x14ac:dyDescent="0.25">
      <c r="A34" s="2"/>
      <c r="B34" s="13" t="s">
        <v>17</v>
      </c>
      <c r="C34" s="20">
        <v>0</v>
      </c>
      <c r="D34" s="21">
        <f>+C34/$C$38</f>
        <v>0</v>
      </c>
      <c r="E34" s="20">
        <v>156458</v>
      </c>
      <c r="F34" s="22">
        <f>+E34/$E$38</f>
        <v>4.4595099481463465E-3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1" x14ac:dyDescent="0.25">
      <c r="A35" s="2"/>
      <c r="B35" s="23" t="s">
        <v>18</v>
      </c>
      <c r="C35" s="24">
        <v>50454</v>
      </c>
      <c r="D35" s="25">
        <f>+C35/$C$38</f>
        <v>0.13562429269944867</v>
      </c>
      <c r="E35" s="24">
        <v>1546871</v>
      </c>
      <c r="F35" s="26">
        <f>+E35/$E$38</f>
        <v>4.4090341260907641E-2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1" x14ac:dyDescent="0.25">
      <c r="A36" s="2"/>
      <c r="B36" s="27" t="s">
        <v>19</v>
      </c>
      <c r="C36" s="28">
        <f>+C32+C33+C34+C35</f>
        <v>220472</v>
      </c>
      <c r="D36" s="29">
        <f>+C36/$C$38</f>
        <v>0.5926459559208952</v>
      </c>
      <c r="E36" s="28">
        <f>+E32+E33+E34+E35</f>
        <v>5069534</v>
      </c>
      <c r="F36" s="30">
        <f>+E36/$E$38</f>
        <v>0.14449652498092869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1" x14ac:dyDescent="0.25">
      <c r="A37" s="2"/>
      <c r="B37" s="13"/>
      <c r="C37" s="37"/>
      <c r="D37" s="37"/>
      <c r="E37" s="37"/>
      <c r="F37" s="38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1" ht="15.75" thickBot="1" x14ac:dyDescent="0.3">
      <c r="A38" s="2"/>
      <c r="B38" s="31" t="s">
        <v>20</v>
      </c>
      <c r="C38" s="32">
        <f>+C36+C30</f>
        <v>372013</v>
      </c>
      <c r="D38" s="33">
        <f t="shared" ref="D38" si="5">+D36+D30</f>
        <v>1</v>
      </c>
      <c r="E38" s="32">
        <f>+E36+E30</f>
        <v>35084124</v>
      </c>
      <c r="F38" s="34">
        <f>+F36+F30</f>
        <v>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1" ht="15.75" thickTop="1" x14ac:dyDescent="0.25">
      <c r="A39" s="2"/>
      <c r="B39" s="13"/>
      <c r="C39" s="37"/>
      <c r="D39" s="37"/>
      <c r="E39" s="37"/>
      <c r="F39" s="38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1" x14ac:dyDescent="0.25">
      <c r="A40" s="2"/>
      <c r="B40" s="13" t="s">
        <v>21</v>
      </c>
      <c r="C40" s="20">
        <v>54541</v>
      </c>
      <c r="D40" s="21">
        <f>+C40/$C$45</f>
        <v>0.1466104679137557</v>
      </c>
      <c r="E40" s="20">
        <v>30000540</v>
      </c>
      <c r="F40" s="22">
        <f>+E40/$E$45</f>
        <v>0.85510300898491864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1" x14ac:dyDescent="0.25">
      <c r="A41" s="2"/>
      <c r="B41" s="13" t="s">
        <v>22</v>
      </c>
      <c r="C41" s="20">
        <v>246381</v>
      </c>
      <c r="D41" s="21">
        <f t="shared" ref="D41:D43" si="6">+C41/$C$45</f>
        <v>0.66229137153809137</v>
      </c>
      <c r="E41" s="20">
        <v>2145894</v>
      </c>
      <c r="F41" s="22">
        <f t="shared" ref="F41:F43" si="7">+E41/$E$45</f>
        <v>6.1164246255656834E-2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1" x14ac:dyDescent="0.25">
      <c r="A42" s="2"/>
      <c r="B42" s="13" t="s">
        <v>23</v>
      </c>
      <c r="C42" s="20">
        <v>45645</v>
      </c>
      <c r="D42" s="21">
        <f t="shared" si="6"/>
        <v>0.12269732509347792</v>
      </c>
      <c r="E42" s="20">
        <v>1545641</v>
      </c>
      <c r="F42" s="22">
        <f t="shared" si="7"/>
        <v>4.4055282668593918E-2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1" x14ac:dyDescent="0.25">
      <c r="A43" s="2"/>
      <c r="B43" s="13" t="s">
        <v>24</v>
      </c>
      <c r="C43" s="20">
        <v>25446</v>
      </c>
      <c r="D43" s="21">
        <f t="shared" si="6"/>
        <v>6.8400835454674971E-2</v>
      </c>
      <c r="E43" s="20">
        <v>1392049</v>
      </c>
      <c r="F43" s="22">
        <f t="shared" si="7"/>
        <v>3.9677462090830597E-2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1" x14ac:dyDescent="0.25">
      <c r="A44" s="2"/>
      <c r="B44" s="13"/>
      <c r="C44" s="37"/>
      <c r="D44" s="37"/>
      <c r="E44" s="37"/>
      <c r="F44" s="38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1" ht="15.75" thickBot="1" x14ac:dyDescent="0.3">
      <c r="A45" s="2"/>
      <c r="B45" s="31" t="s">
        <v>25</v>
      </c>
      <c r="C45" s="32">
        <f t="shared" ref="C45:E45" si="8">C40+C41+C42+C43</f>
        <v>372013</v>
      </c>
      <c r="D45" s="33">
        <f t="shared" si="8"/>
        <v>1</v>
      </c>
      <c r="E45" s="32">
        <f t="shared" si="8"/>
        <v>35084124</v>
      </c>
      <c r="F45" s="34">
        <f>F40+F41+F42+F43</f>
        <v>1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1" ht="15.75" thickTop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25">
      <c r="A47" s="2"/>
      <c r="B47" s="2"/>
      <c r="C47" s="5"/>
      <c r="D47" s="5"/>
      <c r="E47" s="5"/>
      <c r="F47" s="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25">
      <c r="A48" s="2"/>
      <c r="B48" s="2"/>
      <c r="C48" s="5"/>
      <c r="D48" s="5"/>
      <c r="E48" s="5"/>
      <c r="F48" s="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25">
      <c r="A49" s="2"/>
      <c r="B49" s="2"/>
      <c r="C49" s="5"/>
      <c r="D49" s="2"/>
      <c r="E49" s="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x14ac:dyDescent="0.25">
      <c r="A50" s="2"/>
      <c r="B50" s="2"/>
      <c r="C50" s="2"/>
      <c r="D50" s="5"/>
      <c r="E50" s="5"/>
      <c r="F50" s="5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x14ac:dyDescent="0.25">
      <c r="A52" s="2"/>
      <c r="B52" s="2"/>
      <c r="C52" s="2"/>
      <c r="D52" s="5"/>
      <c r="E52" s="5"/>
      <c r="F52" s="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</sheetData>
  <sheetProtection algorithmName="SHA-512" hashValue="Z26daiROXpY8f15F1xgfXOiw/vj3zBr2iYreTqN8MofZtIlErx74wKomZ7jef+9Tl2oQFzt8UahoQDYhF0dq1Q==" saltValue="N3cZQ8dYddVgiBq32akinw==" spinCount="100000" sheet="1" objects="1" scenarios="1" selectLockedCells="1"/>
  <mergeCells count="6">
    <mergeCell ref="C28:D28"/>
    <mergeCell ref="E28:F28"/>
    <mergeCell ref="B7:F7"/>
    <mergeCell ref="B27:F27"/>
    <mergeCell ref="C8:D8"/>
    <mergeCell ref="E8:F8"/>
  </mergeCells>
  <pageMargins left="0.7" right="0.7" top="0.75" bottom="0.75" header="0.3" footer="0.3"/>
  <pageSetup paperSize="9" orientation="portrait" r:id="rId1"/>
  <ignoredErrors>
    <ignoredError sqref="D22 D24:D25 D36 D1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2F3D-25AA-44AD-BA96-0BB75064E850}">
  <dimension ref="A1:AN63"/>
  <sheetViews>
    <sheetView zoomScale="85" zoomScaleNormal="85" workbookViewId="0">
      <selection activeCell="F28" sqref="F28"/>
    </sheetView>
  </sheetViews>
  <sheetFormatPr defaultRowHeight="15" x14ac:dyDescent="0.25"/>
  <cols>
    <col min="2" max="2" width="37.85546875" customWidth="1"/>
    <col min="3" max="3" width="11.42578125" customWidth="1"/>
    <col min="4" max="4" width="11.5703125" customWidth="1"/>
    <col min="5" max="5" width="11.28515625" customWidth="1"/>
    <col min="6" max="8" width="11.42578125" customWidth="1"/>
    <col min="10" max="10" width="39.5703125" customWidth="1"/>
    <col min="11" max="16" width="11.42578125" customWidth="1"/>
    <col min="18" max="18" width="39.5703125" bestFit="1" customWidth="1"/>
    <col min="19" max="24" width="11.42578125" customWidth="1"/>
  </cols>
  <sheetData>
    <row r="1" spans="1:4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x14ac:dyDescent="0.25">
      <c r="A3" s="2"/>
      <c r="B3" s="39" t="s">
        <v>34</v>
      </c>
      <c r="C3" s="40"/>
      <c r="D3" s="40"/>
      <c r="E3" s="40"/>
      <c r="F3" s="40"/>
      <c r="G3" s="40"/>
      <c r="H3" s="41"/>
      <c r="I3" s="2"/>
      <c r="J3" s="39" t="s">
        <v>35</v>
      </c>
      <c r="K3" s="40"/>
      <c r="L3" s="40"/>
      <c r="M3" s="40"/>
      <c r="N3" s="40"/>
      <c r="O3" s="40"/>
      <c r="P3" s="41"/>
      <c r="Q3" s="7"/>
      <c r="R3" s="39" t="s">
        <v>26</v>
      </c>
      <c r="S3" s="40"/>
      <c r="T3" s="40"/>
      <c r="U3" s="40"/>
      <c r="V3" s="40"/>
      <c r="W3" s="40"/>
      <c r="X3" s="4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40" x14ac:dyDescent="0.25">
      <c r="A4" s="2"/>
      <c r="B4" s="42"/>
      <c r="C4" s="43">
        <v>2013</v>
      </c>
      <c r="D4" s="43">
        <v>2014</v>
      </c>
      <c r="E4" s="43">
        <v>2015</v>
      </c>
      <c r="F4" s="43">
        <v>2016</v>
      </c>
      <c r="G4" s="43">
        <v>2017</v>
      </c>
      <c r="H4" s="44">
        <v>2018</v>
      </c>
      <c r="I4" s="2"/>
      <c r="J4" s="50"/>
      <c r="K4" s="60">
        <v>2013</v>
      </c>
      <c r="L4" s="60">
        <v>2014</v>
      </c>
      <c r="M4" s="60">
        <v>2015</v>
      </c>
      <c r="N4" s="60">
        <v>2016</v>
      </c>
      <c r="O4" s="60">
        <v>2017</v>
      </c>
      <c r="P4" s="61">
        <v>2018</v>
      </c>
      <c r="Q4" s="2"/>
      <c r="R4" s="50"/>
      <c r="S4" s="60">
        <v>2013</v>
      </c>
      <c r="T4" s="60">
        <v>2014</v>
      </c>
      <c r="U4" s="60">
        <v>2015</v>
      </c>
      <c r="V4" s="60">
        <v>2016</v>
      </c>
      <c r="W4" s="60">
        <v>2017</v>
      </c>
      <c r="X4" s="61">
        <v>2018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40" x14ac:dyDescent="0.25">
      <c r="A5" s="2"/>
      <c r="B5" s="45" t="s">
        <v>0</v>
      </c>
      <c r="C5" s="46">
        <v>1154893</v>
      </c>
      <c r="D5" s="46">
        <v>1248793</v>
      </c>
      <c r="E5" s="46">
        <v>1374596</v>
      </c>
      <c r="F5" s="46">
        <v>1459743</v>
      </c>
      <c r="G5" s="46">
        <v>1245873</v>
      </c>
      <c r="H5" s="47">
        <v>2547943</v>
      </c>
      <c r="I5" s="6"/>
      <c r="J5" s="42" t="s">
        <v>0</v>
      </c>
      <c r="K5" s="48">
        <v>100</v>
      </c>
      <c r="L5" s="48">
        <v>100</v>
      </c>
      <c r="M5" s="48">
        <v>100</v>
      </c>
      <c r="N5" s="48">
        <v>100</v>
      </c>
      <c r="O5" s="48">
        <v>100</v>
      </c>
      <c r="P5" s="49">
        <v>100</v>
      </c>
      <c r="Q5" s="8"/>
      <c r="R5" s="42" t="s">
        <v>0</v>
      </c>
      <c r="S5" s="48">
        <v>100</v>
      </c>
      <c r="T5" s="48">
        <f>+D5/$C$5*100</f>
        <v>108.13062335644948</v>
      </c>
      <c r="U5" s="48">
        <f t="shared" ref="U5:X5" si="0">+E5/$C$5*100</f>
        <v>119.02366712760404</v>
      </c>
      <c r="V5" s="48">
        <f t="shared" si="0"/>
        <v>126.39638477330801</v>
      </c>
      <c r="W5" s="48">
        <f t="shared" si="0"/>
        <v>107.87778608061527</v>
      </c>
      <c r="X5" s="49">
        <f t="shared" si="0"/>
        <v>220.62156407563296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40" x14ac:dyDescent="0.25">
      <c r="A6" s="2"/>
      <c r="B6" s="42" t="s">
        <v>1</v>
      </c>
      <c r="C6" s="48">
        <v>1458</v>
      </c>
      <c r="D6" s="48">
        <v>1678</v>
      </c>
      <c r="E6" s="48">
        <v>1764</v>
      </c>
      <c r="F6" s="48">
        <v>1547</v>
      </c>
      <c r="G6" s="48">
        <v>1597</v>
      </c>
      <c r="H6" s="49">
        <v>1649</v>
      </c>
      <c r="I6" s="2"/>
      <c r="J6" s="42" t="s">
        <v>1</v>
      </c>
      <c r="K6" s="56">
        <f>+C6/$C$5</f>
        <v>1.2624546170078093E-3</v>
      </c>
      <c r="L6" s="56">
        <f>+D6/$D$5</f>
        <v>1.3436974742811658E-3</v>
      </c>
      <c r="M6" s="56">
        <f>+E6/$E$5</f>
        <v>1.2832861437105884E-3</v>
      </c>
      <c r="N6" s="56">
        <f>+F6/$F$5</f>
        <v>1.0597755906347898E-3</v>
      </c>
      <c r="O6" s="56">
        <f>+G6/$G$5</f>
        <v>1.2818320968509631E-3</v>
      </c>
      <c r="P6" s="62">
        <f>+H6/$H$5</f>
        <v>6.4718873224401015E-4</v>
      </c>
      <c r="Q6" s="2"/>
      <c r="R6" s="42" t="s">
        <v>1</v>
      </c>
      <c r="S6" s="48">
        <v>100</v>
      </c>
      <c r="T6" s="48">
        <f>+D6/$C$6*100</f>
        <v>115.08916323731138</v>
      </c>
      <c r="U6" s="48">
        <f t="shared" ref="U6:X6" si="1">+E6/$C$6*100</f>
        <v>120.98765432098766</v>
      </c>
      <c r="V6" s="48">
        <f t="shared" si="1"/>
        <v>106.1042524005487</v>
      </c>
      <c r="W6" s="48">
        <f t="shared" si="1"/>
        <v>109.53360768175584</v>
      </c>
      <c r="X6" s="49">
        <f t="shared" si="1"/>
        <v>113.10013717421126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40" x14ac:dyDescent="0.25">
      <c r="A7" s="2"/>
      <c r="B7" s="42" t="s">
        <v>2</v>
      </c>
      <c r="C7" s="48">
        <v>954893</v>
      </c>
      <c r="D7" s="48">
        <v>945789</v>
      </c>
      <c r="E7" s="48">
        <v>947159</v>
      </c>
      <c r="F7" s="48">
        <v>952148</v>
      </c>
      <c r="G7" s="48">
        <v>962148</v>
      </c>
      <c r="H7" s="49">
        <v>1905478</v>
      </c>
      <c r="I7" s="2"/>
      <c r="J7" s="42" t="s">
        <v>2</v>
      </c>
      <c r="K7" s="56">
        <f t="shared" ref="K7:K9" si="2">+C7/$C$5</f>
        <v>0.8268237836751976</v>
      </c>
      <c r="L7" s="56">
        <f t="shared" ref="L7:L20" si="3">+D7/$D$5</f>
        <v>0.75736250923892112</v>
      </c>
      <c r="M7" s="56">
        <f t="shared" ref="M7:M20" si="4">+E7/$E$5</f>
        <v>0.68904536314669906</v>
      </c>
      <c r="N7" s="56">
        <f t="shared" ref="N7:N20" si="5">+F7/$F$5</f>
        <v>0.65227098194682209</v>
      </c>
      <c r="O7" s="56">
        <f t="shared" ref="O7:O20" si="6">+G7/$G$5</f>
        <v>0.77226812042639981</v>
      </c>
      <c r="P7" s="62">
        <f t="shared" ref="P7:P20" si="7">+H7/$H$5</f>
        <v>0.74784953980524682</v>
      </c>
      <c r="Q7" s="2"/>
      <c r="R7" s="42" t="s">
        <v>2</v>
      </c>
      <c r="S7" s="48">
        <v>100</v>
      </c>
      <c r="T7" s="48">
        <f>+D7/$C$7*100</f>
        <v>99.046594749359357</v>
      </c>
      <c r="U7" s="48">
        <f t="shared" ref="U7:X7" si="8">+E7/$C$7*100</f>
        <v>99.190066321566917</v>
      </c>
      <c r="V7" s="48">
        <f t="shared" si="8"/>
        <v>99.712533236708197</v>
      </c>
      <c r="W7" s="48">
        <f t="shared" si="8"/>
        <v>100.7597709900481</v>
      </c>
      <c r="X7" s="49">
        <f t="shared" si="8"/>
        <v>199.54884997586117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40" x14ac:dyDescent="0.25">
      <c r="A8" s="2"/>
      <c r="B8" s="42" t="s">
        <v>3</v>
      </c>
      <c r="C8" s="48">
        <v>55489</v>
      </c>
      <c r="D8" s="48">
        <v>67589</v>
      </c>
      <c r="E8" s="48">
        <v>73145</v>
      </c>
      <c r="F8" s="48">
        <v>80457</v>
      </c>
      <c r="G8" s="48">
        <v>99459</v>
      </c>
      <c r="H8" s="49">
        <v>299489</v>
      </c>
      <c r="I8" s="2"/>
      <c r="J8" s="42" t="s">
        <v>3</v>
      </c>
      <c r="K8" s="56">
        <f t="shared" si="2"/>
        <v>4.8046875338234797E-2</v>
      </c>
      <c r="L8" s="56">
        <f t="shared" si="3"/>
        <v>5.4123461614534997E-2</v>
      </c>
      <c r="M8" s="56">
        <f t="shared" si="4"/>
        <v>5.321199828895181E-2</v>
      </c>
      <c r="N8" s="56">
        <f t="shared" si="5"/>
        <v>5.5117236390241298E-2</v>
      </c>
      <c r="O8" s="56">
        <f t="shared" si="6"/>
        <v>7.9830769267814614E-2</v>
      </c>
      <c r="P8" s="62">
        <f t="shared" si="7"/>
        <v>0.11754148346332709</v>
      </c>
      <c r="Q8" s="2"/>
      <c r="R8" s="42" t="s">
        <v>3</v>
      </c>
      <c r="S8" s="48">
        <v>100</v>
      </c>
      <c r="T8" s="48">
        <f>+D8/$C$8*100</f>
        <v>121.806123736236</v>
      </c>
      <c r="U8" s="48">
        <f t="shared" ref="U8:X8" si="9">+E8/$C$8*100</f>
        <v>131.81891906503992</v>
      </c>
      <c r="V8" s="48">
        <f t="shared" si="9"/>
        <v>144.99630557407775</v>
      </c>
      <c r="W8" s="48">
        <f t="shared" si="9"/>
        <v>179.24093063490062</v>
      </c>
      <c r="X8" s="49">
        <f t="shared" si="9"/>
        <v>539.72679269765183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40" x14ac:dyDescent="0.25">
      <c r="A9" s="2"/>
      <c r="B9" s="50" t="s">
        <v>4</v>
      </c>
      <c r="C9" s="51">
        <v>17489</v>
      </c>
      <c r="D9" s="51">
        <v>18975</v>
      </c>
      <c r="E9" s="51">
        <v>20146</v>
      </c>
      <c r="F9" s="51">
        <v>24458</v>
      </c>
      <c r="G9" s="51">
        <v>31548</v>
      </c>
      <c r="H9" s="52">
        <v>45893</v>
      </c>
      <c r="I9" s="2"/>
      <c r="J9" s="50" t="s">
        <v>4</v>
      </c>
      <c r="K9" s="63">
        <f t="shared" si="2"/>
        <v>1.5143394236522344E-2</v>
      </c>
      <c r="L9" s="63">
        <f t="shared" si="3"/>
        <v>1.5194671975259311E-2</v>
      </c>
      <c r="M9" s="63">
        <f t="shared" si="4"/>
        <v>1.465594254602807E-2</v>
      </c>
      <c r="N9" s="63">
        <f t="shared" si="5"/>
        <v>1.6755004134289393E-2</v>
      </c>
      <c r="O9" s="63">
        <f t="shared" si="6"/>
        <v>2.5322003125519216E-2</v>
      </c>
      <c r="P9" s="64">
        <f t="shared" si="7"/>
        <v>1.8011784408049944E-2</v>
      </c>
      <c r="Q9" s="2"/>
      <c r="R9" s="50" t="s">
        <v>4</v>
      </c>
      <c r="S9" s="51">
        <v>100</v>
      </c>
      <c r="T9" s="51">
        <f>+D9/$C$9*100</f>
        <v>108.49676939790727</v>
      </c>
      <c r="U9" s="51">
        <f t="shared" ref="U9:X9" si="10">+E9/$C$9*100</f>
        <v>115.1924066556121</v>
      </c>
      <c r="V9" s="51">
        <f t="shared" si="10"/>
        <v>139.84790439704958</v>
      </c>
      <c r="W9" s="51">
        <f t="shared" si="10"/>
        <v>180.38767225112929</v>
      </c>
      <c r="X9" s="52">
        <f t="shared" si="10"/>
        <v>262.41065812796614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40" x14ac:dyDescent="0.25">
      <c r="A10" s="3"/>
      <c r="B10" s="53" t="s">
        <v>5</v>
      </c>
      <c r="C10" s="54">
        <f>+C5+C6-C7-C8-C9</f>
        <v>128480</v>
      </c>
      <c r="D10" s="54">
        <f t="shared" ref="D10:H10" si="11">+D5+D6-D7-D8-D9</f>
        <v>218118</v>
      </c>
      <c r="E10" s="54">
        <f t="shared" si="11"/>
        <v>335910</v>
      </c>
      <c r="F10" s="54">
        <f t="shared" si="11"/>
        <v>404227</v>
      </c>
      <c r="G10" s="54">
        <f t="shared" si="11"/>
        <v>154315</v>
      </c>
      <c r="H10" s="55">
        <f t="shared" si="11"/>
        <v>298732</v>
      </c>
      <c r="I10" s="6"/>
      <c r="J10" s="53" t="s">
        <v>5</v>
      </c>
      <c r="K10" s="56">
        <f>+C10/$C$5</f>
        <v>0.11124840136705305</v>
      </c>
      <c r="L10" s="56">
        <f>+D10/$D$5</f>
        <v>0.17466305464556575</v>
      </c>
      <c r="M10" s="56">
        <f t="shared" si="4"/>
        <v>0.2443699821620316</v>
      </c>
      <c r="N10" s="56">
        <f t="shared" si="5"/>
        <v>0.27691655311928198</v>
      </c>
      <c r="O10" s="56">
        <f t="shared" si="6"/>
        <v>0.12386093927711733</v>
      </c>
      <c r="P10" s="62">
        <f>+H10/$H$5</f>
        <v>0.11724438105562016</v>
      </c>
      <c r="Q10" s="2"/>
      <c r="R10" s="53" t="s">
        <v>5</v>
      </c>
      <c r="S10" s="48">
        <v>100</v>
      </c>
      <c r="T10" s="48">
        <f>+D10/$C$10*100</f>
        <v>169.76805728518056</v>
      </c>
      <c r="U10" s="48">
        <f t="shared" ref="U10:X10" si="12">+E10/$C$10*100</f>
        <v>261.44925280199254</v>
      </c>
      <c r="V10" s="48">
        <f t="shared" si="12"/>
        <v>314.62250933997507</v>
      </c>
      <c r="W10" s="48">
        <f t="shared" si="12"/>
        <v>120.10818804483188</v>
      </c>
      <c r="X10" s="49">
        <f t="shared" si="12"/>
        <v>232.51245330012452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40" x14ac:dyDescent="0.25">
      <c r="A11" s="2"/>
      <c r="B11" s="42"/>
      <c r="C11" s="48"/>
      <c r="D11" s="48"/>
      <c r="E11" s="56"/>
      <c r="F11" s="48"/>
      <c r="G11" s="48"/>
      <c r="H11" s="49"/>
      <c r="I11" s="2"/>
      <c r="J11" s="42"/>
      <c r="K11" s="56"/>
      <c r="L11" s="56"/>
      <c r="M11" s="56"/>
      <c r="N11" s="56"/>
      <c r="O11" s="56"/>
      <c r="P11" s="62"/>
      <c r="Q11" s="2"/>
      <c r="R11" s="42"/>
      <c r="S11" s="56"/>
      <c r="T11" s="56"/>
      <c r="U11" s="56"/>
      <c r="V11" s="56"/>
      <c r="W11" s="56"/>
      <c r="X11" s="6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40" x14ac:dyDescent="0.25">
      <c r="A12" s="2"/>
      <c r="B12" s="42" t="s">
        <v>6</v>
      </c>
      <c r="C12" s="48">
        <v>9050</v>
      </c>
      <c r="D12" s="48">
        <v>9081</v>
      </c>
      <c r="E12" s="48">
        <v>8049</v>
      </c>
      <c r="F12" s="48">
        <v>7504</v>
      </c>
      <c r="G12" s="48">
        <v>6480</v>
      </c>
      <c r="H12" s="49">
        <v>5514</v>
      </c>
      <c r="I12" s="2"/>
      <c r="J12" s="42" t="s">
        <v>6</v>
      </c>
      <c r="K12" s="56">
        <f t="shared" ref="K12:K20" si="13">+C12/$C$5</f>
        <v>7.8362237886973087E-3</v>
      </c>
      <c r="L12" s="56">
        <f t="shared" si="3"/>
        <v>7.2718216710055232E-3</v>
      </c>
      <c r="M12" s="56">
        <f t="shared" si="4"/>
        <v>5.8555386455365795E-3</v>
      </c>
      <c r="N12" s="56">
        <f t="shared" si="5"/>
        <v>5.1406309192782561E-3</v>
      </c>
      <c r="O12" s="56">
        <f t="shared" si="6"/>
        <v>5.2011721901028436E-3</v>
      </c>
      <c r="P12" s="62">
        <f t="shared" si="7"/>
        <v>2.1640986474187216E-3</v>
      </c>
      <c r="Q12" s="2"/>
      <c r="R12" s="42" t="s">
        <v>6</v>
      </c>
      <c r="S12" s="48">
        <v>100</v>
      </c>
      <c r="T12" s="48">
        <f>+D12/$C$12*100</f>
        <v>100.34254143646409</v>
      </c>
      <c r="U12" s="48">
        <f t="shared" ref="U12:X12" si="14">+E12/$C$12*100</f>
        <v>88.939226519337012</v>
      </c>
      <c r="V12" s="48">
        <f t="shared" si="14"/>
        <v>82.917127071823202</v>
      </c>
      <c r="W12" s="48">
        <f t="shared" si="14"/>
        <v>71.60220994475138</v>
      </c>
      <c r="X12" s="49">
        <f t="shared" si="14"/>
        <v>60.928176795580114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40" x14ac:dyDescent="0.25">
      <c r="A13" s="3"/>
      <c r="B13" s="50" t="s">
        <v>7</v>
      </c>
      <c r="C13" s="51">
        <v>75946</v>
      </c>
      <c r="D13" s="51">
        <v>124697</v>
      </c>
      <c r="E13" s="51">
        <v>102891</v>
      </c>
      <c r="F13" s="51">
        <v>110197</v>
      </c>
      <c r="G13" s="51">
        <v>72169</v>
      </c>
      <c r="H13" s="52">
        <v>145973</v>
      </c>
      <c r="I13" s="2"/>
      <c r="J13" s="50" t="s">
        <v>7</v>
      </c>
      <c r="K13" s="63">
        <f t="shared" si="13"/>
        <v>6.5760204625017207E-2</v>
      </c>
      <c r="L13" s="63">
        <f t="shared" si="3"/>
        <v>9.985401904078578E-2</v>
      </c>
      <c r="M13" s="63">
        <f t="shared" si="4"/>
        <v>7.4851811004833416E-2</v>
      </c>
      <c r="N13" s="63">
        <f t="shared" si="5"/>
        <v>7.5490685689193232E-2</v>
      </c>
      <c r="O13" s="63">
        <f t="shared" si="6"/>
        <v>5.7926449967211746E-2</v>
      </c>
      <c r="P13" s="64">
        <f t="shared" si="7"/>
        <v>5.7290528084811942E-2</v>
      </c>
      <c r="Q13" s="2"/>
      <c r="R13" s="50" t="s">
        <v>7</v>
      </c>
      <c r="S13" s="51">
        <v>100</v>
      </c>
      <c r="T13" s="51">
        <f>+D13/$C$13*100</f>
        <v>164.19166249703736</v>
      </c>
      <c r="U13" s="51">
        <f t="shared" ref="U13:X13" si="15">+E13/$C$13*100</f>
        <v>135.4791562425934</v>
      </c>
      <c r="V13" s="51">
        <f t="shared" si="15"/>
        <v>145.09914939562321</v>
      </c>
      <c r="W13" s="51">
        <f t="shared" si="15"/>
        <v>95.02672951834198</v>
      </c>
      <c r="X13" s="52">
        <f t="shared" si="15"/>
        <v>192.20630447949861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40" x14ac:dyDescent="0.25">
      <c r="A14" s="2"/>
      <c r="B14" s="53" t="s">
        <v>8</v>
      </c>
      <c r="C14" s="54">
        <f>+C10+C12-C13</f>
        <v>61584</v>
      </c>
      <c r="D14" s="54">
        <f t="shared" ref="D14:G14" si="16">+D10+D12-D13</f>
        <v>102502</v>
      </c>
      <c r="E14" s="54">
        <f t="shared" si="16"/>
        <v>241068</v>
      </c>
      <c r="F14" s="54">
        <f t="shared" si="16"/>
        <v>301534</v>
      </c>
      <c r="G14" s="54">
        <f t="shared" si="16"/>
        <v>88626</v>
      </c>
      <c r="H14" s="55">
        <f>+H10+H12-H13</f>
        <v>158273</v>
      </c>
      <c r="I14" s="2"/>
      <c r="J14" s="53" t="s">
        <v>8</v>
      </c>
      <c r="K14" s="56">
        <f t="shared" si="13"/>
        <v>5.3324420530733149E-2</v>
      </c>
      <c r="L14" s="56">
        <f t="shared" si="3"/>
        <v>8.2080857275785499E-2</v>
      </c>
      <c r="M14" s="56">
        <f t="shared" si="4"/>
        <v>0.17537370980273476</v>
      </c>
      <c r="N14" s="56">
        <f t="shared" si="5"/>
        <v>0.20656649834936697</v>
      </c>
      <c r="O14" s="56">
        <f t="shared" si="6"/>
        <v>7.1135661500008426E-2</v>
      </c>
      <c r="P14" s="62">
        <f t="shared" si="7"/>
        <v>6.211795161822694E-2</v>
      </c>
      <c r="Q14" s="2"/>
      <c r="R14" s="53" t="s">
        <v>8</v>
      </c>
      <c r="S14" s="48">
        <v>100</v>
      </c>
      <c r="T14" s="48">
        <f>+D14/$C$14*100</f>
        <v>166.44258248895818</v>
      </c>
      <c r="U14" s="48">
        <f t="shared" ref="U14:X14" si="17">+E14/$C$14*100</f>
        <v>391.44583008573653</v>
      </c>
      <c r="V14" s="48">
        <f t="shared" si="17"/>
        <v>489.63042348661992</v>
      </c>
      <c r="W14" s="48">
        <f t="shared" si="17"/>
        <v>143.91075604053</v>
      </c>
      <c r="X14" s="49">
        <f t="shared" si="17"/>
        <v>257.00344245258509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40" x14ac:dyDescent="0.25">
      <c r="A15" s="3"/>
      <c r="B15" s="42"/>
      <c r="C15" s="48"/>
      <c r="D15" s="48"/>
      <c r="E15" s="48"/>
      <c r="F15" s="48"/>
      <c r="G15" s="48"/>
      <c r="H15" s="49"/>
      <c r="I15" s="2"/>
      <c r="J15" s="42"/>
      <c r="K15" s="56"/>
      <c r="L15" s="56"/>
      <c r="M15" s="56"/>
      <c r="N15" s="56"/>
      <c r="O15" s="56"/>
      <c r="P15" s="62"/>
      <c r="Q15" s="2"/>
      <c r="R15" s="42"/>
      <c r="S15" s="56"/>
      <c r="T15" s="56"/>
      <c r="U15" s="56"/>
      <c r="V15" s="56"/>
      <c r="W15" s="56"/>
      <c r="X15" s="6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40" x14ac:dyDescent="0.25">
      <c r="A16" s="2"/>
      <c r="B16" s="50" t="s">
        <v>9</v>
      </c>
      <c r="C16" s="51">
        <v>12574</v>
      </c>
      <c r="D16" s="51">
        <v>-3524</v>
      </c>
      <c r="E16" s="51">
        <v>-1700</v>
      </c>
      <c r="F16" s="51">
        <v>-9000</v>
      </c>
      <c r="G16" s="51">
        <v>-4587</v>
      </c>
      <c r="H16" s="52">
        <v>-9743</v>
      </c>
      <c r="I16" s="2"/>
      <c r="J16" s="50" t="s">
        <v>9</v>
      </c>
      <c r="K16" s="63">
        <f t="shared" si="13"/>
        <v>1.0887588720340326E-2</v>
      </c>
      <c r="L16" s="63">
        <f t="shared" si="3"/>
        <v>-2.821924850635774E-3</v>
      </c>
      <c r="M16" s="63">
        <f t="shared" si="4"/>
        <v>-1.2367270092448982E-3</v>
      </c>
      <c r="N16" s="63">
        <f t="shared" si="5"/>
        <v>-6.1654688530789325E-3</v>
      </c>
      <c r="O16" s="63">
        <f t="shared" si="6"/>
        <v>-3.6817556845681705E-3</v>
      </c>
      <c r="P16" s="64">
        <f t="shared" si="7"/>
        <v>-3.823868901305877E-3</v>
      </c>
      <c r="Q16" s="2"/>
      <c r="R16" s="50" t="s">
        <v>9</v>
      </c>
      <c r="S16" s="51">
        <v>100</v>
      </c>
      <c r="T16" s="51">
        <f>+D16/$C$16*100</f>
        <v>-28.026085573405439</v>
      </c>
      <c r="U16" s="51">
        <f t="shared" ref="U16:X16" si="18">+E16/$C$16*100</f>
        <v>-13.519961825990137</v>
      </c>
      <c r="V16" s="51">
        <f t="shared" si="18"/>
        <v>-71.576268490536023</v>
      </c>
      <c r="W16" s="51">
        <f t="shared" si="18"/>
        <v>-36.480038174009863</v>
      </c>
      <c r="X16" s="52">
        <f t="shared" si="18"/>
        <v>-77.485287100365824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5">
      <c r="A17" s="4"/>
      <c r="B17" s="53" t="s">
        <v>10</v>
      </c>
      <c r="C17" s="54">
        <f>+C14+C16</f>
        <v>74158</v>
      </c>
      <c r="D17" s="54">
        <f t="shared" ref="D17:H17" si="19">+D14+D16</f>
        <v>98978</v>
      </c>
      <c r="E17" s="54">
        <f t="shared" si="19"/>
        <v>239368</v>
      </c>
      <c r="F17" s="54">
        <f t="shared" si="19"/>
        <v>292534</v>
      </c>
      <c r="G17" s="54">
        <f t="shared" si="19"/>
        <v>84039</v>
      </c>
      <c r="H17" s="55">
        <f t="shared" si="19"/>
        <v>148530</v>
      </c>
      <c r="I17" s="2"/>
      <c r="J17" s="53" t="s">
        <v>10</v>
      </c>
      <c r="K17" s="56">
        <f t="shared" si="13"/>
        <v>6.4212009251073482E-2</v>
      </c>
      <c r="L17" s="56">
        <f t="shared" si="3"/>
        <v>7.9258932425149725E-2</v>
      </c>
      <c r="M17" s="56">
        <f t="shared" si="4"/>
        <v>0.17413698279348988</v>
      </c>
      <c r="N17" s="56">
        <f t="shared" si="5"/>
        <v>0.20040102949628805</v>
      </c>
      <c r="O17" s="56">
        <f t="shared" si="6"/>
        <v>6.7453905815440252E-2</v>
      </c>
      <c r="P17" s="62">
        <f t="shared" si="7"/>
        <v>5.8294082716921061E-2</v>
      </c>
      <c r="Q17" s="2"/>
      <c r="R17" s="53" t="s">
        <v>10</v>
      </c>
      <c r="S17" s="48">
        <v>100</v>
      </c>
      <c r="T17" s="48">
        <f>+D17/$C$17*100</f>
        <v>133.46907953288925</v>
      </c>
      <c r="U17" s="48">
        <f t="shared" ref="U17:X17" si="20">+E17/$C$17*100</f>
        <v>322.78108902613337</v>
      </c>
      <c r="V17" s="48">
        <f t="shared" si="20"/>
        <v>394.47396100218452</v>
      </c>
      <c r="W17" s="48">
        <f t="shared" si="20"/>
        <v>113.3242536206478</v>
      </c>
      <c r="X17" s="49">
        <f t="shared" si="20"/>
        <v>200.28857304673804</v>
      </c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5">
      <c r="A18" s="2"/>
      <c r="B18" s="42"/>
      <c r="C18" s="48"/>
      <c r="D18" s="48"/>
      <c r="E18" s="48"/>
      <c r="F18" s="48"/>
      <c r="G18" s="48"/>
      <c r="H18" s="49"/>
      <c r="I18" s="2"/>
      <c r="J18" s="42"/>
      <c r="K18" s="56"/>
      <c r="L18" s="56"/>
      <c r="M18" s="56"/>
      <c r="N18" s="56"/>
      <c r="O18" s="56"/>
      <c r="P18" s="62"/>
      <c r="Q18" s="2"/>
      <c r="R18" s="42"/>
      <c r="S18" s="56"/>
      <c r="T18" s="56"/>
      <c r="U18" s="56"/>
      <c r="V18" s="56"/>
      <c r="W18" s="56"/>
      <c r="X18" s="6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5">
      <c r="A19" s="2"/>
      <c r="B19" s="42" t="s">
        <v>11</v>
      </c>
      <c r="C19" s="48">
        <v>56785</v>
      </c>
      <c r="D19" s="48">
        <v>75147</v>
      </c>
      <c r="E19" s="48">
        <v>85491</v>
      </c>
      <c r="F19" s="48">
        <v>94584</v>
      </c>
      <c r="G19" s="48">
        <v>74154</v>
      </c>
      <c r="H19" s="49">
        <v>145146</v>
      </c>
      <c r="I19" s="2"/>
      <c r="J19" s="50" t="s">
        <v>11</v>
      </c>
      <c r="K19" s="63">
        <f t="shared" si="13"/>
        <v>4.9169057220019519E-2</v>
      </c>
      <c r="L19" s="63">
        <f t="shared" si="3"/>
        <v>6.0175705661386636E-2</v>
      </c>
      <c r="M19" s="63">
        <f t="shared" si="4"/>
        <v>6.2193546321973874E-2</v>
      </c>
      <c r="N19" s="63">
        <f t="shared" si="5"/>
        <v>6.4794967333290862E-2</v>
      </c>
      <c r="O19" s="63">
        <f t="shared" si="6"/>
        <v>5.9519710275445413E-2</v>
      </c>
      <c r="P19" s="64">
        <f t="shared" si="7"/>
        <v>5.6965952535044939E-2</v>
      </c>
      <c r="Q19" s="2"/>
      <c r="R19" s="50" t="s">
        <v>11</v>
      </c>
      <c r="S19" s="48">
        <v>100</v>
      </c>
      <c r="T19" s="48">
        <f>+D19/$C$19*100</f>
        <v>132.33600422646825</v>
      </c>
      <c r="U19" s="48">
        <f t="shared" ref="U19:W19" si="21">+E19/$C$19*100</f>
        <v>150.55208241613101</v>
      </c>
      <c r="V19" s="48">
        <f t="shared" si="21"/>
        <v>166.56511402659154</v>
      </c>
      <c r="W19" s="48">
        <f t="shared" si="21"/>
        <v>130.58730298494322</v>
      </c>
      <c r="X19" s="49">
        <f>+H19/$C$19*100</f>
        <v>255.60623404067977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.75" thickBot="1" x14ac:dyDescent="0.3">
      <c r="A20" s="2"/>
      <c r="B20" s="57" t="s">
        <v>12</v>
      </c>
      <c r="C20" s="58">
        <f>+C17-C19</f>
        <v>17373</v>
      </c>
      <c r="D20" s="58">
        <f t="shared" ref="D20:G20" si="22">+D17-D19</f>
        <v>23831</v>
      </c>
      <c r="E20" s="58">
        <f t="shared" si="22"/>
        <v>153877</v>
      </c>
      <c r="F20" s="58">
        <f t="shared" si="22"/>
        <v>197950</v>
      </c>
      <c r="G20" s="58">
        <f t="shared" si="22"/>
        <v>9885</v>
      </c>
      <c r="H20" s="59">
        <f>+H17-H19</f>
        <v>3384</v>
      </c>
      <c r="I20" s="6"/>
      <c r="J20" s="57" t="s">
        <v>12</v>
      </c>
      <c r="K20" s="65">
        <f t="shared" si="13"/>
        <v>1.504295203105396E-2</v>
      </c>
      <c r="L20" s="65">
        <f t="shared" si="3"/>
        <v>1.9083226763763089E-2</v>
      </c>
      <c r="M20" s="65">
        <f t="shared" si="4"/>
        <v>0.111943436471516</v>
      </c>
      <c r="N20" s="65">
        <f t="shared" si="5"/>
        <v>0.1356060621629972</v>
      </c>
      <c r="O20" s="65">
        <f t="shared" si="6"/>
        <v>7.9341955399948472E-3</v>
      </c>
      <c r="P20" s="66">
        <f t="shared" si="7"/>
        <v>1.3281301818761251E-3</v>
      </c>
      <c r="Q20" s="2"/>
      <c r="R20" s="57" t="s">
        <v>12</v>
      </c>
      <c r="S20" s="78">
        <v>100</v>
      </c>
      <c r="T20" s="78">
        <f>+D20/$C$20*100</f>
        <v>137.17262418695677</v>
      </c>
      <c r="U20" s="78">
        <f t="shared" ref="U20:X20" si="23">+E20/$C$20*100</f>
        <v>885.72497553675248</v>
      </c>
      <c r="V20" s="78">
        <f t="shared" si="23"/>
        <v>1139.4117308467162</v>
      </c>
      <c r="W20" s="78">
        <f t="shared" si="23"/>
        <v>56.898635814194442</v>
      </c>
      <c r="X20" s="81">
        <f t="shared" si="23"/>
        <v>19.478501122431361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15.75" thickTop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9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25">
      <c r="A22" s="2"/>
      <c r="B22" s="39" t="s">
        <v>13</v>
      </c>
      <c r="C22" s="40"/>
      <c r="D22" s="40"/>
      <c r="E22" s="40"/>
      <c r="F22" s="40"/>
      <c r="G22" s="40"/>
      <c r="H22" s="41"/>
      <c r="I22" s="2"/>
      <c r="J22" s="39" t="s">
        <v>13</v>
      </c>
      <c r="K22" s="40"/>
      <c r="L22" s="40"/>
      <c r="M22" s="40"/>
      <c r="N22" s="40"/>
      <c r="O22" s="40"/>
      <c r="P22" s="41"/>
      <c r="Q22" s="2"/>
      <c r="R22" s="39" t="s">
        <v>27</v>
      </c>
      <c r="S22" s="40"/>
      <c r="T22" s="40"/>
      <c r="U22" s="40"/>
      <c r="V22" s="40"/>
      <c r="W22" s="40"/>
      <c r="X22" s="41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5">
      <c r="A23" s="2"/>
      <c r="B23" s="42"/>
      <c r="C23" s="43">
        <v>2013</v>
      </c>
      <c r="D23" s="43">
        <v>2014</v>
      </c>
      <c r="E23" s="43">
        <v>2015</v>
      </c>
      <c r="F23" s="43">
        <v>2016</v>
      </c>
      <c r="G23" s="43">
        <v>2017</v>
      </c>
      <c r="H23" s="44">
        <v>2018</v>
      </c>
      <c r="I23" s="2"/>
      <c r="J23" s="50"/>
      <c r="K23" s="72"/>
      <c r="L23" s="72"/>
      <c r="M23" s="72"/>
      <c r="N23" s="72"/>
      <c r="O23" s="72"/>
      <c r="P23" s="73"/>
      <c r="Q23" s="2"/>
      <c r="R23" s="50"/>
      <c r="S23" s="60">
        <v>2013</v>
      </c>
      <c r="T23" s="60">
        <v>2014</v>
      </c>
      <c r="U23" s="60">
        <v>2015</v>
      </c>
      <c r="V23" s="60">
        <v>2016</v>
      </c>
      <c r="W23" s="60">
        <v>2017</v>
      </c>
      <c r="X23" s="61">
        <v>2018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5">
      <c r="A24" s="2"/>
      <c r="B24" s="67" t="s">
        <v>14</v>
      </c>
      <c r="C24" s="68">
        <v>850496</v>
      </c>
      <c r="D24" s="68">
        <v>830979</v>
      </c>
      <c r="E24" s="68">
        <v>820973</v>
      </c>
      <c r="F24" s="68">
        <v>825489</v>
      </c>
      <c r="G24" s="68">
        <v>820891</v>
      </c>
      <c r="H24" s="69">
        <v>699254</v>
      </c>
      <c r="I24" s="2"/>
      <c r="J24" s="53" t="s">
        <v>14</v>
      </c>
      <c r="K24" s="56">
        <f>+C24/$C$32</f>
        <v>0.7443990382721809</v>
      </c>
      <c r="L24" s="56">
        <f>+D24/$D$32</f>
        <v>0.73060806414742652</v>
      </c>
      <c r="M24" s="56">
        <f>+E24/$E$32</f>
        <v>0.72698606106706642</v>
      </c>
      <c r="N24" s="56">
        <f>+F24/$F$32</f>
        <v>0.7133922491124608</v>
      </c>
      <c r="O24" s="56">
        <f>+G24/$G$32</f>
        <v>0.74705642526532667</v>
      </c>
      <c r="P24" s="62">
        <f>+H24/$H$32</f>
        <v>0.59903897307702525</v>
      </c>
      <c r="Q24" s="2"/>
      <c r="R24" s="53" t="s">
        <v>14</v>
      </c>
      <c r="S24" s="48">
        <v>100</v>
      </c>
      <c r="T24" s="74">
        <f>+D24/$C$24*100</f>
        <v>97.705221423733917</v>
      </c>
      <c r="U24" s="74">
        <f t="shared" ref="U24:W24" si="24">+E24/$C$24*100</f>
        <v>96.52873146963654</v>
      </c>
      <c r="V24" s="74">
        <f t="shared" si="24"/>
        <v>97.059715742343286</v>
      </c>
      <c r="W24" s="74">
        <f t="shared" si="24"/>
        <v>96.519090036872598</v>
      </c>
      <c r="X24" s="75">
        <f>+H24/$C$24*100</f>
        <v>82.217200316050864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5">
      <c r="A25" s="2"/>
      <c r="B25" s="42"/>
      <c r="C25" s="70"/>
      <c r="D25" s="70"/>
      <c r="E25" s="70"/>
      <c r="F25" s="70"/>
      <c r="G25" s="70"/>
      <c r="H25" s="71"/>
      <c r="I25" s="2"/>
      <c r="J25" s="42"/>
      <c r="K25" s="56"/>
      <c r="L25" s="56"/>
      <c r="M25" s="56"/>
      <c r="N25" s="56"/>
      <c r="O25" s="56"/>
      <c r="P25" s="62"/>
      <c r="Q25" s="2"/>
      <c r="R25" s="42"/>
      <c r="S25" s="48"/>
      <c r="T25" s="70"/>
      <c r="U25" s="70"/>
      <c r="V25" s="70"/>
      <c r="W25" s="70"/>
      <c r="X25" s="71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25">
      <c r="A26" s="2"/>
      <c r="B26" s="42" t="s">
        <v>15</v>
      </c>
      <c r="C26" s="48">
        <v>29123</v>
      </c>
      <c r="D26" s="48">
        <v>25346</v>
      </c>
      <c r="E26" s="48">
        <v>35465</v>
      </c>
      <c r="F26" s="48">
        <v>45963</v>
      </c>
      <c r="G26" s="48">
        <v>55149</v>
      </c>
      <c r="H26" s="49">
        <v>77403</v>
      </c>
      <c r="I26" s="2"/>
      <c r="J26" s="42" t="s">
        <v>15</v>
      </c>
      <c r="K26" s="56">
        <f t="shared" ref="K26:K30" si="25">+C26/$C$32</f>
        <v>2.5489988420404945E-2</v>
      </c>
      <c r="L26" s="56">
        <f t="shared" ref="L26:L32" si="26">+D26/$D$32</f>
        <v>2.2284548699643039E-2</v>
      </c>
      <c r="M26" s="56">
        <f t="shared" ref="M26:M32" si="27">+E26/$E$32</f>
        <v>3.1404882567080177E-2</v>
      </c>
      <c r="N26" s="56">
        <f t="shared" ref="N26:N32" si="28">+F26/$F$32</f>
        <v>3.9721483806514725E-2</v>
      </c>
      <c r="O26" s="56">
        <f t="shared" ref="O26:O32" si="29">+G26/$G$32</f>
        <v>5.0188654519244945E-2</v>
      </c>
      <c r="P26" s="62">
        <f t="shared" ref="P26:P32" si="30">+H26/$H$32</f>
        <v>6.6309829665730888E-2</v>
      </c>
      <c r="Q26" s="2"/>
      <c r="R26" s="42" t="s">
        <v>15</v>
      </c>
      <c r="S26" s="48">
        <v>100</v>
      </c>
      <c r="T26" s="74">
        <f>+D26/$C$26*100</f>
        <v>87.030869072554339</v>
      </c>
      <c r="U26" s="74">
        <f t="shared" ref="U26:X26" si="31">+E26/$C$26*100</f>
        <v>121.77660268516293</v>
      </c>
      <c r="V26" s="74">
        <f t="shared" si="31"/>
        <v>157.82371321635819</v>
      </c>
      <c r="W26" s="74">
        <f t="shared" si="31"/>
        <v>189.36579335920064</v>
      </c>
      <c r="X26" s="75">
        <f t="shared" si="31"/>
        <v>265.77962435188687</v>
      </c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25">
      <c r="A27" s="2"/>
      <c r="B27" s="42" t="s">
        <v>16</v>
      </c>
      <c r="C27" s="48">
        <v>195566</v>
      </c>
      <c r="D27" s="48">
        <v>205596</v>
      </c>
      <c r="E27" s="48">
        <v>207696</v>
      </c>
      <c r="F27" s="48">
        <v>200569</v>
      </c>
      <c r="G27" s="48">
        <v>210248</v>
      </c>
      <c r="H27" s="49">
        <v>254087</v>
      </c>
      <c r="I27" s="2"/>
      <c r="J27" s="42" t="s">
        <v>16</v>
      </c>
      <c r="K27" s="56">
        <f t="shared" si="25"/>
        <v>0.17116969664611864</v>
      </c>
      <c r="L27" s="56">
        <f t="shared" si="26"/>
        <v>0.1807628057465403</v>
      </c>
      <c r="M27" s="56">
        <f t="shared" si="27"/>
        <v>0.1839184686212402</v>
      </c>
      <c r="N27" s="56">
        <f t="shared" si="28"/>
        <v>0.1733328609009171</v>
      </c>
      <c r="O27" s="56">
        <f t="shared" si="29"/>
        <v>0.19133736305938839</v>
      </c>
      <c r="P27" s="62">
        <f t="shared" si="30"/>
        <v>0.21767199837572915</v>
      </c>
      <c r="Q27" s="2"/>
      <c r="R27" s="42" t="s">
        <v>16</v>
      </c>
      <c r="S27" s="48">
        <v>100</v>
      </c>
      <c r="T27" s="74">
        <f>+D27/$C$27*100</f>
        <v>105.12870335334364</v>
      </c>
      <c r="U27" s="74">
        <f t="shared" ref="U27:X27" si="32">+E27/$C$27*100</f>
        <v>106.20250963868976</v>
      </c>
      <c r="V27" s="74">
        <f t="shared" si="32"/>
        <v>102.55821564075556</v>
      </c>
      <c r="W27" s="74">
        <f t="shared" si="32"/>
        <v>107.50743994354848</v>
      </c>
      <c r="X27" s="75">
        <f t="shared" si="32"/>
        <v>129.92391315463834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25">
      <c r="A28" s="2"/>
      <c r="B28" s="42" t="s">
        <v>17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9">
        <v>0</v>
      </c>
      <c r="I28" s="2"/>
      <c r="J28" s="42" t="s">
        <v>17</v>
      </c>
      <c r="K28" s="56">
        <f t="shared" si="25"/>
        <v>0</v>
      </c>
      <c r="L28" s="56">
        <f t="shared" si="26"/>
        <v>0</v>
      </c>
      <c r="M28" s="56">
        <f t="shared" si="27"/>
        <v>0</v>
      </c>
      <c r="N28" s="56">
        <f t="shared" si="28"/>
        <v>0</v>
      </c>
      <c r="O28" s="56">
        <f t="shared" si="29"/>
        <v>0</v>
      </c>
      <c r="P28" s="62">
        <f t="shared" si="30"/>
        <v>0</v>
      </c>
      <c r="Q28" s="2"/>
      <c r="R28" s="42" t="s">
        <v>17</v>
      </c>
      <c r="S28" s="48">
        <v>0</v>
      </c>
      <c r="T28" s="74">
        <v>0</v>
      </c>
      <c r="U28" s="74">
        <v>0</v>
      </c>
      <c r="V28" s="74">
        <v>0</v>
      </c>
      <c r="W28" s="74">
        <v>0</v>
      </c>
      <c r="X28" s="75">
        <v>0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25">
      <c r="A29" s="2"/>
      <c r="B29" s="50" t="s">
        <v>18</v>
      </c>
      <c r="C29" s="51">
        <v>67342</v>
      </c>
      <c r="D29" s="51">
        <v>75459</v>
      </c>
      <c r="E29" s="51">
        <v>65149</v>
      </c>
      <c r="F29" s="51">
        <v>85111</v>
      </c>
      <c r="G29" s="51">
        <v>12546</v>
      </c>
      <c r="H29" s="52">
        <v>136549</v>
      </c>
      <c r="I29" s="2"/>
      <c r="J29" s="50" t="s">
        <v>18</v>
      </c>
      <c r="K29" s="63">
        <f t="shared" si="25"/>
        <v>5.8941276661295533E-2</v>
      </c>
      <c r="L29" s="63">
        <f t="shared" si="26"/>
        <v>6.634458140639013E-2</v>
      </c>
      <c r="M29" s="63">
        <f t="shared" si="27"/>
        <v>5.7690587744613178E-2</v>
      </c>
      <c r="N29" s="63">
        <f t="shared" si="28"/>
        <v>7.3553406180107375E-2</v>
      </c>
      <c r="O29" s="63">
        <f t="shared" si="29"/>
        <v>1.1417557156039948E-2</v>
      </c>
      <c r="P29" s="64">
        <f t="shared" si="30"/>
        <v>0.11697919888151476</v>
      </c>
      <c r="Q29" s="2"/>
      <c r="R29" s="50" t="s">
        <v>18</v>
      </c>
      <c r="S29" s="51">
        <v>100</v>
      </c>
      <c r="T29" s="76">
        <f>+D29/$C$29*100</f>
        <v>112.05339906744676</v>
      </c>
      <c r="U29" s="76">
        <f t="shared" ref="U29:X29" si="33">+E29/$C$29*100</f>
        <v>96.743488461881142</v>
      </c>
      <c r="V29" s="76">
        <f t="shared" si="33"/>
        <v>126.38620771583855</v>
      </c>
      <c r="W29" s="76">
        <f t="shared" si="33"/>
        <v>18.630275311098572</v>
      </c>
      <c r="X29" s="77">
        <f t="shared" si="33"/>
        <v>202.76944551691366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25">
      <c r="A30" s="2"/>
      <c r="B30" s="53" t="s">
        <v>19</v>
      </c>
      <c r="C30" s="54">
        <f>+C26+C27+C28+C29</f>
        <v>292031</v>
      </c>
      <c r="D30" s="54">
        <f t="shared" ref="D30:G30" si="34">+D26+D27+D28+D29</f>
        <v>306401</v>
      </c>
      <c r="E30" s="54">
        <f t="shared" si="34"/>
        <v>308310</v>
      </c>
      <c r="F30" s="54">
        <f t="shared" si="34"/>
        <v>331643</v>
      </c>
      <c r="G30" s="54">
        <f t="shared" si="34"/>
        <v>277943</v>
      </c>
      <c r="H30" s="55">
        <f>+H26+H27+H28+H29</f>
        <v>468039</v>
      </c>
      <c r="I30" s="2"/>
      <c r="J30" s="53" t="s">
        <v>19</v>
      </c>
      <c r="K30" s="56">
        <f t="shared" si="25"/>
        <v>0.2556009617278191</v>
      </c>
      <c r="L30" s="56">
        <f t="shared" si="26"/>
        <v>0.26939193585257348</v>
      </c>
      <c r="M30" s="56">
        <f t="shared" si="27"/>
        <v>0.27301393893293358</v>
      </c>
      <c r="N30" s="56">
        <f t="shared" si="28"/>
        <v>0.2866077508875392</v>
      </c>
      <c r="O30" s="56">
        <f t="shared" si="29"/>
        <v>0.25294357473467333</v>
      </c>
      <c r="P30" s="62">
        <f t="shared" si="30"/>
        <v>0.40096102692297481</v>
      </c>
      <c r="Q30" s="2"/>
      <c r="R30" s="53" t="s">
        <v>19</v>
      </c>
      <c r="S30" s="48">
        <v>100</v>
      </c>
      <c r="T30" s="74">
        <f>+D30/$C$30*100</f>
        <v>104.92071047251832</v>
      </c>
      <c r="U30" s="74">
        <f t="shared" ref="U30:X30" si="35">+E30/$C$30*100</f>
        <v>105.5744081963901</v>
      </c>
      <c r="V30" s="74">
        <f t="shared" si="35"/>
        <v>113.56431337768936</v>
      </c>
      <c r="W30" s="74">
        <f t="shared" si="35"/>
        <v>95.1758546181741</v>
      </c>
      <c r="X30" s="75">
        <f t="shared" si="35"/>
        <v>160.27031376805888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25">
      <c r="A31" s="2"/>
      <c r="B31" s="42"/>
      <c r="C31" s="70"/>
      <c r="D31" s="70"/>
      <c r="E31" s="70"/>
      <c r="F31" s="70"/>
      <c r="G31" s="70"/>
      <c r="H31" s="71"/>
      <c r="I31" s="2"/>
      <c r="J31" s="42"/>
      <c r="K31" s="56"/>
      <c r="L31" s="56"/>
      <c r="M31" s="56"/>
      <c r="N31" s="56"/>
      <c r="O31" s="56"/>
      <c r="P31" s="62"/>
      <c r="Q31" s="2"/>
      <c r="R31" s="42"/>
      <c r="S31" s="48"/>
      <c r="T31" s="70"/>
      <c r="U31" s="70"/>
      <c r="V31" s="70"/>
      <c r="W31" s="70"/>
      <c r="X31" s="71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ht="15.75" thickBot="1" x14ac:dyDescent="0.3">
      <c r="A32" s="2"/>
      <c r="B32" s="57" t="s">
        <v>20</v>
      </c>
      <c r="C32" s="58">
        <f>+C30+C24</f>
        <v>1142527</v>
      </c>
      <c r="D32" s="58">
        <f t="shared" ref="D32:H32" si="36">+D30+D24</f>
        <v>1137380</v>
      </c>
      <c r="E32" s="58">
        <f t="shared" si="36"/>
        <v>1129283</v>
      </c>
      <c r="F32" s="58">
        <f>+F30+F24</f>
        <v>1157132</v>
      </c>
      <c r="G32" s="58">
        <f t="shared" si="36"/>
        <v>1098834</v>
      </c>
      <c r="H32" s="59">
        <f t="shared" si="36"/>
        <v>1167293</v>
      </c>
      <c r="I32" s="2"/>
      <c r="J32" s="57" t="s">
        <v>20</v>
      </c>
      <c r="K32" s="65">
        <f>+C32/$C$32</f>
        <v>1</v>
      </c>
      <c r="L32" s="65">
        <f t="shared" si="26"/>
        <v>1</v>
      </c>
      <c r="M32" s="65">
        <f t="shared" si="27"/>
        <v>1</v>
      </c>
      <c r="N32" s="65">
        <f t="shared" si="28"/>
        <v>1</v>
      </c>
      <c r="O32" s="65">
        <f t="shared" si="29"/>
        <v>1</v>
      </c>
      <c r="P32" s="66">
        <f t="shared" si="30"/>
        <v>1</v>
      </c>
      <c r="Q32" s="2"/>
      <c r="R32" s="57" t="s">
        <v>20</v>
      </c>
      <c r="S32" s="78">
        <v>100</v>
      </c>
      <c r="T32" s="79">
        <f>+D32/$C$32*100</f>
        <v>99.549507363939753</v>
      </c>
      <c r="U32" s="79">
        <f t="shared" ref="U32:X32" si="37">+E32/$C$32*100</f>
        <v>98.840815140473708</v>
      </c>
      <c r="V32" s="79">
        <f t="shared" si="37"/>
        <v>101.27830677086844</v>
      </c>
      <c r="W32" s="79">
        <f t="shared" si="37"/>
        <v>96.175757772026387</v>
      </c>
      <c r="X32" s="80">
        <f t="shared" si="37"/>
        <v>102.1676511802347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ht="15.75" thickTop="1" x14ac:dyDescent="0.25">
      <c r="A33" s="2"/>
      <c r="B33" s="42"/>
      <c r="C33" s="70"/>
      <c r="D33" s="70"/>
      <c r="E33" s="70"/>
      <c r="F33" s="70"/>
      <c r="G33" s="70"/>
      <c r="H33" s="71"/>
      <c r="I33" s="2"/>
      <c r="J33" s="42"/>
      <c r="K33" s="70"/>
      <c r="L33" s="70"/>
      <c r="M33" s="70"/>
      <c r="N33" s="70"/>
      <c r="O33" s="70"/>
      <c r="P33" s="71"/>
      <c r="Q33" s="2"/>
      <c r="R33" s="42"/>
      <c r="S33" s="48"/>
      <c r="T33" s="70"/>
      <c r="U33" s="70"/>
      <c r="V33" s="70"/>
      <c r="W33" s="70"/>
      <c r="X33" s="71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x14ac:dyDescent="0.25">
      <c r="A34" s="2"/>
      <c r="B34" s="42" t="s">
        <v>21</v>
      </c>
      <c r="C34" s="48">
        <v>259359</v>
      </c>
      <c r="D34" s="48">
        <v>174634</v>
      </c>
      <c r="E34" s="48">
        <v>260461</v>
      </c>
      <c r="F34" s="48">
        <v>246913</v>
      </c>
      <c r="G34" s="48">
        <v>352788</v>
      </c>
      <c r="H34" s="49">
        <v>250664</v>
      </c>
      <c r="I34" s="2"/>
      <c r="J34" s="42" t="s">
        <v>21</v>
      </c>
      <c r="K34" s="56">
        <f>+C34/$C$39</f>
        <v>0.22700470098299647</v>
      </c>
      <c r="L34" s="56">
        <f>+D34/$D$39</f>
        <v>0.15354059329335842</v>
      </c>
      <c r="M34" s="56">
        <f>+E34/$E$39</f>
        <v>0.23064280609909119</v>
      </c>
      <c r="N34" s="56">
        <f>+F34/$F$39</f>
        <v>0.21338360705606621</v>
      </c>
      <c r="O34" s="56">
        <f>+G34/$G$39</f>
        <v>0.32105668372110802</v>
      </c>
      <c r="P34" s="62">
        <f>+H34/$H$39</f>
        <v>0.21473957266941548</v>
      </c>
      <c r="Q34" s="2"/>
      <c r="R34" s="42" t="s">
        <v>21</v>
      </c>
      <c r="S34" s="48">
        <v>100</v>
      </c>
      <c r="T34" s="74">
        <f>+D34/$C$34*100</f>
        <v>67.332924633423175</v>
      </c>
      <c r="U34" s="74">
        <f t="shared" ref="U34:W34" si="38">+E34/$C$34*100</f>
        <v>100.42489368018846</v>
      </c>
      <c r="V34" s="74">
        <f t="shared" si="38"/>
        <v>95.201246149160042</v>
      </c>
      <c r="W34" s="74">
        <f t="shared" si="38"/>
        <v>136.02304142135034</v>
      </c>
      <c r="X34" s="75">
        <f>+H34/$C$34*100</f>
        <v>96.647504038803362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x14ac:dyDescent="0.25">
      <c r="A35" s="2"/>
      <c r="B35" s="42" t="s">
        <v>22</v>
      </c>
      <c r="C35" s="48">
        <v>189770</v>
      </c>
      <c r="D35" s="48">
        <v>150789</v>
      </c>
      <c r="E35" s="48">
        <v>145569</v>
      </c>
      <c r="F35" s="48">
        <v>130015</v>
      </c>
      <c r="G35" s="48">
        <v>91593</v>
      </c>
      <c r="H35" s="49">
        <v>51569</v>
      </c>
      <c r="I35" s="2"/>
      <c r="J35" s="42" t="s">
        <v>22</v>
      </c>
      <c r="K35" s="56">
        <f t="shared" ref="K35:K39" si="39">+C35/$C$39</f>
        <v>0.16609673119322343</v>
      </c>
      <c r="L35" s="56">
        <f t="shared" ref="L35:L39" si="40">+D35/$D$39</f>
        <v>0.13257574425433891</v>
      </c>
      <c r="M35" s="56">
        <f t="shared" ref="M35:M39" si="41">+E35/$E$39</f>
        <v>0.12890391513907498</v>
      </c>
      <c r="N35" s="56">
        <f t="shared" ref="N35:N39" si="42">+F35/$F$39</f>
        <v>0.11235969621443362</v>
      </c>
      <c r="O35" s="56">
        <f t="shared" ref="O35:O39" si="43">+G35/$G$39</f>
        <v>8.3354719639181174E-2</v>
      </c>
      <c r="P35" s="62">
        <f t="shared" ref="P35:P39" si="44">+H35/$H$39</f>
        <v>4.4178282573441287E-2</v>
      </c>
      <c r="Q35" s="2"/>
      <c r="R35" s="42" t="s">
        <v>22</v>
      </c>
      <c r="S35" s="48">
        <v>100</v>
      </c>
      <c r="T35" s="74">
        <f>+D35/$C$35*100</f>
        <v>79.458818569847708</v>
      </c>
      <c r="U35" s="74">
        <f t="shared" ref="U35:X35" si="45">+E35/$C$35*100</f>
        <v>76.708120356220689</v>
      </c>
      <c r="V35" s="74">
        <f t="shared" si="45"/>
        <v>68.511882805501401</v>
      </c>
      <c r="W35" s="74">
        <f t="shared" si="45"/>
        <v>48.265268482900353</v>
      </c>
      <c r="X35" s="75">
        <f t="shared" si="45"/>
        <v>27.174474363703432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25">
      <c r="A36" s="2"/>
      <c r="B36" s="42" t="s">
        <v>23</v>
      </c>
      <c r="C36" s="48">
        <v>42743</v>
      </c>
      <c r="D36" s="48">
        <v>82262.666666666657</v>
      </c>
      <c r="E36" s="48">
        <v>52694.666666666657</v>
      </c>
      <c r="F36" s="48">
        <v>71678.333333333328</v>
      </c>
      <c r="G36" s="48">
        <v>29761.333333333328</v>
      </c>
      <c r="H36" s="49">
        <v>99963.666666666657</v>
      </c>
      <c r="I36" s="2"/>
      <c r="J36" s="42" t="s">
        <v>23</v>
      </c>
      <c r="K36" s="56">
        <f t="shared" si="39"/>
        <v>3.7410932083005478E-2</v>
      </c>
      <c r="L36" s="56">
        <f t="shared" si="40"/>
        <v>7.2326457882736339E-2</v>
      </c>
      <c r="M36" s="56">
        <f t="shared" si="41"/>
        <v>4.6662056071566343E-2</v>
      </c>
      <c r="N36" s="56">
        <f t="shared" si="42"/>
        <v>6.1944819893783358E-2</v>
      </c>
      <c r="O36" s="56">
        <f t="shared" si="43"/>
        <v>2.708446711089512E-2</v>
      </c>
      <c r="P36" s="62">
        <f t="shared" si="44"/>
        <v>8.5637167931844588E-2</v>
      </c>
      <c r="Q36" s="2"/>
      <c r="R36" s="42" t="s">
        <v>23</v>
      </c>
      <c r="S36" s="48">
        <v>100</v>
      </c>
      <c r="T36" s="74">
        <f>+D36/$C$36*100</f>
        <v>192.4588041706634</v>
      </c>
      <c r="U36" s="74">
        <f t="shared" ref="U36:X36" si="46">+E36/$C$36*100</f>
        <v>123.28256478643674</v>
      </c>
      <c r="V36" s="74">
        <f t="shared" si="46"/>
        <v>167.69607499083671</v>
      </c>
      <c r="W36" s="74">
        <f t="shared" si="46"/>
        <v>69.628555163028636</v>
      </c>
      <c r="X36" s="75">
        <f t="shared" si="46"/>
        <v>233.87143313914947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x14ac:dyDescent="0.25">
      <c r="A37" s="2"/>
      <c r="B37" s="42" t="s">
        <v>24</v>
      </c>
      <c r="C37" s="48">
        <v>650655</v>
      </c>
      <c r="D37" s="48">
        <v>729694.33333333337</v>
      </c>
      <c r="E37" s="48">
        <v>670558.33333333337</v>
      </c>
      <c r="F37" s="48">
        <v>708525.66666666674</v>
      </c>
      <c r="G37" s="48">
        <v>624691.66666666674</v>
      </c>
      <c r="H37" s="49">
        <v>765096.33333333337</v>
      </c>
      <c r="I37" s="2"/>
      <c r="J37" s="42" t="s">
        <v>24</v>
      </c>
      <c r="K37" s="56">
        <f t="shared" si="39"/>
        <v>0.56948763574077466</v>
      </c>
      <c r="L37" s="56">
        <f t="shared" si="40"/>
        <v>0.64155720456956633</v>
      </c>
      <c r="M37" s="56">
        <f t="shared" si="41"/>
        <v>0.59379122269026752</v>
      </c>
      <c r="N37" s="56">
        <f t="shared" si="42"/>
        <v>0.61231187683571686</v>
      </c>
      <c r="O37" s="56">
        <f t="shared" si="43"/>
        <v>0.56850412952881579</v>
      </c>
      <c r="P37" s="62">
        <f t="shared" si="44"/>
        <v>0.65544497682529868</v>
      </c>
      <c r="Q37" s="2"/>
      <c r="R37" s="42" t="s">
        <v>24</v>
      </c>
      <c r="S37" s="48">
        <v>100</v>
      </c>
      <c r="T37" s="74">
        <f>+D37/$C$37*100</f>
        <v>112.1476563360511</v>
      </c>
      <c r="U37" s="74">
        <f t="shared" ref="U37:X37" si="47">+E37/$C$37*100</f>
        <v>103.05896878273946</v>
      </c>
      <c r="V37" s="74">
        <f t="shared" si="47"/>
        <v>108.89421685327352</v>
      </c>
      <c r="W37" s="74">
        <f t="shared" si="47"/>
        <v>96.009662058489781</v>
      </c>
      <c r="X37" s="75">
        <f t="shared" si="47"/>
        <v>117.58863504212422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x14ac:dyDescent="0.25">
      <c r="A38" s="2"/>
      <c r="B38" s="42"/>
      <c r="C38" s="70"/>
      <c r="D38" s="70"/>
      <c r="E38" s="70"/>
      <c r="F38" s="70"/>
      <c r="G38" s="70"/>
      <c r="H38" s="71"/>
      <c r="I38" s="2"/>
      <c r="J38" s="50"/>
      <c r="K38" s="63"/>
      <c r="L38" s="63"/>
      <c r="M38" s="63"/>
      <c r="N38" s="63"/>
      <c r="O38" s="63"/>
      <c r="P38" s="64"/>
      <c r="Q38" s="2"/>
      <c r="R38" s="42"/>
      <c r="S38" s="48"/>
      <c r="T38" s="70"/>
      <c r="U38" s="70"/>
      <c r="V38" s="70"/>
      <c r="W38" s="70"/>
      <c r="X38" s="71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ht="15.75" thickBot="1" x14ac:dyDescent="0.3">
      <c r="A39" s="2"/>
      <c r="B39" s="57" t="s">
        <v>25</v>
      </c>
      <c r="C39" s="58">
        <f t="shared" ref="C39:H39" si="48">C34+C35+C36+C37</f>
        <v>1142527</v>
      </c>
      <c r="D39" s="58">
        <f t="shared" si="48"/>
        <v>1137380</v>
      </c>
      <c r="E39" s="58">
        <f t="shared" si="48"/>
        <v>1129283</v>
      </c>
      <c r="F39" s="58">
        <f t="shared" si="48"/>
        <v>1157132</v>
      </c>
      <c r="G39" s="58">
        <f t="shared" si="48"/>
        <v>1098834</v>
      </c>
      <c r="H39" s="59">
        <f t="shared" si="48"/>
        <v>1167293</v>
      </c>
      <c r="I39" s="2"/>
      <c r="J39" s="57" t="s">
        <v>25</v>
      </c>
      <c r="K39" s="65">
        <f t="shared" si="39"/>
        <v>1</v>
      </c>
      <c r="L39" s="65">
        <f t="shared" si="40"/>
        <v>1</v>
      </c>
      <c r="M39" s="65">
        <f t="shared" si="41"/>
        <v>1</v>
      </c>
      <c r="N39" s="65">
        <f t="shared" si="42"/>
        <v>1</v>
      </c>
      <c r="O39" s="65">
        <f t="shared" si="43"/>
        <v>1</v>
      </c>
      <c r="P39" s="66">
        <f t="shared" si="44"/>
        <v>1</v>
      </c>
      <c r="Q39" s="2"/>
      <c r="R39" s="57" t="s">
        <v>25</v>
      </c>
      <c r="S39" s="78">
        <v>100</v>
      </c>
      <c r="T39" s="79">
        <f>+D39/$C$39*100</f>
        <v>99.549507363939753</v>
      </c>
      <c r="U39" s="79">
        <f t="shared" ref="U39:X39" si="49">+E39/$C$39*100</f>
        <v>98.840815140473708</v>
      </c>
      <c r="V39" s="79">
        <f t="shared" si="49"/>
        <v>101.27830677086844</v>
      </c>
      <c r="W39" s="79">
        <f t="shared" si="49"/>
        <v>96.175757772026387</v>
      </c>
      <c r="X39" s="80">
        <f t="shared" si="49"/>
        <v>102.1676511802347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15.75" thickTop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x14ac:dyDescent="0.25">
      <c r="A41" s="2"/>
      <c r="B41" s="2"/>
      <c r="C41" s="5"/>
      <c r="D41" s="5"/>
      <c r="E41" s="5"/>
      <c r="F41" s="5"/>
      <c r="G41" s="5"/>
      <c r="H41" s="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x14ac:dyDescent="0.25">
      <c r="A42" s="2"/>
      <c r="B42" s="2"/>
      <c r="C42" s="2"/>
      <c r="D42" s="5"/>
      <c r="E42" s="5"/>
      <c r="F42" s="5"/>
      <c r="G42" s="5"/>
      <c r="H42" s="5"/>
      <c r="I42" s="5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x14ac:dyDescent="0.25">
      <c r="A43" s="2"/>
      <c r="B43" s="2"/>
      <c r="C43" s="2"/>
      <c r="D43" s="2"/>
      <c r="E43" s="2"/>
      <c r="F43" s="2"/>
      <c r="G43" s="2"/>
      <c r="H43" s="2"/>
      <c r="I43" s="2"/>
      <c r="J43" s="5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x14ac:dyDescent="0.25">
      <c r="A44" s="2"/>
      <c r="B44" s="2"/>
      <c r="C44" s="2"/>
      <c r="D44" s="5"/>
      <c r="E44" s="5"/>
      <c r="F44" s="5"/>
      <c r="G44" s="5"/>
      <c r="H44" s="5"/>
      <c r="I44" s="2"/>
      <c r="J44" s="5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x14ac:dyDescent="0.25">
      <c r="A46" s="2"/>
      <c r="B46" s="2"/>
      <c r="C46" s="2"/>
      <c r="D46" s="5"/>
      <c r="E46" s="5"/>
      <c r="F46" s="5"/>
      <c r="G46" s="5"/>
      <c r="H46" s="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</sheetData>
  <sheetProtection algorithmName="SHA-512" hashValue="6HyQ/YGkpRZJzlms6VC6UZlH6455+fUKjcSct9TKq1D7nHy3NGXQ557XdKp7vHqlbtO/mgFZcY3UYBVrqTFacA==" saltValue="mNvC/9X1mGGhzDfqyNhSZA==" spinCount="100000" sheet="1" objects="1" scenarios="1" selectLockedCells="1"/>
  <mergeCells count="6">
    <mergeCell ref="B3:H3"/>
    <mergeCell ref="J3:P3"/>
    <mergeCell ref="R3:X3"/>
    <mergeCell ref="B22:H22"/>
    <mergeCell ref="J22:P22"/>
    <mergeCell ref="R22:X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0889A-98FB-4491-AAEF-2DE1F0DDEA28}">
  <dimension ref="A1:AL107"/>
  <sheetViews>
    <sheetView tabSelected="1" workbookViewId="0">
      <selection activeCell="E9" sqref="E9"/>
    </sheetView>
  </sheetViews>
  <sheetFormatPr defaultRowHeight="15" x14ac:dyDescent="0.25"/>
  <sheetData>
    <row r="1" spans="1:38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2"/>
      <c r="B3" s="2"/>
      <c r="C3" s="2"/>
      <c r="D3" s="4" t="s">
        <v>36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25">
      <c r="A4" s="2"/>
      <c r="B4" s="2"/>
      <c r="C4" s="2"/>
      <c r="D4" s="2"/>
      <c r="E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</sheetData>
  <sheetProtection algorithmName="SHA-512" hashValue="wolQMFLxDm6AvMUDkbPniQ8KXwdBCNEdwb1Q7JbEBKyZPnr5pWiqWcoL0uXJvxKGgp0tCJh2nVGcCB5c4gu1dg==" saltValue="IYL+LfCyR+tcRhc8K+NoSA==" spinCount="100000" sheet="1" objects="1" scenarios="1" select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Common-size analyse</vt:lpstr>
      <vt:lpstr>Indeksanalyse</vt:lpstr>
      <vt:lpstr>Betingelser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Frederiksen</dc:creator>
  <cp:lastModifiedBy>Thomas Sedkowski</cp:lastModifiedBy>
  <dcterms:created xsi:type="dcterms:W3CDTF">2019-04-01T10:05:15Z</dcterms:created>
  <dcterms:modified xsi:type="dcterms:W3CDTF">2019-05-10T09:07:24Z</dcterms:modified>
</cp:coreProperties>
</file>