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carminesorgente/Documents/GitHub/Collapsed-k-Core-Problem/results/"/>
    </mc:Choice>
  </mc:AlternateContent>
  <xr:revisionPtr revIDLastSave="0" documentId="13_ncr:1_{4C65C462-91DA-7044-8B16-4977F644FD36}" xr6:coauthVersionLast="47" xr6:coauthVersionMax="47" xr10:uidLastSave="{00000000-0000-0000-0000-000000000000}"/>
  <bookViews>
    <workbookView xWindow="14160" yWindow="940" windowWidth="27160" windowHeight="15760" firstSheet="1" activeTab="9" xr2:uid="{00000000-000D-0000-FFFF-FFFF00000000}"/>
  </bookViews>
  <sheets>
    <sheet name="Parameters" sheetId="1" r:id="rId1"/>
    <sheet name="TimeDependent" sheetId="4" r:id="rId2"/>
    <sheet name="Sparse_total" sheetId="5" r:id="rId3"/>
    <sheet name="Sparse" sheetId="7" r:id="rId4"/>
    <sheet name="NonLinear_total" sheetId="8" r:id="rId5"/>
    <sheet name="NonLinear" sheetId="11" r:id="rId6"/>
    <sheet name="BilevelSolver_total" sheetId="2" r:id="rId7"/>
    <sheet name="BilevelSolver" sheetId="3" r:id="rId8"/>
    <sheet name="Comparison" sheetId="12" r:id="rId9"/>
    <sheet name="Charts_withTD" sheetId="15" r:id="rId10"/>
    <sheet name="Charts" sheetId="13" r:id="rId11"/>
    <sheet name="Sensitivity" sheetId="14" r:id="rId12"/>
  </sheets>
  <externalReferences>
    <externalReference r:id="rId13"/>
  </externalReferences>
  <definedNames>
    <definedName name="_xlnm._FilterDatabase" localSheetId="10" hidden="1">Charts!$H$1:$H$140</definedName>
    <definedName name="_xlnm._FilterDatabase" localSheetId="3" hidden="1">Sparse!$A$1:$K$90</definedName>
    <definedName name="_xlnm._FilterDatabase" localSheetId="1" hidden="1">TimeDependent!$A$1:$S$1000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8" roundtripDataSignature="AMtx7mjBWJbnMu9ApnZqO8SQJjkny/rODw=="/>
    </ext>
  </extLst>
</workbook>
</file>

<file path=xl/calcChain.xml><?xml version="1.0" encoding="utf-8"?>
<calcChain xmlns="http://schemas.openxmlformats.org/spreadsheetml/2006/main">
  <c r="M33" i="13" l="1"/>
  <c r="M32" i="13"/>
  <c r="M31" i="13"/>
  <c r="M57" i="13"/>
  <c r="M59" i="13"/>
  <c r="M58" i="13"/>
  <c r="K4" i="15" l="1"/>
  <c r="L4" i="15"/>
  <c r="M4" i="15"/>
  <c r="K5" i="15"/>
  <c r="L5" i="15"/>
  <c r="M5" i="15"/>
  <c r="K6" i="15"/>
  <c r="L6" i="15"/>
  <c r="M6" i="15"/>
  <c r="K7" i="15"/>
  <c r="L7" i="15"/>
  <c r="M7" i="15"/>
  <c r="K8" i="15"/>
  <c r="L8" i="15"/>
  <c r="M8" i="15"/>
  <c r="K9" i="15"/>
  <c r="L9" i="15"/>
  <c r="M9" i="15"/>
  <c r="K10" i="15"/>
  <c r="L10" i="15"/>
  <c r="M10" i="15"/>
  <c r="K11" i="15"/>
  <c r="L11" i="15"/>
  <c r="M11" i="15"/>
  <c r="K12" i="15"/>
  <c r="L12" i="15"/>
  <c r="M12" i="15"/>
  <c r="K13" i="15"/>
  <c r="L13" i="15"/>
  <c r="M13" i="15"/>
  <c r="K14" i="15"/>
  <c r="L14" i="15"/>
  <c r="M14" i="15"/>
  <c r="K15" i="15"/>
  <c r="L15" i="15"/>
  <c r="M15" i="15"/>
  <c r="K16" i="15"/>
  <c r="L16" i="15"/>
  <c r="M16" i="15"/>
  <c r="K17" i="15"/>
  <c r="L17" i="15"/>
  <c r="M17" i="15"/>
  <c r="K18" i="15"/>
  <c r="L18" i="15"/>
  <c r="M18" i="15"/>
  <c r="K19" i="15"/>
  <c r="L19" i="15"/>
  <c r="M19" i="15"/>
  <c r="K20" i="15"/>
  <c r="L20" i="15"/>
  <c r="M20" i="15"/>
  <c r="K21" i="15"/>
  <c r="L21" i="15"/>
  <c r="M21" i="15"/>
  <c r="K22" i="15"/>
  <c r="L22" i="15"/>
  <c r="M22" i="15"/>
  <c r="K23" i="15"/>
  <c r="L23" i="15"/>
  <c r="M23" i="15"/>
  <c r="K24" i="15"/>
  <c r="L24" i="15"/>
  <c r="M24" i="15"/>
  <c r="K25" i="15"/>
  <c r="L25" i="15"/>
  <c r="M25" i="15"/>
  <c r="K26" i="15"/>
  <c r="L26" i="15"/>
  <c r="M26" i="15"/>
  <c r="K27" i="15"/>
  <c r="L27" i="15"/>
  <c r="M27" i="15"/>
  <c r="K28" i="15"/>
  <c r="L28" i="15"/>
  <c r="M28" i="15"/>
  <c r="K29" i="15"/>
  <c r="L29" i="15"/>
  <c r="M29" i="15"/>
  <c r="K30" i="15"/>
  <c r="L30" i="15"/>
  <c r="M30" i="15"/>
  <c r="K31" i="15"/>
  <c r="L31" i="15"/>
  <c r="M31" i="15"/>
  <c r="K32" i="15"/>
  <c r="L32" i="15"/>
  <c r="M32" i="15"/>
  <c r="K33" i="15"/>
  <c r="L33" i="15"/>
  <c r="M33" i="15"/>
  <c r="K34" i="15"/>
  <c r="L34" i="15"/>
  <c r="M34" i="15"/>
  <c r="K35" i="15"/>
  <c r="L35" i="15"/>
  <c r="M35" i="15"/>
  <c r="K36" i="15"/>
  <c r="L36" i="15"/>
  <c r="M36" i="15"/>
  <c r="K37" i="15"/>
  <c r="L37" i="15"/>
  <c r="M37" i="15"/>
  <c r="K38" i="15"/>
  <c r="L38" i="15"/>
  <c r="M38" i="15"/>
  <c r="K39" i="15"/>
  <c r="L39" i="15"/>
  <c r="M39" i="15"/>
  <c r="K40" i="15"/>
  <c r="L40" i="15"/>
  <c r="M40" i="15"/>
  <c r="K41" i="15"/>
  <c r="L41" i="15"/>
  <c r="M41" i="15"/>
  <c r="K42" i="15"/>
  <c r="L42" i="15"/>
  <c r="M42" i="15"/>
  <c r="K43" i="15"/>
  <c r="L43" i="15"/>
  <c r="M43" i="15"/>
  <c r="K44" i="15"/>
  <c r="L44" i="15"/>
  <c r="M44" i="15"/>
  <c r="K45" i="15"/>
  <c r="L45" i="15"/>
  <c r="M45" i="15"/>
  <c r="K46" i="15"/>
  <c r="L46" i="15"/>
  <c r="M46" i="15"/>
  <c r="K47" i="15"/>
  <c r="L47" i="15"/>
  <c r="M47" i="15"/>
  <c r="K48" i="15"/>
  <c r="L48" i="15"/>
  <c r="M48" i="15"/>
  <c r="K49" i="15"/>
  <c r="L49" i="15"/>
  <c r="M49" i="15"/>
  <c r="K50" i="15"/>
  <c r="L50" i="15"/>
  <c r="M50" i="15"/>
  <c r="K51" i="15"/>
  <c r="L51" i="15"/>
  <c r="M51" i="15"/>
  <c r="K52" i="15"/>
  <c r="L52" i="15"/>
  <c r="M52" i="15"/>
  <c r="K53" i="15"/>
  <c r="L53" i="15"/>
  <c r="M53" i="15"/>
  <c r="K54" i="15"/>
  <c r="L54" i="15"/>
  <c r="M54" i="15"/>
  <c r="K55" i="15"/>
  <c r="L55" i="15"/>
  <c r="M55" i="15"/>
  <c r="K56" i="15"/>
  <c r="L56" i="15"/>
  <c r="M56" i="15"/>
  <c r="K57" i="15"/>
  <c r="L57" i="15"/>
  <c r="M57" i="15"/>
  <c r="K58" i="15"/>
  <c r="L58" i="15"/>
  <c r="M58" i="15"/>
  <c r="K59" i="15"/>
  <c r="L59" i="15"/>
  <c r="M59" i="15"/>
  <c r="K60" i="15"/>
  <c r="L60" i="15"/>
  <c r="M60" i="15"/>
  <c r="K61" i="15"/>
  <c r="L61" i="15"/>
  <c r="M61" i="15"/>
  <c r="K62" i="15"/>
  <c r="L62" i="15"/>
  <c r="M62" i="15"/>
  <c r="K63" i="15"/>
  <c r="L63" i="15"/>
  <c r="M63" i="15"/>
  <c r="K64" i="15"/>
  <c r="L64" i="15"/>
  <c r="M64" i="15"/>
  <c r="K65" i="15"/>
  <c r="L65" i="15"/>
  <c r="M65" i="15"/>
  <c r="K66" i="15"/>
  <c r="L66" i="15"/>
  <c r="M66" i="15"/>
  <c r="K67" i="15"/>
  <c r="L67" i="15"/>
  <c r="M67" i="15"/>
  <c r="K68" i="15"/>
  <c r="L68" i="15"/>
  <c r="M68" i="15"/>
  <c r="K69" i="15"/>
  <c r="L69" i="15"/>
  <c r="M69" i="15"/>
  <c r="K70" i="15"/>
  <c r="L70" i="15"/>
  <c r="M70" i="15"/>
  <c r="K71" i="15"/>
  <c r="L71" i="15"/>
  <c r="M71" i="15"/>
  <c r="K72" i="15"/>
  <c r="L72" i="15"/>
  <c r="M72" i="15"/>
  <c r="K73" i="15"/>
  <c r="L73" i="15"/>
  <c r="M73" i="15"/>
  <c r="K74" i="15"/>
  <c r="L74" i="15"/>
  <c r="M74" i="15"/>
  <c r="K75" i="15"/>
  <c r="L75" i="15"/>
  <c r="M75" i="15"/>
  <c r="K76" i="15"/>
  <c r="L76" i="15"/>
  <c r="M76" i="15"/>
  <c r="K77" i="15"/>
  <c r="L77" i="15"/>
  <c r="M77" i="15"/>
  <c r="K78" i="15"/>
  <c r="L78" i="15"/>
  <c r="M78" i="15"/>
  <c r="K79" i="15"/>
  <c r="L79" i="15"/>
  <c r="M79" i="15"/>
  <c r="K80" i="15"/>
  <c r="L80" i="15"/>
  <c r="M80" i="15"/>
  <c r="K81" i="15"/>
  <c r="L81" i="15"/>
  <c r="M81" i="15"/>
  <c r="K82" i="15"/>
  <c r="L82" i="15"/>
  <c r="M82" i="15"/>
  <c r="K83" i="15"/>
  <c r="L83" i="15"/>
  <c r="M83" i="15"/>
  <c r="K84" i="15"/>
  <c r="L84" i="15"/>
  <c r="M84" i="15"/>
  <c r="K85" i="15"/>
  <c r="L85" i="15"/>
  <c r="M85" i="15"/>
  <c r="K86" i="15"/>
  <c r="L86" i="15"/>
  <c r="M86" i="15"/>
  <c r="K87" i="15"/>
  <c r="L87" i="15"/>
  <c r="M87" i="15"/>
  <c r="K88" i="15"/>
  <c r="L88" i="15"/>
  <c r="M88" i="15"/>
  <c r="K89" i="15"/>
  <c r="L89" i="15"/>
  <c r="M89" i="15"/>
  <c r="S60" i="15"/>
  <c r="AC6" i="15"/>
  <c r="V6" i="15"/>
  <c r="M3" i="15"/>
  <c r="L3" i="15"/>
  <c r="K3" i="15"/>
  <c r="H4" i="15"/>
  <c r="I4" i="15"/>
  <c r="J4" i="15"/>
  <c r="H5" i="15"/>
  <c r="I5" i="15"/>
  <c r="J5" i="15"/>
  <c r="H6" i="15"/>
  <c r="I6" i="15"/>
  <c r="J6" i="15"/>
  <c r="H7" i="15"/>
  <c r="I7" i="15"/>
  <c r="J7" i="15"/>
  <c r="Y33" i="15" s="1"/>
  <c r="H8" i="15"/>
  <c r="I8" i="15"/>
  <c r="J8" i="15"/>
  <c r="H9" i="15"/>
  <c r="I9" i="15"/>
  <c r="J9" i="15"/>
  <c r="H10" i="15"/>
  <c r="I10" i="15"/>
  <c r="U59" i="15" s="1"/>
  <c r="J10" i="15"/>
  <c r="H11" i="15"/>
  <c r="I11" i="15"/>
  <c r="J11" i="15"/>
  <c r="H12" i="15"/>
  <c r="I12" i="15"/>
  <c r="J12" i="15"/>
  <c r="H13" i="15"/>
  <c r="I13" i="15"/>
  <c r="J13" i="15"/>
  <c r="H14" i="15"/>
  <c r="I14" i="15"/>
  <c r="J14" i="15"/>
  <c r="H15" i="15"/>
  <c r="I15" i="15"/>
  <c r="J15" i="15"/>
  <c r="H16" i="15"/>
  <c r="I16" i="15"/>
  <c r="J16" i="15"/>
  <c r="H17" i="15"/>
  <c r="I17" i="15"/>
  <c r="J17" i="15"/>
  <c r="H18" i="15"/>
  <c r="I18" i="15"/>
  <c r="J18" i="15"/>
  <c r="H19" i="15"/>
  <c r="I19" i="15"/>
  <c r="J19" i="15"/>
  <c r="H20" i="15"/>
  <c r="I20" i="15"/>
  <c r="J20" i="15"/>
  <c r="H21" i="15"/>
  <c r="I21" i="15"/>
  <c r="J21" i="15"/>
  <c r="H22" i="15"/>
  <c r="I22" i="15"/>
  <c r="J22" i="15"/>
  <c r="H23" i="15"/>
  <c r="I23" i="15"/>
  <c r="J23" i="15"/>
  <c r="H24" i="15"/>
  <c r="I24" i="15"/>
  <c r="J24" i="15"/>
  <c r="H25" i="15"/>
  <c r="I25" i="15"/>
  <c r="J25" i="15"/>
  <c r="H26" i="15"/>
  <c r="I26" i="15"/>
  <c r="J26" i="15"/>
  <c r="H27" i="15"/>
  <c r="I27" i="15"/>
  <c r="J27" i="15"/>
  <c r="H28" i="15"/>
  <c r="I28" i="15"/>
  <c r="J28" i="15"/>
  <c r="H29" i="15"/>
  <c r="I29" i="15"/>
  <c r="J29" i="15"/>
  <c r="H30" i="15"/>
  <c r="I30" i="15"/>
  <c r="J30" i="15"/>
  <c r="H31" i="15"/>
  <c r="I31" i="15"/>
  <c r="J31" i="15"/>
  <c r="H32" i="15"/>
  <c r="I32" i="15"/>
  <c r="J32" i="15"/>
  <c r="H33" i="15"/>
  <c r="I33" i="15"/>
  <c r="J33" i="15"/>
  <c r="H34" i="15"/>
  <c r="I34" i="15"/>
  <c r="J34" i="15"/>
  <c r="H35" i="15"/>
  <c r="I35" i="15"/>
  <c r="J35" i="15"/>
  <c r="H36" i="15"/>
  <c r="I36" i="15"/>
  <c r="J36" i="15"/>
  <c r="H37" i="15"/>
  <c r="I37" i="15"/>
  <c r="J37" i="15"/>
  <c r="H38" i="15"/>
  <c r="I38" i="15"/>
  <c r="J38" i="15"/>
  <c r="H39" i="15"/>
  <c r="I39" i="15"/>
  <c r="J39" i="15"/>
  <c r="H40" i="15"/>
  <c r="I40" i="15"/>
  <c r="J40" i="15"/>
  <c r="H41" i="15"/>
  <c r="I41" i="15"/>
  <c r="J41" i="15"/>
  <c r="H42" i="15"/>
  <c r="I42" i="15"/>
  <c r="J42" i="15"/>
  <c r="H43" i="15"/>
  <c r="I43" i="15"/>
  <c r="J43" i="15"/>
  <c r="H44" i="15"/>
  <c r="I44" i="15"/>
  <c r="J44" i="15"/>
  <c r="H45" i="15"/>
  <c r="I45" i="15"/>
  <c r="J45" i="15"/>
  <c r="H46" i="15"/>
  <c r="I46" i="15"/>
  <c r="J46" i="15"/>
  <c r="H47" i="15"/>
  <c r="I47" i="15"/>
  <c r="J47" i="15"/>
  <c r="H48" i="15"/>
  <c r="I48" i="15"/>
  <c r="J48" i="15"/>
  <c r="H49" i="15"/>
  <c r="I49" i="15"/>
  <c r="J49" i="15"/>
  <c r="H50" i="15"/>
  <c r="I50" i="15"/>
  <c r="J50" i="15"/>
  <c r="H51" i="15"/>
  <c r="I51" i="15"/>
  <c r="J51" i="15"/>
  <c r="H52" i="15"/>
  <c r="I52" i="15"/>
  <c r="J52" i="15"/>
  <c r="H53" i="15"/>
  <c r="I53" i="15"/>
  <c r="J53" i="15"/>
  <c r="H54" i="15"/>
  <c r="I54" i="15"/>
  <c r="J54" i="15"/>
  <c r="H55" i="15"/>
  <c r="I55" i="15"/>
  <c r="J55" i="15"/>
  <c r="H56" i="15"/>
  <c r="I56" i="15"/>
  <c r="J56" i="15"/>
  <c r="H57" i="15"/>
  <c r="I57" i="15"/>
  <c r="J57" i="15"/>
  <c r="H58" i="15"/>
  <c r="I58" i="15"/>
  <c r="J58" i="15"/>
  <c r="H59" i="15"/>
  <c r="I59" i="15"/>
  <c r="J59" i="15"/>
  <c r="H60" i="15"/>
  <c r="I60" i="15"/>
  <c r="J60" i="15"/>
  <c r="H61" i="15"/>
  <c r="I61" i="15"/>
  <c r="J61" i="15"/>
  <c r="H62" i="15"/>
  <c r="I62" i="15"/>
  <c r="J62" i="15"/>
  <c r="H63" i="15"/>
  <c r="I63" i="15"/>
  <c r="J63" i="15"/>
  <c r="H64" i="15"/>
  <c r="I64" i="15"/>
  <c r="J64" i="15"/>
  <c r="H65" i="15"/>
  <c r="I65" i="15"/>
  <c r="J65" i="15"/>
  <c r="H66" i="15"/>
  <c r="I66" i="15"/>
  <c r="J66" i="15"/>
  <c r="H67" i="15"/>
  <c r="I67" i="15"/>
  <c r="J67" i="15"/>
  <c r="H68" i="15"/>
  <c r="I68" i="15"/>
  <c r="J68" i="15"/>
  <c r="H69" i="15"/>
  <c r="I69" i="15"/>
  <c r="J69" i="15"/>
  <c r="H70" i="15"/>
  <c r="I70" i="15"/>
  <c r="J70" i="15"/>
  <c r="H71" i="15"/>
  <c r="I71" i="15"/>
  <c r="J71" i="15"/>
  <c r="H72" i="15"/>
  <c r="I72" i="15"/>
  <c r="J72" i="15"/>
  <c r="H73" i="15"/>
  <c r="I73" i="15"/>
  <c r="J73" i="15"/>
  <c r="H74" i="15"/>
  <c r="I74" i="15"/>
  <c r="J74" i="15"/>
  <c r="H75" i="15"/>
  <c r="I75" i="15"/>
  <c r="J75" i="15"/>
  <c r="H76" i="15"/>
  <c r="I76" i="15"/>
  <c r="J76" i="15"/>
  <c r="H77" i="15"/>
  <c r="I77" i="15"/>
  <c r="J77" i="15"/>
  <c r="H78" i="15"/>
  <c r="I78" i="15"/>
  <c r="J78" i="15"/>
  <c r="H79" i="15"/>
  <c r="I79" i="15"/>
  <c r="J79" i="15"/>
  <c r="H80" i="15"/>
  <c r="I80" i="15"/>
  <c r="J80" i="15"/>
  <c r="H81" i="15"/>
  <c r="I81" i="15"/>
  <c r="J81" i="15"/>
  <c r="H82" i="15"/>
  <c r="I82" i="15"/>
  <c r="J82" i="15"/>
  <c r="H83" i="15"/>
  <c r="I83" i="15"/>
  <c r="J83" i="15"/>
  <c r="H84" i="15"/>
  <c r="I84" i="15"/>
  <c r="J84" i="15"/>
  <c r="H85" i="15"/>
  <c r="I85" i="15"/>
  <c r="J85" i="15"/>
  <c r="H86" i="15"/>
  <c r="I86" i="15"/>
  <c r="J86" i="15"/>
  <c r="H87" i="15"/>
  <c r="I87" i="15"/>
  <c r="J87" i="15"/>
  <c r="H88" i="15"/>
  <c r="I88" i="15"/>
  <c r="J88" i="15"/>
  <c r="H89" i="15"/>
  <c r="I89" i="15"/>
  <c r="J89" i="15"/>
  <c r="AA5" i="15"/>
  <c r="J3" i="15"/>
  <c r="I3" i="15"/>
  <c r="H3" i="15"/>
  <c r="E4" i="15"/>
  <c r="F4" i="15"/>
  <c r="G4" i="15"/>
  <c r="X32" i="15" s="1"/>
  <c r="E5" i="15"/>
  <c r="F5" i="15"/>
  <c r="G5" i="15"/>
  <c r="E6" i="15"/>
  <c r="F6" i="15"/>
  <c r="G6" i="15"/>
  <c r="E7" i="15"/>
  <c r="F7" i="15"/>
  <c r="G7" i="15"/>
  <c r="E8" i="15"/>
  <c r="F8" i="15"/>
  <c r="G8" i="15"/>
  <c r="E9" i="15"/>
  <c r="F9" i="15"/>
  <c r="G9" i="15"/>
  <c r="E10" i="15"/>
  <c r="F10" i="15"/>
  <c r="Y58" i="15" s="1"/>
  <c r="G10" i="15"/>
  <c r="E11" i="15"/>
  <c r="F11" i="15"/>
  <c r="G11" i="15"/>
  <c r="E12" i="15"/>
  <c r="F12" i="15"/>
  <c r="G12" i="15"/>
  <c r="E13" i="15"/>
  <c r="F13" i="15"/>
  <c r="G13" i="15"/>
  <c r="E14" i="15"/>
  <c r="F14" i="15"/>
  <c r="G14" i="15"/>
  <c r="E15" i="15"/>
  <c r="F15" i="15"/>
  <c r="G15" i="15"/>
  <c r="E16" i="15"/>
  <c r="F16" i="15"/>
  <c r="G16" i="15"/>
  <c r="E17" i="15"/>
  <c r="F17" i="15"/>
  <c r="G17" i="15"/>
  <c r="E18" i="15"/>
  <c r="F18" i="15"/>
  <c r="G18" i="15"/>
  <c r="E19" i="15"/>
  <c r="F19" i="15"/>
  <c r="G19" i="15"/>
  <c r="E20" i="15"/>
  <c r="F20" i="15"/>
  <c r="G20" i="15"/>
  <c r="E21" i="15"/>
  <c r="F21" i="15"/>
  <c r="G21" i="15"/>
  <c r="E22" i="15"/>
  <c r="F22" i="15"/>
  <c r="G22" i="15"/>
  <c r="E23" i="15"/>
  <c r="F23" i="15"/>
  <c r="G23" i="15"/>
  <c r="E24" i="15"/>
  <c r="F24" i="15"/>
  <c r="G24" i="15"/>
  <c r="E25" i="15"/>
  <c r="F25" i="15"/>
  <c r="G25" i="15"/>
  <c r="E26" i="15"/>
  <c r="F26" i="15"/>
  <c r="G26" i="15"/>
  <c r="E27" i="15"/>
  <c r="F27" i="15"/>
  <c r="G27" i="15"/>
  <c r="E28" i="15"/>
  <c r="F28" i="15"/>
  <c r="G28" i="15"/>
  <c r="E29" i="15"/>
  <c r="F29" i="15"/>
  <c r="G29" i="15"/>
  <c r="E30" i="15"/>
  <c r="F30" i="15"/>
  <c r="G30" i="15"/>
  <c r="E31" i="15"/>
  <c r="F31" i="15"/>
  <c r="G31" i="15"/>
  <c r="E32" i="15"/>
  <c r="F32" i="15"/>
  <c r="G32" i="15"/>
  <c r="E33" i="15"/>
  <c r="F33" i="15"/>
  <c r="G33" i="15"/>
  <c r="E34" i="15"/>
  <c r="F34" i="15"/>
  <c r="G34" i="15"/>
  <c r="E35" i="15"/>
  <c r="F35" i="15"/>
  <c r="G35" i="15"/>
  <c r="E36" i="15"/>
  <c r="F36" i="15"/>
  <c r="G36" i="15"/>
  <c r="E37" i="15"/>
  <c r="F37" i="15"/>
  <c r="G37" i="15"/>
  <c r="E38" i="15"/>
  <c r="F38" i="15"/>
  <c r="G38" i="15"/>
  <c r="E39" i="15"/>
  <c r="F39" i="15"/>
  <c r="G39" i="15"/>
  <c r="E40" i="15"/>
  <c r="F40" i="15"/>
  <c r="G40" i="15"/>
  <c r="E41" i="15"/>
  <c r="F41" i="15"/>
  <c r="G41" i="15"/>
  <c r="E42" i="15"/>
  <c r="F42" i="15"/>
  <c r="G42" i="15"/>
  <c r="E43" i="15"/>
  <c r="F43" i="15"/>
  <c r="G43" i="15"/>
  <c r="E44" i="15"/>
  <c r="F44" i="15"/>
  <c r="G44" i="15"/>
  <c r="E45" i="15"/>
  <c r="F45" i="15"/>
  <c r="G45" i="15"/>
  <c r="E46" i="15"/>
  <c r="F46" i="15"/>
  <c r="G46" i="15"/>
  <c r="E47" i="15"/>
  <c r="F47" i="15"/>
  <c r="G47" i="15"/>
  <c r="E48" i="15"/>
  <c r="F48" i="15"/>
  <c r="G48" i="15"/>
  <c r="E49" i="15"/>
  <c r="F49" i="15"/>
  <c r="G49" i="15"/>
  <c r="E50" i="15"/>
  <c r="F50" i="15"/>
  <c r="G50" i="15"/>
  <c r="E51" i="15"/>
  <c r="F51" i="15"/>
  <c r="G51" i="15"/>
  <c r="E52" i="15"/>
  <c r="F52" i="15"/>
  <c r="G52" i="15"/>
  <c r="E53" i="15"/>
  <c r="F53" i="15"/>
  <c r="G53" i="15"/>
  <c r="E54" i="15"/>
  <c r="F54" i="15"/>
  <c r="G54" i="15"/>
  <c r="E55" i="15"/>
  <c r="F55" i="15"/>
  <c r="G55" i="15"/>
  <c r="E56" i="15"/>
  <c r="F56" i="15"/>
  <c r="G56" i="15"/>
  <c r="E57" i="15"/>
  <c r="F57" i="15"/>
  <c r="G57" i="15"/>
  <c r="E58" i="15"/>
  <c r="F58" i="15"/>
  <c r="G58" i="15"/>
  <c r="E59" i="15"/>
  <c r="F59" i="15"/>
  <c r="G59" i="15"/>
  <c r="E60" i="15"/>
  <c r="F60" i="15"/>
  <c r="G60" i="15"/>
  <c r="E61" i="15"/>
  <c r="F61" i="15"/>
  <c r="G61" i="15"/>
  <c r="E62" i="15"/>
  <c r="F62" i="15"/>
  <c r="G62" i="15"/>
  <c r="E63" i="15"/>
  <c r="F63" i="15"/>
  <c r="G63" i="15"/>
  <c r="E64" i="15"/>
  <c r="F64" i="15"/>
  <c r="G64" i="15"/>
  <c r="E65" i="15"/>
  <c r="F65" i="15"/>
  <c r="G65" i="15"/>
  <c r="E66" i="15"/>
  <c r="F66" i="15"/>
  <c r="G66" i="15"/>
  <c r="E67" i="15"/>
  <c r="F67" i="15"/>
  <c r="G67" i="15"/>
  <c r="E68" i="15"/>
  <c r="F68" i="15"/>
  <c r="G68" i="15"/>
  <c r="E69" i="15"/>
  <c r="F69" i="15"/>
  <c r="G69" i="15"/>
  <c r="E70" i="15"/>
  <c r="F70" i="15"/>
  <c r="G70" i="15"/>
  <c r="E71" i="15"/>
  <c r="F71" i="15"/>
  <c r="G71" i="15"/>
  <c r="E72" i="15"/>
  <c r="F72" i="15"/>
  <c r="G72" i="15"/>
  <c r="E73" i="15"/>
  <c r="F73" i="15"/>
  <c r="G73" i="15"/>
  <c r="E74" i="15"/>
  <c r="F74" i="15"/>
  <c r="G74" i="15"/>
  <c r="E75" i="15"/>
  <c r="F75" i="15"/>
  <c r="G75" i="15"/>
  <c r="E76" i="15"/>
  <c r="F76" i="15"/>
  <c r="G76" i="15"/>
  <c r="E77" i="15"/>
  <c r="F77" i="15"/>
  <c r="G77" i="15"/>
  <c r="E78" i="15"/>
  <c r="F78" i="15"/>
  <c r="G78" i="15"/>
  <c r="E79" i="15"/>
  <c r="F79" i="15"/>
  <c r="G79" i="15"/>
  <c r="E80" i="15"/>
  <c r="F80" i="15"/>
  <c r="G80" i="15"/>
  <c r="E81" i="15"/>
  <c r="F81" i="15"/>
  <c r="G81" i="15"/>
  <c r="E82" i="15"/>
  <c r="F82" i="15"/>
  <c r="G82" i="15"/>
  <c r="E83" i="15"/>
  <c r="F83" i="15"/>
  <c r="G83" i="15"/>
  <c r="E84" i="15"/>
  <c r="F84" i="15"/>
  <c r="G84" i="15"/>
  <c r="E85" i="15"/>
  <c r="F85" i="15"/>
  <c r="G85" i="15"/>
  <c r="E86" i="15"/>
  <c r="F86" i="15"/>
  <c r="G86" i="15"/>
  <c r="E87" i="15"/>
  <c r="F87" i="15"/>
  <c r="G87" i="15"/>
  <c r="E88" i="15"/>
  <c r="F88" i="15"/>
  <c r="G88" i="15"/>
  <c r="E89" i="15"/>
  <c r="F89" i="15"/>
  <c r="G89" i="15"/>
  <c r="T58" i="15"/>
  <c r="G3" i="15"/>
  <c r="F3" i="15"/>
  <c r="E3" i="15"/>
  <c r="D4" i="15"/>
  <c r="D5" i="15"/>
  <c r="D6" i="15"/>
  <c r="D7" i="15"/>
  <c r="S31" i="15" s="1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3" i="15"/>
  <c r="X57" i="15" s="1"/>
  <c r="B4" i="15"/>
  <c r="B5" i="15"/>
  <c r="B6" i="15"/>
  <c r="B7" i="15"/>
  <c r="B8" i="15"/>
  <c r="B9" i="15"/>
  <c r="B10" i="15"/>
  <c r="B11" i="15"/>
  <c r="S3" i="15" s="1"/>
  <c r="B12" i="15"/>
  <c r="B13" i="15"/>
  <c r="B14" i="15"/>
  <c r="B15" i="15"/>
  <c r="B16" i="15"/>
  <c r="B17" i="15"/>
  <c r="B18" i="15"/>
  <c r="B19" i="15"/>
  <c r="AA3" i="15" s="1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3" i="15"/>
  <c r="W34" i="15"/>
  <c r="Y3" i="15"/>
  <c r="Z34" i="15"/>
  <c r="V60" i="15"/>
  <c r="B23" i="12"/>
  <c r="B20" i="12"/>
  <c r="B12" i="12"/>
  <c r="B9" i="12"/>
  <c r="B6" i="12"/>
  <c r="B3" i="12"/>
  <c r="C3" i="12"/>
  <c r="D3" i="12"/>
  <c r="E3" i="12"/>
  <c r="F3" i="12"/>
  <c r="G3" i="12"/>
  <c r="H3" i="12"/>
  <c r="I3" i="12"/>
  <c r="L41" i="7"/>
  <c r="E41" i="7"/>
  <c r="L115" i="5"/>
  <c r="M115" i="5"/>
  <c r="E115" i="5"/>
  <c r="L85" i="5"/>
  <c r="AC4" i="15" l="1"/>
  <c r="Y6" i="15"/>
  <c r="U33" i="15"/>
  <c r="X4" i="15"/>
  <c r="R4" i="15"/>
  <c r="Q4" i="15"/>
  <c r="Y4" i="15"/>
  <c r="T31" i="15"/>
  <c r="W31" i="15"/>
  <c r="S57" i="15"/>
  <c r="W3" i="15"/>
  <c r="Z3" i="15"/>
  <c r="Q3" i="15"/>
  <c r="R3" i="15"/>
  <c r="V34" i="15"/>
  <c r="Z4" i="15"/>
  <c r="P3" i="15"/>
  <c r="X3" i="15"/>
  <c r="V4" i="15"/>
  <c r="T5" i="15"/>
  <c r="AB5" i="15"/>
  <c r="R6" i="15"/>
  <c r="Z6" i="15"/>
  <c r="P31" i="15"/>
  <c r="X31" i="15"/>
  <c r="Q32" i="15"/>
  <c r="Y32" i="15"/>
  <c r="R33" i="15"/>
  <c r="Z33" i="15"/>
  <c r="S34" i="15"/>
  <c r="T57" i="15"/>
  <c r="U58" i="15"/>
  <c r="V59" i="15"/>
  <c r="W60" i="15"/>
  <c r="W4" i="15"/>
  <c r="U5" i="15"/>
  <c r="AC5" i="15"/>
  <c r="S6" i="15"/>
  <c r="AA6" i="15"/>
  <c r="Q31" i="15"/>
  <c r="Y31" i="15"/>
  <c r="R32" i="15"/>
  <c r="Z32" i="15"/>
  <c r="S33" i="15"/>
  <c r="T34" i="15"/>
  <c r="U57" i="15"/>
  <c r="V58" i="15"/>
  <c r="W59" i="15"/>
  <c r="P60" i="15"/>
  <c r="X60" i="15"/>
  <c r="P4" i="15"/>
  <c r="V5" i="15"/>
  <c r="T6" i="15"/>
  <c r="AB6" i="15"/>
  <c r="R31" i="15"/>
  <c r="Z31" i="15"/>
  <c r="S32" i="15"/>
  <c r="T33" i="15"/>
  <c r="U34" i="15"/>
  <c r="V57" i="15"/>
  <c r="W58" i="15"/>
  <c r="P59" i="15"/>
  <c r="X59" i="15"/>
  <c r="Q60" i="15"/>
  <c r="Y60" i="15"/>
  <c r="W57" i="15"/>
  <c r="P58" i="15"/>
  <c r="X58" i="15"/>
  <c r="Q59" i="15"/>
  <c r="Y59" i="15"/>
  <c r="R60" i="15"/>
  <c r="Z60" i="15"/>
  <c r="U32" i="15"/>
  <c r="V33" i="15"/>
  <c r="P57" i="15"/>
  <c r="Q58" i="15"/>
  <c r="R59" i="15"/>
  <c r="Z59" i="15"/>
  <c r="X5" i="15"/>
  <c r="U3" i="15"/>
  <c r="AC3" i="15"/>
  <c r="S4" i="15"/>
  <c r="AA4" i="15"/>
  <c r="Q5" i="15"/>
  <c r="Y5" i="15"/>
  <c r="W6" i="15"/>
  <c r="U31" i="15"/>
  <c r="V32" i="15"/>
  <c r="W33" i="15"/>
  <c r="P34" i="15"/>
  <c r="X34" i="15"/>
  <c r="Q57" i="15"/>
  <c r="Y57" i="15"/>
  <c r="R58" i="15"/>
  <c r="Z58" i="15"/>
  <c r="S59" i="15"/>
  <c r="T60" i="15"/>
  <c r="W5" i="15"/>
  <c r="U6" i="15"/>
  <c r="T32" i="15"/>
  <c r="AB3" i="15"/>
  <c r="P5" i="15"/>
  <c r="V3" i="15"/>
  <c r="T4" i="15"/>
  <c r="AB4" i="15"/>
  <c r="R5" i="15"/>
  <c r="Z5" i="15"/>
  <c r="P6" i="15"/>
  <c r="X6" i="15"/>
  <c r="V31" i="15"/>
  <c r="W32" i="15"/>
  <c r="P33" i="15"/>
  <c r="X33" i="15"/>
  <c r="Q34" i="15"/>
  <c r="Y34" i="15"/>
  <c r="R57" i="15"/>
  <c r="Z57" i="15"/>
  <c r="S58" i="15"/>
  <c r="T59" i="15"/>
  <c r="U60" i="15"/>
  <c r="T3" i="15"/>
  <c r="U4" i="15"/>
  <c r="S5" i="15"/>
  <c r="Q6" i="15"/>
  <c r="P32" i="15"/>
  <c r="Q33" i="15"/>
  <c r="R34" i="15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2" i="3"/>
  <c r="O90" i="7"/>
  <c r="P90" i="7"/>
  <c r="K4" i="14"/>
  <c r="E3" i="8"/>
  <c r="E4" i="8"/>
  <c r="K8" i="14" s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2" i="8"/>
  <c r="K11" i="14" s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2" i="7"/>
  <c r="F90" i="7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3" i="4"/>
  <c r="E4" i="4"/>
  <c r="E5" i="4"/>
  <c r="E6" i="4"/>
  <c r="E7" i="4"/>
  <c r="E8" i="4"/>
  <c r="E90" i="4" s="1"/>
  <c r="E2" i="4"/>
  <c r="O139" i="2"/>
  <c r="L46" i="7"/>
  <c r="L23" i="4"/>
  <c r="L39" i="4"/>
  <c r="L77" i="4"/>
  <c r="L29" i="3"/>
  <c r="L61" i="3"/>
  <c r="O139" i="8"/>
  <c r="P139" i="8"/>
  <c r="S139" i="8"/>
  <c r="M2" i="7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G2" i="8"/>
  <c r="G3" i="8"/>
  <c r="L3" i="5" s="1"/>
  <c r="G4" i="8"/>
  <c r="L4" i="2" s="1"/>
  <c r="G5" i="8"/>
  <c r="L5" i="5" s="1"/>
  <c r="G6" i="8"/>
  <c r="G7" i="8"/>
  <c r="L7" i="5" s="1"/>
  <c r="G8" i="8"/>
  <c r="L8" i="8" s="1"/>
  <c r="G9" i="8"/>
  <c r="L9" i="8" s="1"/>
  <c r="G10" i="8"/>
  <c r="L10" i="2" s="1"/>
  <c r="G11" i="8"/>
  <c r="L11" i="5" s="1"/>
  <c r="G12" i="8"/>
  <c r="L12" i="2" s="1"/>
  <c r="G13" i="8"/>
  <c r="L13" i="5" s="1"/>
  <c r="G14" i="8"/>
  <c r="G15" i="8"/>
  <c r="L15" i="5" s="1"/>
  <c r="G16" i="8"/>
  <c r="G17" i="8"/>
  <c r="L17" i="8" s="1"/>
  <c r="G18" i="8"/>
  <c r="L18" i="2" s="1"/>
  <c r="G19" i="8"/>
  <c r="L19" i="5" s="1"/>
  <c r="G20" i="8"/>
  <c r="L20" i="2" s="1"/>
  <c r="G21" i="8"/>
  <c r="L21" i="5" s="1"/>
  <c r="G22" i="8"/>
  <c r="G23" i="8"/>
  <c r="L23" i="5" s="1"/>
  <c r="G24" i="8"/>
  <c r="G25" i="8"/>
  <c r="L25" i="8" s="1"/>
  <c r="G26" i="8"/>
  <c r="L26" i="2" s="1"/>
  <c r="G27" i="8"/>
  <c r="L27" i="5" s="1"/>
  <c r="G28" i="8"/>
  <c r="L28" i="2" s="1"/>
  <c r="G29" i="8"/>
  <c r="L29" i="5" s="1"/>
  <c r="G30" i="8"/>
  <c r="G31" i="8"/>
  <c r="L31" i="5" s="1"/>
  <c r="G32" i="8"/>
  <c r="G33" i="8"/>
  <c r="L33" i="8" s="1"/>
  <c r="G34" i="8"/>
  <c r="L34" i="2" s="1"/>
  <c r="G35" i="8"/>
  <c r="L35" i="5" s="1"/>
  <c r="G36" i="8"/>
  <c r="L36" i="2" s="1"/>
  <c r="G37" i="8"/>
  <c r="L37" i="5" s="1"/>
  <c r="G38" i="8"/>
  <c r="G39" i="8"/>
  <c r="L39" i="5" s="1"/>
  <c r="G40" i="8"/>
  <c r="G41" i="8"/>
  <c r="L41" i="8" s="1"/>
  <c r="G42" i="8"/>
  <c r="L42" i="2" s="1"/>
  <c r="G43" i="8"/>
  <c r="L43" i="5" s="1"/>
  <c r="G44" i="8"/>
  <c r="L44" i="2" s="1"/>
  <c r="G45" i="8"/>
  <c r="L45" i="5" s="1"/>
  <c r="G46" i="8"/>
  <c r="G47" i="8"/>
  <c r="L47" i="5" s="1"/>
  <c r="G48" i="8"/>
  <c r="G49" i="8"/>
  <c r="L49" i="8" s="1"/>
  <c r="G50" i="8"/>
  <c r="L50" i="2" s="1"/>
  <c r="G51" i="8"/>
  <c r="L51" i="5" s="1"/>
  <c r="G52" i="8"/>
  <c r="L52" i="2" s="1"/>
  <c r="G53" i="8"/>
  <c r="L53" i="5" s="1"/>
  <c r="G54" i="8"/>
  <c r="G55" i="8"/>
  <c r="L55" i="5" s="1"/>
  <c r="G56" i="8"/>
  <c r="L56" i="8" s="1"/>
  <c r="G57" i="8"/>
  <c r="L57" i="8" s="1"/>
  <c r="G58" i="8"/>
  <c r="L58" i="2" s="1"/>
  <c r="G59" i="8"/>
  <c r="L59" i="5" s="1"/>
  <c r="G60" i="8"/>
  <c r="L60" i="2" s="1"/>
  <c r="G61" i="8"/>
  <c r="L61" i="5" s="1"/>
  <c r="G62" i="8"/>
  <c r="L62" i="5" s="1"/>
  <c r="G63" i="8"/>
  <c r="L63" i="5" s="1"/>
  <c r="G64" i="8"/>
  <c r="L64" i="8" s="1"/>
  <c r="G65" i="8"/>
  <c r="G66" i="8"/>
  <c r="L66" i="2" s="1"/>
  <c r="G67" i="8"/>
  <c r="L67" i="5" s="1"/>
  <c r="G68" i="8"/>
  <c r="L68" i="2" s="1"/>
  <c r="G69" i="8"/>
  <c r="G70" i="8"/>
  <c r="L70" i="5" s="1"/>
  <c r="G71" i="8"/>
  <c r="L71" i="5" s="1"/>
  <c r="G72" i="8"/>
  <c r="G73" i="8"/>
  <c r="G74" i="8"/>
  <c r="L74" i="2" s="1"/>
  <c r="G75" i="8"/>
  <c r="L75" i="5" s="1"/>
  <c r="G76" i="8"/>
  <c r="L76" i="2" s="1"/>
  <c r="G77" i="8"/>
  <c r="G78" i="8"/>
  <c r="L78" i="5" s="1"/>
  <c r="G79" i="8"/>
  <c r="L79" i="5" s="1"/>
  <c r="G80" i="8"/>
  <c r="L80" i="8" s="1"/>
  <c r="G81" i="8"/>
  <c r="L81" i="8" s="1"/>
  <c r="G82" i="8"/>
  <c r="L82" i="2" s="1"/>
  <c r="G83" i="8"/>
  <c r="L83" i="5" s="1"/>
  <c r="G84" i="8"/>
  <c r="L84" i="2" s="1"/>
  <c r="G85" i="8"/>
  <c r="G86" i="8"/>
  <c r="G87" i="8"/>
  <c r="G88" i="8"/>
  <c r="L88" i="8" s="1"/>
  <c r="G89" i="8"/>
  <c r="L89" i="8" s="1"/>
  <c r="G90" i="8"/>
  <c r="L90" i="2" s="1"/>
  <c r="G91" i="8"/>
  <c r="L91" i="5" s="1"/>
  <c r="G92" i="8"/>
  <c r="L92" i="2" s="1"/>
  <c r="G93" i="8"/>
  <c r="L93" i="5" s="1"/>
  <c r="G94" i="8"/>
  <c r="L94" i="5" s="1"/>
  <c r="G95" i="8"/>
  <c r="L95" i="5" s="1"/>
  <c r="G96" i="8"/>
  <c r="L96" i="8" s="1"/>
  <c r="G97" i="8"/>
  <c r="G98" i="8"/>
  <c r="L98" i="2" s="1"/>
  <c r="G99" i="8"/>
  <c r="L99" i="5" s="1"/>
  <c r="G100" i="8"/>
  <c r="L100" i="2" s="1"/>
  <c r="G101" i="8"/>
  <c r="L101" i="5" s="1"/>
  <c r="G102" i="8"/>
  <c r="G103" i="8"/>
  <c r="L103" i="5" s="1"/>
  <c r="G104" i="8"/>
  <c r="L104" i="8" s="1"/>
  <c r="G105" i="8"/>
  <c r="L105" i="8" s="1"/>
  <c r="G106" i="8"/>
  <c r="L106" i="2" s="1"/>
  <c r="G107" i="8"/>
  <c r="L107" i="5" s="1"/>
  <c r="G108" i="8"/>
  <c r="L108" i="2" s="1"/>
  <c r="G109" i="8"/>
  <c r="G110" i="8"/>
  <c r="L110" i="5" s="1"/>
  <c r="G111" i="8"/>
  <c r="L111" i="5" s="1"/>
  <c r="G112" i="8"/>
  <c r="L112" i="8" s="1"/>
  <c r="G113" i="8"/>
  <c r="G114" i="8"/>
  <c r="L114" i="2" s="1"/>
  <c r="G115" i="8"/>
  <c r="G116" i="8"/>
  <c r="L116" i="2" s="1"/>
  <c r="G117" i="8"/>
  <c r="L117" i="5" s="1"/>
  <c r="G118" i="8"/>
  <c r="L118" i="5" s="1"/>
  <c r="G119" i="8"/>
  <c r="L119" i="5" s="1"/>
  <c r="G120" i="8"/>
  <c r="L120" i="8" s="1"/>
  <c r="G121" i="8"/>
  <c r="L121" i="8" s="1"/>
  <c r="G122" i="8"/>
  <c r="L122" i="2" s="1"/>
  <c r="G123" i="8"/>
  <c r="L123" i="5" s="1"/>
  <c r="G124" i="8"/>
  <c r="L124" i="2" s="1"/>
  <c r="G125" i="8"/>
  <c r="L125" i="5" s="1"/>
  <c r="G126" i="8"/>
  <c r="L126" i="5" s="1"/>
  <c r="G127" i="8"/>
  <c r="L127" i="5" s="1"/>
  <c r="G128" i="8"/>
  <c r="L128" i="8" s="1"/>
  <c r="G129" i="8"/>
  <c r="G130" i="8"/>
  <c r="L130" i="2" s="1"/>
  <c r="G131" i="8"/>
  <c r="L131" i="5" s="1"/>
  <c r="G132" i="8"/>
  <c r="L132" i="2" s="1"/>
  <c r="G133" i="8"/>
  <c r="L133" i="5" s="1"/>
  <c r="G134" i="8"/>
  <c r="G135" i="8"/>
  <c r="G136" i="8"/>
  <c r="L136" i="8" s="1"/>
  <c r="G137" i="8"/>
  <c r="L137" i="8" s="1"/>
  <c r="H139" i="8"/>
  <c r="E23" i="12" s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S139" i="5"/>
  <c r="T139" i="5"/>
  <c r="U139" i="5"/>
  <c r="V139" i="5"/>
  <c r="W139" i="5"/>
  <c r="O139" i="5"/>
  <c r="P139" i="5"/>
  <c r="Q139" i="5"/>
  <c r="P139" i="2"/>
  <c r="P90" i="3"/>
  <c r="R90" i="4"/>
  <c r="S90" i="4"/>
  <c r="E139" i="2"/>
  <c r="M2" i="3"/>
  <c r="T90" i="4"/>
  <c r="P90" i="11"/>
  <c r="T139" i="8"/>
  <c r="X139" i="5"/>
  <c r="M90" i="4"/>
  <c r="L6" i="12" s="1"/>
  <c r="H90" i="4"/>
  <c r="E6" i="12" s="1"/>
  <c r="R139" i="8"/>
  <c r="R139" i="5"/>
  <c r="C141" i="13"/>
  <c r="I141" i="13"/>
  <c r="F141" i="13"/>
  <c r="H20" i="14"/>
  <c r="H28" i="14"/>
  <c r="H27" i="14"/>
  <c r="H26" i="14"/>
  <c r="H25" i="14"/>
  <c r="H24" i="14"/>
  <c r="H22" i="14"/>
  <c r="H21" i="14"/>
  <c r="M139" i="5"/>
  <c r="L20" i="12" s="1"/>
  <c r="G139" i="5"/>
  <c r="D20" i="12" s="1"/>
  <c r="I139" i="5"/>
  <c r="F20" i="12" s="1"/>
  <c r="J139" i="5"/>
  <c r="G20" i="12" s="1"/>
  <c r="K139" i="5"/>
  <c r="H20" i="12" s="1"/>
  <c r="F139" i="5"/>
  <c r="C20" i="12" s="1"/>
  <c r="Q11" i="14"/>
  <c r="Q10" i="14"/>
  <c r="Q9" i="14"/>
  <c r="Q8" i="14"/>
  <c r="Q7" i="14"/>
  <c r="Q6" i="14"/>
  <c r="Q5" i="14"/>
  <c r="Q4" i="14"/>
  <c r="Q3" i="14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2" i="8"/>
  <c r="I140" i="13"/>
  <c r="F140" i="13"/>
  <c r="C140" i="13"/>
  <c r="W59" i="13"/>
  <c r="V59" i="13"/>
  <c r="U59" i="13"/>
  <c r="T59" i="13"/>
  <c r="S59" i="13"/>
  <c r="R59" i="13"/>
  <c r="Q59" i="13"/>
  <c r="P59" i="13"/>
  <c r="O59" i="13"/>
  <c r="N59" i="13"/>
  <c r="W58" i="13"/>
  <c r="V58" i="13"/>
  <c r="U58" i="13"/>
  <c r="T58" i="13"/>
  <c r="S58" i="13"/>
  <c r="R58" i="13"/>
  <c r="Q58" i="13"/>
  <c r="P58" i="13"/>
  <c r="O58" i="13"/>
  <c r="N58" i="13"/>
  <c r="W57" i="13"/>
  <c r="V57" i="13"/>
  <c r="U57" i="13"/>
  <c r="T57" i="13"/>
  <c r="S57" i="13"/>
  <c r="R57" i="13"/>
  <c r="Q57" i="13"/>
  <c r="P57" i="13"/>
  <c r="O57" i="13"/>
  <c r="N57" i="13"/>
  <c r="W33" i="13"/>
  <c r="V33" i="13"/>
  <c r="U33" i="13"/>
  <c r="T33" i="13"/>
  <c r="S33" i="13"/>
  <c r="R33" i="13"/>
  <c r="Q33" i="13"/>
  <c r="P33" i="13"/>
  <c r="O33" i="13"/>
  <c r="N33" i="13"/>
  <c r="W32" i="13"/>
  <c r="V32" i="13"/>
  <c r="U32" i="13"/>
  <c r="T32" i="13"/>
  <c r="S32" i="13"/>
  <c r="R32" i="13"/>
  <c r="Q32" i="13"/>
  <c r="P32" i="13"/>
  <c r="O32" i="13"/>
  <c r="N32" i="13"/>
  <c r="W31" i="13"/>
  <c r="V31" i="13"/>
  <c r="U31" i="13"/>
  <c r="T31" i="13"/>
  <c r="S31" i="13"/>
  <c r="R31" i="13"/>
  <c r="Q31" i="13"/>
  <c r="P31" i="13"/>
  <c r="O31" i="13"/>
  <c r="N31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S90" i="11"/>
  <c r="R90" i="11"/>
  <c r="Q90" i="11"/>
  <c r="J90" i="11"/>
  <c r="G12" i="12" s="1"/>
  <c r="I90" i="11"/>
  <c r="F12" i="12" s="1"/>
  <c r="K88" i="11"/>
  <c r="G88" i="11"/>
  <c r="L88" i="7" s="1"/>
  <c r="F88" i="11"/>
  <c r="K87" i="11"/>
  <c r="G87" i="11"/>
  <c r="L87" i="7" s="1"/>
  <c r="F87" i="11"/>
  <c r="K86" i="11"/>
  <c r="G86" i="11"/>
  <c r="L86" i="3" s="1"/>
  <c r="F86" i="11"/>
  <c r="K85" i="11"/>
  <c r="G85" i="11"/>
  <c r="L85" i="7" s="1"/>
  <c r="F85" i="11"/>
  <c r="K84" i="11"/>
  <c r="G84" i="11"/>
  <c r="L84" i="3" s="1"/>
  <c r="F84" i="11"/>
  <c r="K83" i="11"/>
  <c r="G83" i="11"/>
  <c r="L83" i="3" s="1"/>
  <c r="F83" i="11"/>
  <c r="K82" i="11"/>
  <c r="G82" i="11"/>
  <c r="M82" i="11" s="1"/>
  <c r="F82" i="11"/>
  <c r="K81" i="11"/>
  <c r="G81" i="11"/>
  <c r="L81" i="11" s="1"/>
  <c r="F81" i="11"/>
  <c r="K80" i="11"/>
  <c r="G80" i="11"/>
  <c r="L80" i="7" s="1"/>
  <c r="F80" i="11"/>
  <c r="K79" i="11"/>
  <c r="G79" i="11"/>
  <c r="L79" i="7" s="1"/>
  <c r="F79" i="11"/>
  <c r="K78" i="11"/>
  <c r="G78" i="11"/>
  <c r="L78" i="3" s="1"/>
  <c r="F78" i="11"/>
  <c r="K77" i="11"/>
  <c r="G77" i="11"/>
  <c r="L77" i="7" s="1"/>
  <c r="F77" i="11"/>
  <c r="K76" i="11"/>
  <c r="G76" i="11"/>
  <c r="L76" i="3" s="1"/>
  <c r="F76" i="11"/>
  <c r="K75" i="11"/>
  <c r="G75" i="11"/>
  <c r="L75" i="3" s="1"/>
  <c r="F75" i="11"/>
  <c r="K74" i="11"/>
  <c r="G74" i="11"/>
  <c r="L74" i="3" s="1"/>
  <c r="F74" i="11"/>
  <c r="K73" i="11"/>
  <c r="G73" i="11"/>
  <c r="L73" i="11" s="1"/>
  <c r="F73" i="11"/>
  <c r="K72" i="11"/>
  <c r="G72" i="11"/>
  <c r="L72" i="7" s="1"/>
  <c r="F72" i="11"/>
  <c r="K71" i="11"/>
  <c r="G71" i="11"/>
  <c r="L71" i="7" s="1"/>
  <c r="F71" i="11"/>
  <c r="K70" i="11"/>
  <c r="G70" i="11"/>
  <c r="L70" i="3" s="1"/>
  <c r="F70" i="11"/>
  <c r="K69" i="11"/>
  <c r="G69" i="11"/>
  <c r="F69" i="11"/>
  <c r="K68" i="11"/>
  <c r="G68" i="11"/>
  <c r="L68" i="3" s="1"/>
  <c r="F68" i="11"/>
  <c r="K67" i="11"/>
  <c r="G67" i="11"/>
  <c r="L67" i="3" s="1"/>
  <c r="F67" i="11"/>
  <c r="K66" i="11"/>
  <c r="G66" i="11"/>
  <c r="L66" i="3" s="1"/>
  <c r="F66" i="11"/>
  <c r="K65" i="11"/>
  <c r="G65" i="11"/>
  <c r="L65" i="11" s="1"/>
  <c r="F65" i="11"/>
  <c r="K64" i="11"/>
  <c r="G64" i="11"/>
  <c r="L64" i="7" s="1"/>
  <c r="F64" i="11"/>
  <c r="K63" i="11"/>
  <c r="G63" i="11"/>
  <c r="L63" i="7" s="1"/>
  <c r="F63" i="11"/>
  <c r="K62" i="11"/>
  <c r="G62" i="11"/>
  <c r="L62" i="3" s="1"/>
  <c r="F62" i="11"/>
  <c r="K61" i="11"/>
  <c r="G61" i="11"/>
  <c r="L61" i="4" s="1"/>
  <c r="F61" i="11"/>
  <c r="K60" i="11"/>
  <c r="G60" i="11"/>
  <c r="L60" i="3" s="1"/>
  <c r="F60" i="11"/>
  <c r="K59" i="11"/>
  <c r="G59" i="11"/>
  <c r="L59" i="3" s="1"/>
  <c r="F59" i="11"/>
  <c r="K58" i="11"/>
  <c r="G58" i="11"/>
  <c r="L58" i="3" s="1"/>
  <c r="F58" i="11"/>
  <c r="K57" i="11"/>
  <c r="G57" i="11"/>
  <c r="L57" i="11" s="1"/>
  <c r="F57" i="11"/>
  <c r="K56" i="11"/>
  <c r="G56" i="11"/>
  <c r="L56" i="7" s="1"/>
  <c r="F56" i="11"/>
  <c r="K55" i="11"/>
  <c r="G55" i="11"/>
  <c r="L55" i="7" s="1"/>
  <c r="F55" i="11"/>
  <c r="K54" i="11"/>
  <c r="G54" i="11"/>
  <c r="L54" i="3" s="1"/>
  <c r="F54" i="11"/>
  <c r="K53" i="11"/>
  <c r="G53" i="11"/>
  <c r="L53" i="4" s="1"/>
  <c r="F53" i="11"/>
  <c r="K52" i="11"/>
  <c r="G52" i="11"/>
  <c r="L52" i="3" s="1"/>
  <c r="F52" i="11"/>
  <c r="K51" i="11"/>
  <c r="G51" i="11"/>
  <c r="L51" i="3" s="1"/>
  <c r="F51" i="11"/>
  <c r="K50" i="11"/>
  <c r="G50" i="11"/>
  <c r="M50" i="11" s="1"/>
  <c r="F50" i="11"/>
  <c r="K49" i="11"/>
  <c r="G49" i="11"/>
  <c r="L49" i="11" s="1"/>
  <c r="F49" i="11"/>
  <c r="K48" i="11"/>
  <c r="G48" i="11"/>
  <c r="L48" i="7" s="1"/>
  <c r="F48" i="11"/>
  <c r="K47" i="11"/>
  <c r="G47" i="11"/>
  <c r="L47" i="7" s="1"/>
  <c r="F47" i="11"/>
  <c r="K46" i="11"/>
  <c r="G46" i="11"/>
  <c r="L46" i="3" s="1"/>
  <c r="F46" i="11"/>
  <c r="K45" i="11"/>
  <c r="G45" i="11"/>
  <c r="L45" i="4" s="1"/>
  <c r="F45" i="11"/>
  <c r="K44" i="11"/>
  <c r="G44" i="11"/>
  <c r="L44" i="3" s="1"/>
  <c r="F44" i="11"/>
  <c r="K43" i="11"/>
  <c r="G43" i="11"/>
  <c r="L43" i="3" s="1"/>
  <c r="F43" i="11"/>
  <c r="K42" i="11"/>
  <c r="G42" i="11"/>
  <c r="L42" i="3" s="1"/>
  <c r="F42" i="11"/>
  <c r="K41" i="11"/>
  <c r="G41" i="11"/>
  <c r="L41" i="11" s="1"/>
  <c r="F41" i="11"/>
  <c r="K40" i="11"/>
  <c r="G40" i="11"/>
  <c r="L40" i="7" s="1"/>
  <c r="F40" i="11"/>
  <c r="K39" i="11"/>
  <c r="G39" i="11"/>
  <c r="L39" i="11" s="1"/>
  <c r="F39" i="11"/>
  <c r="K38" i="11"/>
  <c r="G38" i="11"/>
  <c r="L38" i="3" s="1"/>
  <c r="F38" i="11"/>
  <c r="K37" i="11"/>
  <c r="G37" i="11"/>
  <c r="L37" i="4" s="1"/>
  <c r="F37" i="11"/>
  <c r="K36" i="11"/>
  <c r="G36" i="11"/>
  <c r="L36" i="3" s="1"/>
  <c r="F36" i="11"/>
  <c r="K35" i="11"/>
  <c r="G35" i="11"/>
  <c r="L35" i="3" s="1"/>
  <c r="F35" i="11"/>
  <c r="K34" i="11"/>
  <c r="G34" i="11"/>
  <c r="L34" i="3" s="1"/>
  <c r="F34" i="11"/>
  <c r="K33" i="11"/>
  <c r="G33" i="11"/>
  <c r="L33" i="11" s="1"/>
  <c r="F33" i="11"/>
  <c r="K32" i="11"/>
  <c r="G32" i="11"/>
  <c r="L32" i="7" s="1"/>
  <c r="F32" i="11"/>
  <c r="K31" i="11"/>
  <c r="G31" i="11"/>
  <c r="L31" i="7" s="1"/>
  <c r="F31" i="11"/>
  <c r="K30" i="11"/>
  <c r="G30" i="11"/>
  <c r="L30" i="3" s="1"/>
  <c r="F30" i="11"/>
  <c r="K29" i="11"/>
  <c r="G29" i="11"/>
  <c r="L29" i="4" s="1"/>
  <c r="F29" i="11"/>
  <c r="K28" i="11"/>
  <c r="G28" i="11"/>
  <c r="L28" i="3" s="1"/>
  <c r="F28" i="11"/>
  <c r="K27" i="11"/>
  <c r="G27" i="11"/>
  <c r="L27" i="3" s="1"/>
  <c r="F27" i="11"/>
  <c r="K26" i="11"/>
  <c r="G26" i="11"/>
  <c r="L26" i="3" s="1"/>
  <c r="F26" i="11"/>
  <c r="K25" i="11"/>
  <c r="G25" i="11"/>
  <c r="L25" i="11" s="1"/>
  <c r="F25" i="11"/>
  <c r="K24" i="11"/>
  <c r="G24" i="11"/>
  <c r="L24" i="7" s="1"/>
  <c r="F24" i="11"/>
  <c r="K23" i="11"/>
  <c r="G23" i="11"/>
  <c r="L23" i="7" s="1"/>
  <c r="F23" i="11"/>
  <c r="K22" i="11"/>
  <c r="G22" i="11"/>
  <c r="L22" i="3" s="1"/>
  <c r="F22" i="11"/>
  <c r="K21" i="11"/>
  <c r="G21" i="11"/>
  <c r="L21" i="4" s="1"/>
  <c r="F21" i="11"/>
  <c r="K20" i="11"/>
  <c r="G20" i="11"/>
  <c r="L20" i="3" s="1"/>
  <c r="F20" i="11"/>
  <c r="K19" i="11"/>
  <c r="G19" i="11"/>
  <c r="L19" i="3" s="1"/>
  <c r="F19" i="11"/>
  <c r="K18" i="11"/>
  <c r="G18" i="11"/>
  <c r="M18" i="11" s="1"/>
  <c r="F18" i="11"/>
  <c r="K17" i="11"/>
  <c r="G17" i="11"/>
  <c r="L17" i="3" s="1"/>
  <c r="F17" i="11"/>
  <c r="K16" i="11"/>
  <c r="G16" i="11"/>
  <c r="L16" i="4" s="1"/>
  <c r="F16" i="11"/>
  <c r="K15" i="11"/>
  <c r="G15" i="11"/>
  <c r="L15" i="7" s="1"/>
  <c r="F15" i="11"/>
  <c r="K14" i="11"/>
  <c r="G14" i="11"/>
  <c r="L14" i="3" s="1"/>
  <c r="F14" i="11"/>
  <c r="K13" i="11"/>
  <c r="G13" i="11"/>
  <c r="L13" i="3" s="1"/>
  <c r="F13" i="11"/>
  <c r="K12" i="11"/>
  <c r="G12" i="11"/>
  <c r="L12" i="3" s="1"/>
  <c r="F12" i="11"/>
  <c r="K11" i="11"/>
  <c r="G11" i="11"/>
  <c r="L11" i="3" s="1"/>
  <c r="F11" i="11"/>
  <c r="K10" i="11"/>
  <c r="G10" i="11"/>
  <c r="M10" i="11" s="1"/>
  <c r="F10" i="11"/>
  <c r="K9" i="11"/>
  <c r="G9" i="11"/>
  <c r="L9" i="3" s="1"/>
  <c r="F9" i="11"/>
  <c r="K8" i="11"/>
  <c r="G8" i="11"/>
  <c r="L8" i="4" s="1"/>
  <c r="F8" i="11"/>
  <c r="K7" i="11"/>
  <c r="G7" i="11"/>
  <c r="L7" i="7" s="1"/>
  <c r="F7" i="11"/>
  <c r="K6" i="11"/>
  <c r="G6" i="11"/>
  <c r="L6" i="3" s="1"/>
  <c r="F6" i="11"/>
  <c r="K5" i="11"/>
  <c r="G5" i="11"/>
  <c r="L5" i="3" s="1"/>
  <c r="F5" i="11"/>
  <c r="K4" i="11"/>
  <c r="G4" i="11"/>
  <c r="L4" i="3" s="1"/>
  <c r="F4" i="11"/>
  <c r="K3" i="11"/>
  <c r="G3" i="11"/>
  <c r="L3" i="3" s="1"/>
  <c r="F3" i="11"/>
  <c r="K2" i="11"/>
  <c r="G2" i="11"/>
  <c r="L2" i="11" s="1"/>
  <c r="F2" i="11"/>
  <c r="Y139" i="8"/>
  <c r="X139" i="8"/>
  <c r="W139" i="8"/>
  <c r="Q139" i="8"/>
  <c r="J139" i="8"/>
  <c r="G23" i="12" s="1"/>
  <c r="I139" i="8"/>
  <c r="F23" i="12" s="1"/>
  <c r="K90" i="7"/>
  <c r="H9" i="12" s="1"/>
  <c r="J90" i="7"/>
  <c r="G9" i="12" s="1"/>
  <c r="I90" i="7"/>
  <c r="F9" i="12" s="1"/>
  <c r="H90" i="7"/>
  <c r="E9" i="12" s="1"/>
  <c r="G90" i="7"/>
  <c r="D9" i="12" s="1"/>
  <c r="C9" i="12"/>
  <c r="H96" i="5"/>
  <c r="E96" i="5" s="1"/>
  <c r="Q90" i="4"/>
  <c r="K90" i="4"/>
  <c r="H6" i="12" s="1"/>
  <c r="J90" i="4"/>
  <c r="G6" i="12" s="1"/>
  <c r="I90" i="4"/>
  <c r="F6" i="12" s="1"/>
  <c r="G90" i="4"/>
  <c r="D6" i="12" s="1"/>
  <c r="F90" i="4"/>
  <c r="C6" i="12" s="1"/>
  <c r="K90" i="3"/>
  <c r="J90" i="3"/>
  <c r="I90" i="3"/>
  <c r="G90" i="3"/>
  <c r="F90" i="3"/>
  <c r="E90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K139" i="2"/>
  <c r="H17" i="12" s="1"/>
  <c r="J139" i="2"/>
  <c r="G17" i="12" s="1"/>
  <c r="I139" i="2"/>
  <c r="F17" i="12" s="1"/>
  <c r="H139" i="2"/>
  <c r="E17" i="12" s="1"/>
  <c r="G139" i="2"/>
  <c r="D17" i="12" s="1"/>
  <c r="F139" i="2"/>
  <c r="C17" i="12" s="1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88" i="3" l="1"/>
  <c r="L56" i="3"/>
  <c r="L24" i="3"/>
  <c r="L71" i="4"/>
  <c r="L15" i="4"/>
  <c r="L38" i="7"/>
  <c r="K5" i="14"/>
  <c r="M58" i="11"/>
  <c r="E5" i="14"/>
  <c r="L85" i="3"/>
  <c r="L53" i="3"/>
  <c r="L21" i="3"/>
  <c r="L69" i="4"/>
  <c r="L7" i="4"/>
  <c r="L30" i="7"/>
  <c r="K6" i="14"/>
  <c r="H90" i="3"/>
  <c r="L80" i="3"/>
  <c r="L48" i="3"/>
  <c r="L16" i="3"/>
  <c r="L63" i="4"/>
  <c r="L86" i="7"/>
  <c r="L22" i="7"/>
  <c r="K7" i="14"/>
  <c r="L77" i="3"/>
  <c r="L45" i="3"/>
  <c r="L8" i="3"/>
  <c r="L55" i="4"/>
  <c r="L78" i="7"/>
  <c r="L14" i="7"/>
  <c r="M2" i="11"/>
  <c r="L72" i="3"/>
  <c r="L40" i="3"/>
  <c r="L87" i="4"/>
  <c r="L47" i="4"/>
  <c r="L70" i="7"/>
  <c r="L6" i="7"/>
  <c r="K9" i="14"/>
  <c r="E139" i="8"/>
  <c r="K10" i="14"/>
  <c r="M74" i="11"/>
  <c r="L69" i="3"/>
  <c r="L37" i="3"/>
  <c r="L85" i="4"/>
  <c r="L62" i="7"/>
  <c r="H42" i="11"/>
  <c r="E42" i="11" s="1"/>
  <c r="M66" i="11"/>
  <c r="L64" i="3"/>
  <c r="L32" i="3"/>
  <c r="L79" i="4"/>
  <c r="L31" i="4"/>
  <c r="L54" i="7"/>
  <c r="E90" i="7"/>
  <c r="K3" i="14"/>
  <c r="O90" i="3"/>
  <c r="E6" i="14"/>
  <c r="E8" i="14"/>
  <c r="E4" i="14"/>
  <c r="E7" i="14"/>
  <c r="E9" i="14"/>
  <c r="E10" i="14"/>
  <c r="E11" i="14"/>
  <c r="E3" i="14"/>
  <c r="E139" i="5"/>
  <c r="L87" i="3"/>
  <c r="L79" i="3"/>
  <c r="L71" i="3"/>
  <c r="L63" i="3"/>
  <c r="L55" i="3"/>
  <c r="L47" i="3"/>
  <c r="L39" i="3"/>
  <c r="L31" i="3"/>
  <c r="L23" i="3"/>
  <c r="L15" i="3"/>
  <c r="L7" i="3"/>
  <c r="L86" i="4"/>
  <c r="L78" i="4"/>
  <c r="L70" i="4"/>
  <c r="L62" i="4"/>
  <c r="L54" i="4"/>
  <c r="L46" i="4"/>
  <c r="L38" i="4"/>
  <c r="L30" i="4"/>
  <c r="L22" i="4"/>
  <c r="L14" i="4"/>
  <c r="L6" i="4"/>
  <c r="L61" i="7"/>
  <c r="L53" i="7"/>
  <c r="L45" i="7"/>
  <c r="L37" i="7"/>
  <c r="L29" i="7"/>
  <c r="L21" i="7"/>
  <c r="L13" i="7"/>
  <c r="L5" i="7"/>
  <c r="L13" i="4"/>
  <c r="L5" i="4"/>
  <c r="L84" i="7"/>
  <c r="L76" i="7"/>
  <c r="L68" i="7"/>
  <c r="L60" i="7"/>
  <c r="L52" i="7"/>
  <c r="L44" i="7"/>
  <c r="L36" i="7"/>
  <c r="L28" i="7"/>
  <c r="L20" i="7"/>
  <c r="L12" i="7"/>
  <c r="L4" i="7"/>
  <c r="L84" i="4"/>
  <c r="L76" i="4"/>
  <c r="L68" i="4"/>
  <c r="L60" i="4"/>
  <c r="L52" i="4"/>
  <c r="L44" i="4"/>
  <c r="L36" i="4"/>
  <c r="L28" i="4"/>
  <c r="L20" i="4"/>
  <c r="L12" i="4"/>
  <c r="L4" i="4"/>
  <c r="L83" i="7"/>
  <c r="L75" i="7"/>
  <c r="L67" i="7"/>
  <c r="L59" i="7"/>
  <c r="L51" i="7"/>
  <c r="L43" i="7"/>
  <c r="L35" i="7"/>
  <c r="L27" i="7"/>
  <c r="L19" i="7"/>
  <c r="L11" i="7"/>
  <c r="L3" i="7"/>
  <c r="H50" i="11"/>
  <c r="E50" i="11" s="1"/>
  <c r="M42" i="11"/>
  <c r="L83" i="4"/>
  <c r="L75" i="4"/>
  <c r="L67" i="4"/>
  <c r="L59" i="4"/>
  <c r="L51" i="4"/>
  <c r="L43" i="4"/>
  <c r="L35" i="4"/>
  <c r="L27" i="4"/>
  <c r="L19" i="4"/>
  <c r="L11" i="4"/>
  <c r="L3" i="4"/>
  <c r="L82" i="7"/>
  <c r="L74" i="7"/>
  <c r="L66" i="7"/>
  <c r="L58" i="7"/>
  <c r="L50" i="7"/>
  <c r="L42" i="7"/>
  <c r="L34" i="7"/>
  <c r="L26" i="7"/>
  <c r="L18" i="7"/>
  <c r="L10" i="7"/>
  <c r="L74" i="11"/>
  <c r="M34" i="11"/>
  <c r="L82" i="4"/>
  <c r="L74" i="4"/>
  <c r="L66" i="4"/>
  <c r="L58" i="4"/>
  <c r="L50" i="4"/>
  <c r="L42" i="4"/>
  <c r="L34" i="4"/>
  <c r="L26" i="4"/>
  <c r="L18" i="4"/>
  <c r="L10" i="4"/>
  <c r="L2" i="7"/>
  <c r="L81" i="7"/>
  <c r="L73" i="7"/>
  <c r="L65" i="7"/>
  <c r="L57" i="7"/>
  <c r="L49" i="7"/>
  <c r="L33" i="7"/>
  <c r="L25" i="7"/>
  <c r="L17" i="7"/>
  <c r="L9" i="7"/>
  <c r="L66" i="11"/>
  <c r="M26" i="11"/>
  <c r="L82" i="3"/>
  <c r="L50" i="3"/>
  <c r="L18" i="3"/>
  <c r="L10" i="3"/>
  <c r="L2" i="4"/>
  <c r="L81" i="4"/>
  <c r="L73" i="4"/>
  <c r="L65" i="4"/>
  <c r="L57" i="4"/>
  <c r="L49" i="4"/>
  <c r="L41" i="4"/>
  <c r="L33" i="4"/>
  <c r="L25" i="4"/>
  <c r="L17" i="4"/>
  <c r="L9" i="4"/>
  <c r="L16" i="7"/>
  <c r="L8" i="7"/>
  <c r="M24" i="11"/>
  <c r="M32" i="11"/>
  <c r="M40" i="11"/>
  <c r="M48" i="11"/>
  <c r="M56" i="11"/>
  <c r="M64" i="11"/>
  <c r="M72" i="11"/>
  <c r="M80" i="11"/>
  <c r="M88" i="11"/>
  <c r="L10" i="11"/>
  <c r="L2" i="3"/>
  <c r="L81" i="3"/>
  <c r="L73" i="3"/>
  <c r="L65" i="3"/>
  <c r="L57" i="3"/>
  <c r="L49" i="3"/>
  <c r="L41" i="3"/>
  <c r="L33" i="3"/>
  <c r="L25" i="3"/>
  <c r="L88" i="4"/>
  <c r="L80" i="4"/>
  <c r="L72" i="4"/>
  <c r="L64" i="4"/>
  <c r="L56" i="4"/>
  <c r="L48" i="4"/>
  <c r="L40" i="4"/>
  <c r="L32" i="4"/>
  <c r="L24" i="4"/>
  <c r="L39" i="7"/>
  <c r="M73" i="11"/>
  <c r="M41" i="11"/>
  <c r="H34" i="11"/>
  <c r="E34" i="11" s="1"/>
  <c r="L58" i="11"/>
  <c r="M16" i="11"/>
  <c r="M8" i="11"/>
  <c r="M17" i="11"/>
  <c r="H26" i="11"/>
  <c r="E26" i="11" s="1"/>
  <c r="L50" i="11"/>
  <c r="M87" i="11"/>
  <c r="M79" i="11"/>
  <c r="M71" i="11"/>
  <c r="M63" i="11"/>
  <c r="M55" i="11"/>
  <c r="M47" i="11"/>
  <c r="M39" i="11"/>
  <c r="M31" i="11"/>
  <c r="M23" i="11"/>
  <c r="M15" i="11"/>
  <c r="M7" i="11"/>
  <c r="M9" i="11"/>
  <c r="H82" i="11"/>
  <c r="E82" i="11" s="1"/>
  <c r="H18" i="11"/>
  <c r="E18" i="11" s="1"/>
  <c r="L42" i="11"/>
  <c r="M86" i="11"/>
  <c r="M78" i="11"/>
  <c r="M70" i="11"/>
  <c r="M62" i="11"/>
  <c r="M54" i="11"/>
  <c r="M46" i="11"/>
  <c r="M38" i="11"/>
  <c r="M30" i="11"/>
  <c r="M22" i="11"/>
  <c r="M14" i="11"/>
  <c r="M6" i="11"/>
  <c r="M65" i="11"/>
  <c r="M25" i="11"/>
  <c r="H74" i="11"/>
  <c r="E74" i="11" s="1"/>
  <c r="H10" i="11"/>
  <c r="E10" i="11" s="1"/>
  <c r="L34" i="11"/>
  <c r="M85" i="11"/>
  <c r="M77" i="11"/>
  <c r="M69" i="11"/>
  <c r="M61" i="11"/>
  <c r="M53" i="11"/>
  <c r="M45" i="11"/>
  <c r="M37" i="11"/>
  <c r="M29" i="11"/>
  <c r="M21" i="11"/>
  <c r="M13" i="11"/>
  <c r="M5" i="11"/>
  <c r="M81" i="11"/>
  <c r="M57" i="11"/>
  <c r="M49" i="11"/>
  <c r="H66" i="11"/>
  <c r="E66" i="11" s="1"/>
  <c r="H2" i="11"/>
  <c r="E2" i="11" s="1"/>
  <c r="L26" i="11"/>
  <c r="M84" i="11"/>
  <c r="M76" i="11"/>
  <c r="M68" i="11"/>
  <c r="M60" i="11"/>
  <c r="M52" i="11"/>
  <c r="M44" i="11"/>
  <c r="M36" i="11"/>
  <c r="M28" i="11"/>
  <c r="M20" i="11"/>
  <c r="M12" i="11"/>
  <c r="M4" i="11"/>
  <c r="M33" i="11"/>
  <c r="H58" i="11"/>
  <c r="E58" i="11" s="1"/>
  <c r="L82" i="11"/>
  <c r="L18" i="11"/>
  <c r="M83" i="11"/>
  <c r="M75" i="11"/>
  <c r="M67" i="11"/>
  <c r="M59" i="11"/>
  <c r="M51" i="11"/>
  <c r="M43" i="11"/>
  <c r="M35" i="11"/>
  <c r="M27" i="11"/>
  <c r="M19" i="11"/>
  <c r="M11" i="11"/>
  <c r="M3" i="11"/>
  <c r="H81" i="11"/>
  <c r="E81" i="11" s="1"/>
  <c r="H73" i="11"/>
  <c r="E73" i="11" s="1"/>
  <c r="H65" i="11"/>
  <c r="E65" i="11" s="1"/>
  <c r="H57" i="11"/>
  <c r="E57" i="11" s="1"/>
  <c r="H49" i="11"/>
  <c r="E49" i="11" s="1"/>
  <c r="H41" i="11"/>
  <c r="E41" i="11" s="1"/>
  <c r="H33" i="11"/>
  <c r="E33" i="11" s="1"/>
  <c r="H25" i="11"/>
  <c r="E25" i="11" s="1"/>
  <c r="H17" i="11"/>
  <c r="E17" i="11" s="1"/>
  <c r="H9" i="11"/>
  <c r="E9" i="11" s="1"/>
  <c r="L17" i="11"/>
  <c r="L9" i="11"/>
  <c r="H88" i="11"/>
  <c r="E88" i="11" s="1"/>
  <c r="H80" i="11"/>
  <c r="E80" i="11" s="1"/>
  <c r="H72" i="11"/>
  <c r="E72" i="11" s="1"/>
  <c r="H64" i="11"/>
  <c r="E64" i="11" s="1"/>
  <c r="H56" i="11"/>
  <c r="E56" i="11" s="1"/>
  <c r="H48" i="11"/>
  <c r="E48" i="11" s="1"/>
  <c r="H40" i="11"/>
  <c r="E40" i="11" s="1"/>
  <c r="H32" i="11"/>
  <c r="E32" i="11" s="1"/>
  <c r="H24" i="11"/>
  <c r="E24" i="11" s="1"/>
  <c r="H16" i="11"/>
  <c r="E16" i="11" s="1"/>
  <c r="H8" i="11"/>
  <c r="E8" i="11" s="1"/>
  <c r="L88" i="11"/>
  <c r="L80" i="11"/>
  <c r="L72" i="11"/>
  <c r="L64" i="11"/>
  <c r="L56" i="11"/>
  <c r="L48" i="11"/>
  <c r="L40" i="11"/>
  <c r="L32" i="11"/>
  <c r="L24" i="11"/>
  <c r="L16" i="11"/>
  <c r="L8" i="11"/>
  <c r="H87" i="11"/>
  <c r="E87" i="11" s="1"/>
  <c r="H79" i="11"/>
  <c r="E79" i="11" s="1"/>
  <c r="H71" i="11"/>
  <c r="E71" i="11" s="1"/>
  <c r="H63" i="11"/>
  <c r="E63" i="11" s="1"/>
  <c r="H55" i="11"/>
  <c r="E55" i="11" s="1"/>
  <c r="H47" i="11"/>
  <c r="E47" i="11" s="1"/>
  <c r="H39" i="11"/>
  <c r="E39" i="11" s="1"/>
  <c r="H31" i="11"/>
  <c r="E31" i="11" s="1"/>
  <c r="H23" i="11"/>
  <c r="E23" i="11" s="1"/>
  <c r="H15" i="11"/>
  <c r="E15" i="11" s="1"/>
  <c r="H7" i="11"/>
  <c r="E7" i="11" s="1"/>
  <c r="L87" i="11"/>
  <c r="L79" i="11"/>
  <c r="L71" i="11"/>
  <c r="L63" i="11"/>
  <c r="L55" i="11"/>
  <c r="L47" i="11"/>
  <c r="L31" i="11"/>
  <c r="L23" i="11"/>
  <c r="L15" i="11"/>
  <c r="L7" i="11"/>
  <c r="H86" i="11"/>
  <c r="E86" i="11" s="1"/>
  <c r="H78" i="11"/>
  <c r="E78" i="11" s="1"/>
  <c r="H70" i="11"/>
  <c r="E70" i="11" s="1"/>
  <c r="H62" i="11"/>
  <c r="E62" i="11" s="1"/>
  <c r="H54" i="11"/>
  <c r="E54" i="11" s="1"/>
  <c r="H46" i="11"/>
  <c r="E46" i="11" s="1"/>
  <c r="H38" i="11"/>
  <c r="E38" i="11" s="1"/>
  <c r="H30" i="11"/>
  <c r="E30" i="11" s="1"/>
  <c r="H22" i="11"/>
  <c r="E22" i="11" s="1"/>
  <c r="H14" i="11"/>
  <c r="E14" i="11" s="1"/>
  <c r="H6" i="11"/>
  <c r="E6" i="11" s="1"/>
  <c r="L86" i="11"/>
  <c r="L78" i="11"/>
  <c r="L70" i="11"/>
  <c r="L62" i="11"/>
  <c r="L54" i="11"/>
  <c r="L46" i="11"/>
  <c r="L38" i="11"/>
  <c r="L30" i="11"/>
  <c r="L22" i="11"/>
  <c r="L14" i="11"/>
  <c r="L6" i="11"/>
  <c r="H85" i="11"/>
  <c r="E85" i="11" s="1"/>
  <c r="H77" i="11"/>
  <c r="E77" i="11" s="1"/>
  <c r="H69" i="11"/>
  <c r="E69" i="11" s="1"/>
  <c r="H61" i="11"/>
  <c r="E61" i="11" s="1"/>
  <c r="H53" i="11"/>
  <c r="E53" i="11" s="1"/>
  <c r="H45" i="11"/>
  <c r="E45" i="11" s="1"/>
  <c r="H37" i="11"/>
  <c r="E37" i="11" s="1"/>
  <c r="H29" i="11"/>
  <c r="E29" i="11" s="1"/>
  <c r="H21" i="11"/>
  <c r="E21" i="11" s="1"/>
  <c r="H13" i="11"/>
  <c r="E13" i="11" s="1"/>
  <c r="H5" i="11"/>
  <c r="E5" i="11" s="1"/>
  <c r="L85" i="11"/>
  <c r="L77" i="11"/>
  <c r="L69" i="11"/>
  <c r="L61" i="11"/>
  <c r="L53" i="11"/>
  <c r="L45" i="11"/>
  <c r="L37" i="11"/>
  <c r="L29" i="11"/>
  <c r="L21" i="11"/>
  <c r="L13" i="11"/>
  <c r="L5" i="11"/>
  <c r="H84" i="11"/>
  <c r="E84" i="11" s="1"/>
  <c r="H76" i="11"/>
  <c r="E76" i="11" s="1"/>
  <c r="H68" i="11"/>
  <c r="E68" i="11" s="1"/>
  <c r="H60" i="11"/>
  <c r="E60" i="11" s="1"/>
  <c r="H52" i="11"/>
  <c r="E52" i="11" s="1"/>
  <c r="H44" i="11"/>
  <c r="E44" i="11" s="1"/>
  <c r="H36" i="11"/>
  <c r="E36" i="11" s="1"/>
  <c r="H28" i="11"/>
  <c r="E28" i="11" s="1"/>
  <c r="H20" i="11"/>
  <c r="E20" i="11" s="1"/>
  <c r="H12" i="11"/>
  <c r="E12" i="11" s="1"/>
  <c r="H4" i="11"/>
  <c r="E4" i="11" s="1"/>
  <c r="L84" i="11"/>
  <c r="L76" i="11"/>
  <c r="L68" i="11"/>
  <c r="L60" i="11"/>
  <c r="L52" i="11"/>
  <c r="L44" i="11"/>
  <c r="L36" i="11"/>
  <c r="L28" i="11"/>
  <c r="L20" i="11"/>
  <c r="L12" i="11"/>
  <c r="L4" i="11"/>
  <c r="H83" i="11"/>
  <c r="E83" i="11" s="1"/>
  <c r="H75" i="11"/>
  <c r="E75" i="11" s="1"/>
  <c r="H67" i="11"/>
  <c r="E67" i="11" s="1"/>
  <c r="H59" i="11"/>
  <c r="E59" i="11" s="1"/>
  <c r="H51" i="11"/>
  <c r="E51" i="11" s="1"/>
  <c r="H43" i="11"/>
  <c r="E43" i="11" s="1"/>
  <c r="H35" i="11"/>
  <c r="E35" i="11" s="1"/>
  <c r="H27" i="11"/>
  <c r="E27" i="11" s="1"/>
  <c r="H19" i="11"/>
  <c r="E19" i="11" s="1"/>
  <c r="H11" i="11"/>
  <c r="E11" i="11" s="1"/>
  <c r="H3" i="11"/>
  <c r="E3" i="11" s="1"/>
  <c r="L83" i="11"/>
  <c r="L75" i="11"/>
  <c r="L67" i="11"/>
  <c r="L59" i="11"/>
  <c r="L51" i="11"/>
  <c r="L43" i="11"/>
  <c r="L35" i="11"/>
  <c r="L27" i="11"/>
  <c r="L19" i="11"/>
  <c r="L11" i="11"/>
  <c r="L3" i="11"/>
  <c r="L61" i="2"/>
  <c r="L125" i="2"/>
  <c r="L135" i="8"/>
  <c r="L106" i="5"/>
  <c r="L71" i="8"/>
  <c r="L42" i="5"/>
  <c r="L7" i="8"/>
  <c r="L34" i="5"/>
  <c r="L5" i="2"/>
  <c r="M137" i="8"/>
  <c r="M129" i="8"/>
  <c r="M121" i="8"/>
  <c r="M113" i="8"/>
  <c r="M105" i="8"/>
  <c r="M97" i="8"/>
  <c r="M89" i="8"/>
  <c r="M81" i="8"/>
  <c r="M73" i="8"/>
  <c r="M65" i="8"/>
  <c r="M57" i="8"/>
  <c r="M49" i="8"/>
  <c r="M41" i="8"/>
  <c r="M33" i="8"/>
  <c r="M25" i="8"/>
  <c r="M17" i="8"/>
  <c r="M9" i="8"/>
  <c r="L127" i="8"/>
  <c r="L63" i="8"/>
  <c r="L69" i="2"/>
  <c r="L133" i="2"/>
  <c r="L98" i="5"/>
  <c r="M136" i="8"/>
  <c r="M128" i="8"/>
  <c r="M120" i="8"/>
  <c r="M112" i="8"/>
  <c r="M104" i="8"/>
  <c r="M96" i="8"/>
  <c r="M88" i="8"/>
  <c r="M80" i="8"/>
  <c r="M72" i="8"/>
  <c r="M64" i="8"/>
  <c r="M56" i="8"/>
  <c r="M48" i="8"/>
  <c r="M40" i="8"/>
  <c r="M32" i="8"/>
  <c r="M24" i="8"/>
  <c r="M16" i="8"/>
  <c r="M8" i="8"/>
  <c r="L119" i="8"/>
  <c r="L55" i="8"/>
  <c r="L13" i="2"/>
  <c r="L77" i="2"/>
  <c r="L90" i="5"/>
  <c r="L26" i="5"/>
  <c r="M135" i="8"/>
  <c r="M127" i="8"/>
  <c r="M119" i="8"/>
  <c r="M111" i="8"/>
  <c r="M103" i="8"/>
  <c r="M95" i="8"/>
  <c r="M87" i="8"/>
  <c r="M79" i="8"/>
  <c r="M71" i="8"/>
  <c r="M63" i="8"/>
  <c r="M55" i="8"/>
  <c r="M47" i="8"/>
  <c r="M39" i="8"/>
  <c r="M31" i="8"/>
  <c r="M23" i="8"/>
  <c r="M15" i="8"/>
  <c r="M7" i="8"/>
  <c r="L111" i="8"/>
  <c r="L47" i="8"/>
  <c r="L21" i="2"/>
  <c r="L85" i="2"/>
  <c r="L82" i="5"/>
  <c r="L18" i="5"/>
  <c r="M134" i="8"/>
  <c r="M126" i="8"/>
  <c r="M118" i="8"/>
  <c r="M110" i="8"/>
  <c r="M102" i="8"/>
  <c r="M94" i="8"/>
  <c r="M86" i="8"/>
  <c r="M78" i="8"/>
  <c r="M70" i="8"/>
  <c r="M62" i="8"/>
  <c r="M54" i="8"/>
  <c r="M46" i="8"/>
  <c r="M38" i="8"/>
  <c r="M30" i="8"/>
  <c r="M22" i="8"/>
  <c r="M14" i="8"/>
  <c r="M6" i="8"/>
  <c r="L103" i="8"/>
  <c r="L39" i="8"/>
  <c r="L29" i="2"/>
  <c r="L93" i="2"/>
  <c r="L2" i="5"/>
  <c r="L74" i="5"/>
  <c r="L10" i="5"/>
  <c r="M133" i="8"/>
  <c r="M125" i="8"/>
  <c r="M117" i="8"/>
  <c r="M109" i="8"/>
  <c r="M101" i="8"/>
  <c r="M93" i="8"/>
  <c r="M85" i="8"/>
  <c r="M77" i="8"/>
  <c r="M69" i="8"/>
  <c r="M61" i="8"/>
  <c r="M53" i="8"/>
  <c r="M45" i="8"/>
  <c r="M37" i="8"/>
  <c r="M29" i="8"/>
  <c r="M21" i="8"/>
  <c r="M13" i="8"/>
  <c r="M5" i="8"/>
  <c r="L95" i="8"/>
  <c r="L31" i="8"/>
  <c r="L37" i="2"/>
  <c r="L101" i="2"/>
  <c r="L130" i="5"/>
  <c r="L66" i="5"/>
  <c r="M132" i="8"/>
  <c r="M124" i="8"/>
  <c r="M116" i="8"/>
  <c r="M108" i="8"/>
  <c r="M100" i="8"/>
  <c r="M92" i="8"/>
  <c r="M84" i="8"/>
  <c r="M76" i="8"/>
  <c r="M68" i="8"/>
  <c r="M60" i="8"/>
  <c r="M52" i="8"/>
  <c r="M44" i="8"/>
  <c r="M36" i="8"/>
  <c r="M28" i="8"/>
  <c r="M20" i="8"/>
  <c r="M12" i="8"/>
  <c r="M4" i="8"/>
  <c r="L87" i="8"/>
  <c r="L23" i="8"/>
  <c r="L45" i="2"/>
  <c r="L109" i="2"/>
  <c r="L122" i="5"/>
  <c r="L58" i="5"/>
  <c r="M2" i="8"/>
  <c r="M131" i="8"/>
  <c r="M123" i="8"/>
  <c r="M115" i="8"/>
  <c r="M107" i="8"/>
  <c r="M99" i="8"/>
  <c r="M91" i="8"/>
  <c r="M83" i="8"/>
  <c r="M75" i="8"/>
  <c r="M67" i="8"/>
  <c r="M59" i="8"/>
  <c r="M51" i="8"/>
  <c r="M43" i="8"/>
  <c r="M35" i="8"/>
  <c r="M27" i="8"/>
  <c r="M19" i="8"/>
  <c r="M11" i="8"/>
  <c r="M3" i="8"/>
  <c r="L79" i="8"/>
  <c r="L15" i="8"/>
  <c r="L53" i="2"/>
  <c r="L117" i="2"/>
  <c r="L114" i="5"/>
  <c r="L50" i="5"/>
  <c r="M130" i="8"/>
  <c r="M122" i="8"/>
  <c r="M114" i="8"/>
  <c r="M106" i="8"/>
  <c r="M98" i="8"/>
  <c r="M90" i="8"/>
  <c r="M82" i="8"/>
  <c r="M74" i="8"/>
  <c r="M66" i="8"/>
  <c r="M58" i="8"/>
  <c r="M50" i="8"/>
  <c r="M42" i="8"/>
  <c r="M34" i="8"/>
  <c r="M26" i="8"/>
  <c r="M18" i="8"/>
  <c r="M10" i="8"/>
  <c r="L134" i="8"/>
  <c r="L126" i="8"/>
  <c r="L118" i="8"/>
  <c r="L110" i="8"/>
  <c r="L102" i="8"/>
  <c r="L94" i="8"/>
  <c r="L86" i="8"/>
  <c r="L78" i="8"/>
  <c r="L70" i="8"/>
  <c r="L62" i="8"/>
  <c r="L54" i="8"/>
  <c r="L46" i="8"/>
  <c r="L38" i="8"/>
  <c r="L30" i="8"/>
  <c r="L22" i="8"/>
  <c r="L14" i="8"/>
  <c r="L6" i="8"/>
  <c r="L6" i="2"/>
  <c r="L14" i="2"/>
  <c r="L22" i="2"/>
  <c r="L30" i="2"/>
  <c r="L38" i="2"/>
  <c r="L46" i="2"/>
  <c r="L54" i="2"/>
  <c r="L62" i="2"/>
  <c r="L70" i="2"/>
  <c r="L78" i="2"/>
  <c r="L86" i="2"/>
  <c r="L94" i="2"/>
  <c r="L102" i="2"/>
  <c r="L110" i="2"/>
  <c r="L118" i="2"/>
  <c r="L126" i="2"/>
  <c r="L134" i="2"/>
  <c r="L137" i="5"/>
  <c r="L129" i="5"/>
  <c r="L121" i="5"/>
  <c r="L113" i="5"/>
  <c r="L105" i="5"/>
  <c r="L97" i="5"/>
  <c r="L89" i="5"/>
  <c r="L81" i="5"/>
  <c r="L73" i="5"/>
  <c r="L65" i="5"/>
  <c r="L57" i="5"/>
  <c r="L49" i="5"/>
  <c r="L41" i="5"/>
  <c r="L33" i="5"/>
  <c r="L25" i="5"/>
  <c r="L17" i="5"/>
  <c r="L9" i="5"/>
  <c r="L133" i="8"/>
  <c r="L125" i="8"/>
  <c r="L117" i="8"/>
  <c r="L109" i="8"/>
  <c r="L101" i="8"/>
  <c r="L93" i="8"/>
  <c r="L85" i="8"/>
  <c r="L77" i="8"/>
  <c r="L69" i="8"/>
  <c r="L61" i="8"/>
  <c r="L53" i="8"/>
  <c r="L45" i="8"/>
  <c r="L37" i="8"/>
  <c r="L29" i="8"/>
  <c r="L21" i="8"/>
  <c r="L13" i="8"/>
  <c r="L5" i="8"/>
  <c r="L7" i="2"/>
  <c r="L15" i="2"/>
  <c r="L23" i="2"/>
  <c r="L31" i="2"/>
  <c r="L39" i="2"/>
  <c r="L47" i="2"/>
  <c r="L55" i="2"/>
  <c r="L63" i="2"/>
  <c r="L71" i="2"/>
  <c r="L79" i="2"/>
  <c r="L87" i="2"/>
  <c r="L95" i="2"/>
  <c r="L103" i="2"/>
  <c r="L111" i="2"/>
  <c r="L119" i="2"/>
  <c r="L127" i="2"/>
  <c r="L135" i="2"/>
  <c r="L136" i="5"/>
  <c r="L128" i="5"/>
  <c r="L120" i="5"/>
  <c r="L112" i="5"/>
  <c r="L104" i="5"/>
  <c r="L96" i="5"/>
  <c r="L88" i="5"/>
  <c r="L80" i="5"/>
  <c r="L72" i="5"/>
  <c r="L64" i="5"/>
  <c r="L56" i="5"/>
  <c r="L48" i="5"/>
  <c r="L40" i="5"/>
  <c r="L32" i="5"/>
  <c r="L24" i="5"/>
  <c r="L16" i="5"/>
  <c r="L8" i="5"/>
  <c r="L132" i="8"/>
  <c r="L124" i="8"/>
  <c r="L116" i="8"/>
  <c r="L108" i="8"/>
  <c r="L100" i="8"/>
  <c r="L92" i="8"/>
  <c r="L84" i="8"/>
  <c r="L76" i="8"/>
  <c r="L68" i="8"/>
  <c r="L60" i="8"/>
  <c r="L52" i="8"/>
  <c r="L44" i="8"/>
  <c r="L36" i="8"/>
  <c r="L28" i="8"/>
  <c r="L20" i="8"/>
  <c r="L12" i="8"/>
  <c r="L4" i="8"/>
  <c r="L8" i="2"/>
  <c r="L16" i="2"/>
  <c r="L24" i="2"/>
  <c r="L32" i="2"/>
  <c r="L40" i="2"/>
  <c r="L48" i="2"/>
  <c r="L56" i="2"/>
  <c r="L64" i="2"/>
  <c r="L72" i="2"/>
  <c r="L80" i="2"/>
  <c r="L88" i="2"/>
  <c r="L96" i="2"/>
  <c r="L104" i="2"/>
  <c r="L112" i="2"/>
  <c r="L120" i="2"/>
  <c r="L128" i="2"/>
  <c r="L136" i="2"/>
  <c r="L135" i="5"/>
  <c r="L87" i="5"/>
  <c r="L131" i="8"/>
  <c r="L123" i="8"/>
  <c r="L115" i="8"/>
  <c r="L107" i="8"/>
  <c r="L99" i="8"/>
  <c r="L91" i="8"/>
  <c r="L83" i="8"/>
  <c r="L75" i="8"/>
  <c r="L67" i="8"/>
  <c r="L59" i="8"/>
  <c r="L51" i="8"/>
  <c r="L43" i="8"/>
  <c r="L35" i="8"/>
  <c r="L27" i="8"/>
  <c r="L19" i="8"/>
  <c r="L11" i="8"/>
  <c r="L3" i="8"/>
  <c r="L9" i="2"/>
  <c r="L17" i="2"/>
  <c r="L25" i="2"/>
  <c r="L33" i="2"/>
  <c r="L41" i="2"/>
  <c r="L49" i="2"/>
  <c r="L57" i="2"/>
  <c r="L65" i="2"/>
  <c r="L73" i="2"/>
  <c r="L81" i="2"/>
  <c r="L89" i="2"/>
  <c r="L97" i="2"/>
  <c r="L105" i="2"/>
  <c r="L113" i="2"/>
  <c r="L121" i="2"/>
  <c r="L129" i="2"/>
  <c r="L137" i="2"/>
  <c r="L134" i="5"/>
  <c r="L102" i="5"/>
  <c r="L86" i="5"/>
  <c r="L54" i="5"/>
  <c r="L46" i="5"/>
  <c r="L38" i="5"/>
  <c r="L30" i="5"/>
  <c r="L22" i="5"/>
  <c r="L14" i="5"/>
  <c r="L6" i="5"/>
  <c r="L2" i="8"/>
  <c r="L130" i="8"/>
  <c r="L122" i="8"/>
  <c r="L114" i="8"/>
  <c r="L106" i="8"/>
  <c r="L98" i="8"/>
  <c r="L90" i="8"/>
  <c r="L82" i="8"/>
  <c r="L74" i="8"/>
  <c r="L66" i="8"/>
  <c r="L58" i="8"/>
  <c r="L50" i="8"/>
  <c r="L42" i="8"/>
  <c r="L34" i="8"/>
  <c r="L26" i="8"/>
  <c r="L18" i="8"/>
  <c r="L10" i="8"/>
  <c r="L2" i="2"/>
  <c r="L109" i="5"/>
  <c r="L77" i="5"/>
  <c r="L69" i="5"/>
  <c r="L129" i="8"/>
  <c r="L113" i="8"/>
  <c r="L97" i="8"/>
  <c r="L73" i="8"/>
  <c r="L65" i="8"/>
  <c r="L3" i="2"/>
  <c r="L11" i="2"/>
  <c r="L19" i="2"/>
  <c r="L27" i="2"/>
  <c r="L35" i="2"/>
  <c r="L43" i="2"/>
  <c r="L51" i="2"/>
  <c r="L59" i="2"/>
  <c r="L67" i="2"/>
  <c r="L75" i="2"/>
  <c r="L83" i="2"/>
  <c r="L91" i="2"/>
  <c r="L99" i="2"/>
  <c r="L107" i="2"/>
  <c r="L115" i="2"/>
  <c r="L123" i="2"/>
  <c r="L131" i="2"/>
  <c r="L132" i="5"/>
  <c r="L124" i="5"/>
  <c r="L116" i="5"/>
  <c r="L108" i="5"/>
  <c r="L100" i="5"/>
  <c r="L92" i="5"/>
  <c r="L84" i="5"/>
  <c r="L76" i="5"/>
  <c r="L68" i="5"/>
  <c r="L60" i="5"/>
  <c r="L52" i="5"/>
  <c r="L44" i="5"/>
  <c r="L36" i="5"/>
  <c r="L28" i="5"/>
  <c r="L20" i="5"/>
  <c r="L12" i="5"/>
  <c r="L4" i="5"/>
  <c r="L72" i="8"/>
  <c r="L48" i="8"/>
  <c r="L40" i="8"/>
  <c r="L32" i="8"/>
  <c r="L24" i="8"/>
  <c r="L16" i="8"/>
  <c r="F139" i="8"/>
  <c r="C23" i="12" s="1"/>
  <c r="G139" i="8"/>
  <c r="D23" i="12" s="1"/>
  <c r="K139" i="8"/>
  <c r="H23" i="12" s="1"/>
  <c r="M90" i="7"/>
  <c r="L9" i="12" s="1"/>
  <c r="M90" i="3"/>
  <c r="L3" i="12" s="1"/>
  <c r="M139" i="2"/>
  <c r="L17" i="12" s="1"/>
  <c r="G90" i="11"/>
  <c r="D12" i="12" s="1"/>
  <c r="K90" i="11"/>
  <c r="H12" i="12" s="1"/>
  <c r="F90" i="11"/>
  <c r="C12" i="12" s="1"/>
  <c r="H139" i="5"/>
  <c r="E20" i="12" s="1"/>
  <c r="E90" i="11" l="1"/>
  <c r="L90" i="3"/>
  <c r="L90" i="7"/>
  <c r="I9" i="12" s="1"/>
  <c r="L90" i="4"/>
  <c r="I6" i="12" s="1"/>
  <c r="M90" i="11"/>
  <c r="L12" i="12" s="1"/>
  <c r="H90" i="11"/>
  <c r="E12" i="12" s="1"/>
  <c r="L90" i="11"/>
  <c r="I12" i="12" s="1"/>
  <c r="L139" i="5"/>
  <c r="I20" i="12" s="1"/>
  <c r="M139" i="8"/>
  <c r="L23" i="12" s="1"/>
  <c r="L139" i="8"/>
  <c r="I23" i="12" s="1"/>
  <c r="L139" i="2"/>
  <c r="I17" i="12" s="1"/>
  <c r="O90" i="11"/>
</calcChain>
</file>

<file path=xl/sharedStrings.xml><?xml version="1.0" encoding="utf-8"?>
<sst xmlns="http://schemas.openxmlformats.org/spreadsheetml/2006/main" count="2108" uniqueCount="270">
  <si>
    <t>Instance</t>
  </si>
  <si>
    <t>Size</t>
  </si>
  <si>
    <t>Core Number Distribution (i.e. {core number: #nodes})</t>
  </si>
  <si>
    <t>k</t>
  </si>
  <si>
    <t>b</t>
  </si>
  <si>
    <t>Infeasible</t>
  </si>
  <si>
    <t>power.gml</t>
  </si>
  <si>
    <t xml:space="preserve"> Graph with 4941 nodes and 6594 edges</t>
  </si>
  <si>
    <r>
      <rPr>
        <sz val="12"/>
        <color theme="1"/>
        <rFont val="Calibri"/>
        <family val="2"/>
      </rPr>
      <t>{</t>
    </r>
    <r>
      <rPr>
        <sz val="12"/>
        <color rgb="FFFF0000"/>
        <rFont val="Calibri (Corpo)"/>
      </rPr>
      <t>5: 12, 4: 24, 3: 195, 2: 3122</t>
    </r>
    <r>
      <rPr>
        <sz val="12"/>
        <color theme="1"/>
        <rFont val="Calibri"/>
        <family val="2"/>
      </rPr>
      <t>, 1: 1588}</t>
    </r>
  </si>
  <si>
    <t>{4, 3, 2}</t>
  </si>
  <si>
    <t>{3, 4, 5}</t>
  </si>
  <si>
    <t xml:space="preserve">cond-mat.gml </t>
  </si>
  <si>
    <t>Graph with 16726 nodes and 47594 edges</t>
  </si>
  <si>
    <r>
      <rPr>
        <sz val="12"/>
        <color theme="1"/>
        <rFont val="Calibri"/>
        <family val="2"/>
      </rPr>
      <t xml:space="preserve">{17: 18, 15: 35, 14: 45, 13: 66, 12: 75, 11: 135, 10: 242, </t>
    </r>
    <r>
      <rPr>
        <sz val="12"/>
        <color rgb="FFFF0000"/>
        <rFont val="Calibri (Corpo)"/>
      </rPr>
      <t>9: 327, 8: 544, 7: 740, 6: 1215</t>
    </r>
    <r>
      <rPr>
        <sz val="12"/>
        <color theme="1"/>
        <rFont val="Calibri"/>
        <family val="2"/>
      </rPr>
      <t>, 5: 1782, 4: 2367, 3: 3037, 2: 3292, 1: 2344, 0: 462}</t>
    </r>
  </si>
  <si>
    <t>{9, 8, 7, 6}</t>
  </si>
  <si>
    <t xml:space="preserve">dolphins.gml </t>
  </si>
  <si>
    <t>Graph with 62 nodes and 159 edges</t>
  </si>
  <si>
    <r>
      <rPr>
        <sz val="12"/>
        <color theme="1"/>
        <rFont val="Calibri"/>
        <family val="2"/>
      </rPr>
      <t>{</t>
    </r>
    <r>
      <rPr>
        <sz val="12"/>
        <color rgb="FFFF0000"/>
        <rFont val="Calibri (Corpo)"/>
      </rPr>
      <t>4: 36, 3: 9, 2: 8</t>
    </r>
    <r>
      <rPr>
        <sz val="12"/>
        <color theme="1"/>
        <rFont val="Calibri"/>
        <family val="2"/>
      </rPr>
      <t>, 1: 9}</t>
    </r>
  </si>
  <si>
    <t xml:space="preserve">karate.gml </t>
  </si>
  <si>
    <t>Graph with 34 nodes and 78 edges</t>
  </si>
  <si>
    <r>
      <rPr>
        <sz val="12"/>
        <color theme="1"/>
        <rFont val="Calibri"/>
        <family val="2"/>
      </rPr>
      <t>{</t>
    </r>
    <r>
      <rPr>
        <sz val="12"/>
        <color rgb="FFFF0000"/>
        <rFont val="Calibri (Corpo)"/>
      </rPr>
      <t>4: 10, 3: 12, 2: 11</t>
    </r>
    <r>
      <rPr>
        <sz val="12"/>
        <color theme="1"/>
        <rFont val="Calibri"/>
        <family val="2"/>
      </rPr>
      <t>, 1: 1}</t>
    </r>
  </si>
  <si>
    <t xml:space="preserve">football.gml </t>
  </si>
  <si>
    <t>Graph with 115 nodes and 613 edges</t>
  </si>
  <si>
    <r>
      <rPr>
        <sz val="12"/>
        <color theme="1"/>
        <rFont val="Calibri"/>
        <family val="2"/>
      </rPr>
      <t>{</t>
    </r>
    <r>
      <rPr>
        <sz val="12"/>
        <color rgb="FFFF0000"/>
        <rFont val="Calibri (Corpo)"/>
      </rPr>
      <t>8: 114, 7: 1</t>
    </r>
    <r>
      <rPr>
        <sz val="12"/>
        <color theme="1"/>
        <rFont val="Calibri"/>
        <family val="2"/>
      </rPr>
      <t>}</t>
    </r>
  </si>
  <si>
    <t>{8, 7}</t>
  </si>
  <si>
    <t xml:space="preserve">netscience.gml </t>
  </si>
  <si>
    <t>Graph with 1589 nodes and 2742 edges</t>
  </si>
  <si>
    <r>
      <rPr>
        <sz val="12"/>
        <color theme="1"/>
        <rFont val="Calibri"/>
        <family val="2"/>
      </rPr>
      <t xml:space="preserve">{19: 20, 9: 30, 8: 27, 7: 60, 6: 21, </t>
    </r>
    <r>
      <rPr>
        <sz val="12"/>
        <color rgb="FFFF0000"/>
        <rFont val="Calibri (Corpo)"/>
      </rPr>
      <t>5: 89, 4: 223, 3: 281, 2: 390</t>
    </r>
    <r>
      <rPr>
        <sz val="12"/>
        <color theme="1"/>
        <rFont val="Calibri"/>
        <family val="2"/>
      </rPr>
      <t>, 1: 320, 0: 128}</t>
    </r>
  </si>
  <si>
    <t>{5, 4, 3, 2}</t>
  </si>
  <si>
    <t xml:space="preserve">astro-ph.gml </t>
  </si>
  <si>
    <t>Graph with 16706 nodes and 121251 edges</t>
  </si>
  <si>
    <r>
      <rPr>
        <sz val="12"/>
        <color theme="1"/>
        <rFont val="Calibri"/>
        <family val="2"/>
      </rPr>
      <t xml:space="preserve">{56: 57, 55: 56, 53: 52, 51: 56, 48: 49, 47: 45, 44: 41, 43: 1, </t>
    </r>
    <r>
      <rPr>
        <sz val="12"/>
        <color rgb="FFFF0000"/>
        <rFont val="Calibri (Corpo)"/>
      </rPr>
      <t>42: 43</t>
    </r>
    <r>
      <rPr>
        <sz val="12"/>
        <color theme="1"/>
        <rFont val="Calibri"/>
        <family val="2"/>
      </rPr>
      <t xml:space="preserve">, 41: 83, 40: 17, 39: 104, 38: 128, 37: 13, 36: 35, 35: 40, 34: 14, 33: 86, </t>
    </r>
    <r>
      <rPr>
        <sz val="12"/>
        <color rgb="FFFF0000"/>
        <rFont val="Calibri (Corpo)"/>
      </rPr>
      <t>32: 16</t>
    </r>
    <r>
      <rPr>
        <sz val="12"/>
        <color theme="1"/>
        <rFont val="Calibri"/>
        <family val="2"/>
      </rPr>
      <t xml:space="preserve">, 31: 106, 30: 95, 29: 109, </t>
    </r>
    <r>
      <rPr>
        <sz val="12"/>
        <color rgb="FFFF0000"/>
        <rFont val="Calibri (Corpo)"/>
      </rPr>
      <t>28: 147</t>
    </r>
    <r>
      <rPr>
        <sz val="12"/>
        <color theme="1"/>
        <rFont val="Calibri"/>
        <family val="2"/>
      </rPr>
      <t xml:space="preserve">, 27: 108, 26: 53, 25: 92, 24: 163, 23: 115, 22: 93, 21: 115, </t>
    </r>
    <r>
      <rPr>
        <sz val="12"/>
        <color theme="1"/>
        <rFont val="Calibri (Corpo)"/>
      </rPr>
      <t>20: 200</t>
    </r>
    <r>
      <rPr>
        <sz val="12"/>
        <color theme="1"/>
        <rFont val="Calibri"/>
        <family val="2"/>
      </rPr>
      <t>, 19: 270, 18: 220, 17: 243, 16: 201, 15: 274, 14: 319, 13: 358, 12: 345, 11: 417, 10: 422, 9: 533, 8: 581, 7: 658, 6: 869, 5: 1181, 4: 1549, 3: 1837, 2: 2017, 1: 1420, 0: 660}</t>
    </r>
  </si>
  <si>
    <t>{42, 32, 28}</t>
  </si>
  <si>
    <t>hep-th.gml</t>
  </si>
  <si>
    <t xml:space="preserve"> Graph with 8361 nodes and 15751 edges</t>
  </si>
  <si>
    <r>
      <rPr>
        <sz val="12"/>
        <color theme="1"/>
        <rFont val="Calibri"/>
        <family val="2"/>
      </rPr>
      <t xml:space="preserve">{23: 24, 18: 19, 9: 10, 8: 18, </t>
    </r>
    <r>
      <rPr>
        <sz val="12"/>
        <color rgb="FFFF0000"/>
        <rFont val="Calibri (Corpo)"/>
      </rPr>
      <t>7: 66, 6: 221, 5: 493, 4: 884</t>
    </r>
    <r>
      <rPr>
        <sz val="12"/>
        <color theme="1"/>
        <rFont val="Calibri"/>
        <family val="2"/>
      </rPr>
      <t>, 3: 1742, 2: 2152, 1: 1981, 0: 751}</t>
    </r>
  </si>
  <si>
    <t>{7, 6, 5, 4}</t>
  </si>
  <si>
    <t>polbooks.gml</t>
  </si>
  <si>
    <t xml:space="preserve"> Graph with 105 nodes and 441 edges</t>
  </si>
  <si>
    <r>
      <rPr>
        <sz val="12"/>
        <color theme="1"/>
        <rFont val="Calibri"/>
        <family val="2"/>
      </rPr>
      <t xml:space="preserve">{6: 40, </t>
    </r>
    <r>
      <rPr>
        <sz val="12"/>
        <color rgb="FFFF0000"/>
        <rFont val="Calibri (Corpo)"/>
      </rPr>
      <t>5: 25, 4: 33, 3: 5, 2: 2</t>
    </r>
    <r>
      <rPr>
        <sz val="12"/>
        <color theme="1"/>
        <rFont val="Calibri"/>
        <family val="2"/>
      </rPr>
      <t>}</t>
    </r>
  </si>
  <si>
    <t xml:space="preserve">as-22july06.gml </t>
  </si>
  <si>
    <t>Graph with 22963 nodes and 48436 edges</t>
  </si>
  <si>
    <r>
      <rPr>
        <sz val="12"/>
        <color theme="1"/>
        <rFont val="Calibri"/>
        <family val="2"/>
      </rPr>
      <t xml:space="preserve">{25: 71, 24: 7, 23: 4, 22: 7, 21: 7, 20: 8, 19: 6, 18: 7, 17: 14, 16: 13, </t>
    </r>
    <r>
      <rPr>
        <sz val="12"/>
        <color rgb="FFFF0000"/>
        <rFont val="Calibri (Corpo)"/>
      </rPr>
      <t>15: 24</t>
    </r>
    <r>
      <rPr>
        <sz val="12"/>
        <color theme="1"/>
        <rFont val="Calibri"/>
        <family val="2"/>
      </rPr>
      <t xml:space="preserve">, 14: 14, 13: 22, 12: 28, 11: 26, </t>
    </r>
    <r>
      <rPr>
        <sz val="12"/>
        <color rgb="FFFF0000"/>
        <rFont val="Calibri (Corpo)"/>
      </rPr>
      <t>10: 64</t>
    </r>
    <r>
      <rPr>
        <sz val="12"/>
        <color theme="1"/>
        <rFont val="Calibri"/>
        <family val="2"/>
      </rPr>
      <t xml:space="preserve">, 9: 60, 8: 92, 7: 119, 6: 141, </t>
    </r>
    <r>
      <rPr>
        <sz val="12"/>
        <color rgb="FFFF0000"/>
        <rFont val="Calibri (Corpo)"/>
      </rPr>
      <t>5: 353</t>
    </r>
    <r>
      <rPr>
        <sz val="12"/>
        <color theme="1"/>
        <rFont val="Calibri"/>
        <family val="2"/>
      </rPr>
      <t>, 4: 769, 3: 2527, 2: 10583, 1: 7997}</t>
    </r>
  </si>
  <si>
    <t>{15, 10, 5}</t>
  </si>
  <si>
    <t>cond-mat-2005.gml</t>
  </si>
  <si>
    <t>Graph with 40421 nodes and 175692 edges</t>
  </si>
  <si>
    <r>
      <rPr>
        <sz val="12"/>
        <color theme="1"/>
        <rFont val="Calibri"/>
        <family val="2"/>
      </rPr>
      <t xml:space="preserve">{29: 30, 26: 27, 25: 26, 24: 22, 23: 18, 22: 22, 21: 40, </t>
    </r>
    <r>
      <rPr>
        <sz val="12"/>
        <color theme="1"/>
        <rFont val="Calibri (Corpo)"/>
      </rPr>
      <t>20: 84</t>
    </r>
    <r>
      <rPr>
        <sz val="12"/>
        <color theme="1"/>
        <rFont val="Calibri"/>
        <family val="2"/>
      </rPr>
      <t xml:space="preserve">, 19: 40, </t>
    </r>
    <r>
      <rPr>
        <sz val="12"/>
        <color theme="1"/>
        <rFont val="Calibri (Corpo)"/>
      </rPr>
      <t>18: 294</t>
    </r>
    <r>
      <rPr>
        <sz val="12"/>
        <color theme="1"/>
        <rFont val="Calibri"/>
        <family val="2"/>
      </rPr>
      <t xml:space="preserve">, 17: 144, </t>
    </r>
    <r>
      <rPr>
        <sz val="12"/>
        <color theme="1"/>
        <rFont val="Calibri (Corpo)"/>
      </rPr>
      <t>16: 251</t>
    </r>
    <r>
      <rPr>
        <sz val="12"/>
        <color theme="1"/>
        <rFont val="Calibri"/>
        <family val="2"/>
      </rPr>
      <t xml:space="preserve">, 15: 331, </t>
    </r>
    <r>
      <rPr>
        <sz val="12"/>
        <color rgb="FFFF0000"/>
        <rFont val="Calibri (Corpo)"/>
      </rPr>
      <t>14: 464</t>
    </r>
    <r>
      <rPr>
        <sz val="12"/>
        <color rgb="FFFF0000"/>
        <rFont val="Calibri"/>
        <family val="2"/>
      </rPr>
      <t>, 13: 358, 12: 657, 11: 747</t>
    </r>
    <r>
      <rPr>
        <sz val="12"/>
        <color theme="1"/>
        <rFont val="Calibri"/>
        <family val="2"/>
      </rPr>
      <t>, 10: 1318, 9: 1652, 8: 1961, 7: 2635, 6: 3505, 5: 4083, 4: 5079, 3: 5862, 2: 5950, 1: 3977, 0: 844}</t>
    </r>
  </si>
  <si>
    <t>{11,12,13,14}</t>
  </si>
  <si>
    <t xml:space="preserve">adjnoun.gml </t>
  </si>
  <si>
    <t>Graph with 112 nodes and 425 edges</t>
  </si>
  <si>
    <r>
      <rPr>
        <sz val="12"/>
        <color theme="1"/>
        <rFont val="Calibri"/>
        <family val="2"/>
      </rPr>
      <t xml:space="preserve">{6: 44, </t>
    </r>
    <r>
      <rPr>
        <sz val="12"/>
        <color rgb="FFFF0000"/>
        <rFont val="Calibri (Corpo)"/>
      </rPr>
      <t>5: 19, 4: 16, 3: 10, 2: 13</t>
    </r>
    <r>
      <rPr>
        <sz val="12"/>
        <color theme="1"/>
        <rFont val="Calibri"/>
        <family val="2"/>
      </rPr>
      <t>, 1: 10}</t>
    </r>
  </si>
  <si>
    <t xml:space="preserve">cond-mat-2003.gml </t>
  </si>
  <si>
    <t>Graph with 31163 nodes and 120029 edges</t>
  </si>
  <si>
    <r>
      <rPr>
        <sz val="12"/>
        <color theme="1"/>
        <rFont val="Calibri"/>
        <family val="2"/>
      </rPr>
      <t xml:space="preserve">{24: 25, 23: 2, 22: 23, 21: 27, 19: 2, 18: 97, 17: 67, 16: 156, 15: 206, 14: 286, </t>
    </r>
    <r>
      <rPr>
        <sz val="12"/>
        <color rgb="FFFF0000"/>
        <rFont val="Calibri (Corpo)"/>
      </rPr>
      <t>13: 241, 12: 477</t>
    </r>
    <r>
      <rPr>
        <sz val="12"/>
        <color theme="1"/>
        <rFont val="Calibri"/>
        <family val="2"/>
      </rPr>
      <t xml:space="preserve">, 11: 493, </t>
    </r>
    <r>
      <rPr>
        <sz val="12"/>
        <color rgb="FFFF0000"/>
        <rFont val="Calibri (Corpo)"/>
      </rPr>
      <t>10: 799, 9: 1170</t>
    </r>
    <r>
      <rPr>
        <sz val="12"/>
        <color theme="1"/>
        <rFont val="Calibri"/>
        <family val="2"/>
      </rPr>
      <t>, 8: 1409, 7: 1912, 6: 2688, 5: 3095, 4: 4015, 3: 4765, 2: 5059, 1: 3446, 0: 703}</t>
    </r>
  </si>
  <si>
    <t>{13, 12, 10, 9}</t>
  </si>
  <si>
    <t xml:space="preserve">lesmis.gml </t>
  </si>
  <si>
    <t>Graph with 77 nodes and 254 edges</t>
  </si>
  <si>
    <r>
      <rPr>
        <sz val="12"/>
        <color theme="1"/>
        <rFont val="Calibri"/>
        <family val="2"/>
      </rPr>
      <t xml:space="preserve">{9: 12, 8: 8, 7: 11, </t>
    </r>
    <r>
      <rPr>
        <sz val="12"/>
        <color rgb="FFFF0000"/>
        <rFont val="Calibri (Corpo)"/>
      </rPr>
      <t>6: 7, 4: 3, 3: 7, 2: 11</t>
    </r>
    <r>
      <rPr>
        <sz val="12"/>
        <color theme="1"/>
        <rFont val="Calibri"/>
        <family val="2"/>
      </rPr>
      <t>, 1: 18}</t>
    </r>
  </si>
  <si>
    <t>{6, 4, 3, 2}</t>
  </si>
  <si>
    <t>key</t>
  </si>
  <si>
    <t>status</t>
  </si>
  <si>
    <t>LB</t>
  </si>
  <si>
    <t>UB</t>
  </si>
  <si>
    <t>%final_gap</t>
  </si>
  <si>
    <t>nodes</t>
  </si>
  <si>
    <t>root_bound</t>
  </si>
  <si>
    <t>gap_root</t>
  </si>
  <si>
    <t>adjnoun_2_3</t>
  </si>
  <si>
    <t>adjnoun</t>
  </si>
  <si>
    <t>adjnoun_2_4</t>
  </si>
  <si>
    <t>adjnoun_2_5</t>
  </si>
  <si>
    <t>adjnoun_3_3</t>
  </si>
  <si>
    <t>adjnoun_3_4</t>
  </si>
  <si>
    <t>adjnoun_3_5</t>
  </si>
  <si>
    <t>adjnoun_4_3</t>
  </si>
  <si>
    <t>adjnoun_4_4</t>
  </si>
  <si>
    <t>adjnoun_4_5</t>
  </si>
  <si>
    <t>adjnoun_5_3</t>
  </si>
  <si>
    <t>as-22july06_10_3</t>
  </si>
  <si>
    <t>as-22july06</t>
  </si>
  <si>
    <t>as-22july06_10_4</t>
  </si>
  <si>
    <t>as-22july06_10_5</t>
  </si>
  <si>
    <t>as-22july06_15_3</t>
  </si>
  <si>
    <t>as-22july06_15_4</t>
  </si>
  <si>
    <t>as-22july06_15_5</t>
  </si>
  <si>
    <t>as-22july06_5_3</t>
  </si>
  <si>
    <t>as-22july06_5_4</t>
  </si>
  <si>
    <t>as-22july06_5_5</t>
  </si>
  <si>
    <t>astro-ph_28_3</t>
  </si>
  <si>
    <t>astro-ph</t>
  </si>
  <si>
    <t>astro-ph_28_4</t>
  </si>
  <si>
    <t>astro-ph_28_5</t>
  </si>
  <si>
    <t>astro-ph_32_3</t>
  </si>
  <si>
    <t>astro-ph_32_4</t>
  </si>
  <si>
    <t>astro-ph_32_5</t>
  </si>
  <si>
    <t>astro-ph_42_3</t>
  </si>
  <si>
    <t>astro-ph_42_4</t>
  </si>
  <si>
    <t>astro-ph_42_5</t>
  </si>
  <si>
    <t>cond-mat_6_3</t>
  </si>
  <si>
    <t>cond-mat</t>
  </si>
  <si>
    <t>cond-mat_6_4</t>
  </si>
  <si>
    <t>cond-mat_6_5</t>
  </si>
  <si>
    <t>cond-mat_7_3</t>
  </si>
  <si>
    <t>cond-mat_7_4</t>
  </si>
  <si>
    <t>cond-mat_7_5</t>
  </si>
  <si>
    <t>cond-mat_8_3</t>
  </si>
  <si>
    <t>cond-mat_8_4</t>
  </si>
  <si>
    <t>cond-mat_8_5</t>
  </si>
  <si>
    <t>cond-mat_9_3</t>
  </si>
  <si>
    <t>cond-mat_9_4</t>
  </si>
  <si>
    <t>cond-mat_9_5</t>
  </si>
  <si>
    <t>cond-mat-2003_10_3</t>
  </si>
  <si>
    <t>cond-mat-2003</t>
  </si>
  <si>
    <t>cond-mat-2003_10_4</t>
  </si>
  <si>
    <t>cond-mat-2003_10_5</t>
  </si>
  <si>
    <t>cond-mat-2003_12_3</t>
  </si>
  <si>
    <t>cond-mat-2003_12_4</t>
  </si>
  <si>
    <t>cond-mat-2003_12_5</t>
  </si>
  <si>
    <t>cond-mat-2003_13_3</t>
  </si>
  <si>
    <t>cond-mat-2003_13_4</t>
  </si>
  <si>
    <t>cond-mat-2003_13_5</t>
  </si>
  <si>
    <t>cond-mat-2003_9_3</t>
  </si>
  <si>
    <t>cond-mat-2003_9_4</t>
  </si>
  <si>
    <t>cond-mat-2003_9_5</t>
  </si>
  <si>
    <t>cond-mat-2005_11_3</t>
  </si>
  <si>
    <t>cond-mat-2005</t>
  </si>
  <si>
    <t>cond-mat-2005_11_4</t>
  </si>
  <si>
    <t>cond-mat-2005_11_5</t>
  </si>
  <si>
    <t>cond-mat-2005_12_3</t>
  </si>
  <si>
    <t>cond-mat-2005_12_4</t>
  </si>
  <si>
    <t>cond-mat-2005_12_5</t>
  </si>
  <si>
    <t>cond-mat-2005_13_3</t>
  </si>
  <si>
    <t>cond-mat-2005_13_4</t>
  </si>
  <si>
    <t>cond-mat-2005_13_5</t>
  </si>
  <si>
    <t>cond-mat-2005_14_3</t>
  </si>
  <si>
    <t>cond-mat-2005_14_4</t>
  </si>
  <si>
    <t>cond-mat-2005_14_5</t>
  </si>
  <si>
    <t>dolphins_2_3</t>
  </si>
  <si>
    <t>dolphins</t>
  </si>
  <si>
    <t>dolphins_2_4</t>
  </si>
  <si>
    <t>dolphins_2_5</t>
  </si>
  <si>
    <t>dolphins_3_3</t>
  </si>
  <si>
    <t>dolphins_3_4</t>
  </si>
  <si>
    <t>dolphins_3_5</t>
  </si>
  <si>
    <t>dolphins_4_3</t>
  </si>
  <si>
    <t>football_7_3</t>
  </si>
  <si>
    <t>football</t>
  </si>
  <si>
    <t>football_7_4</t>
  </si>
  <si>
    <t>football_7_5</t>
  </si>
  <si>
    <t>football_8_3</t>
  </si>
  <si>
    <t>football_8_4</t>
  </si>
  <si>
    <t>football_8_5</t>
  </si>
  <si>
    <t>hep-th_4_3</t>
  </si>
  <si>
    <t>hep-th</t>
  </si>
  <si>
    <t>hep-th_4_4</t>
  </si>
  <si>
    <t>hep-th_4_5</t>
  </si>
  <si>
    <t>hep-th_5_3</t>
  </si>
  <si>
    <t>hep-th_5_4</t>
  </si>
  <si>
    <t>hep-th_5_5</t>
  </si>
  <si>
    <t>hep-th_6_3</t>
  </si>
  <si>
    <t>hep-th_6_4</t>
  </si>
  <si>
    <t>hep-th_6_5</t>
  </si>
  <si>
    <t>hep-th_7_3</t>
  </si>
  <si>
    <t>hep-th_7_4</t>
  </si>
  <si>
    <t>hep-th_7_5</t>
  </si>
  <si>
    <t>karate_2_3</t>
  </si>
  <si>
    <t>karate</t>
  </si>
  <si>
    <t>karate_2_4</t>
  </si>
  <si>
    <t>karate_2_5</t>
  </si>
  <si>
    <t>lesmis_2_3</t>
  </si>
  <si>
    <t>lesmis</t>
  </si>
  <si>
    <t>lesmis_2_4</t>
  </si>
  <si>
    <t>lesmis_2_5</t>
  </si>
  <si>
    <t>lesmis_3_3</t>
  </si>
  <si>
    <t>lesmis_3_4</t>
  </si>
  <si>
    <t>lesmis_3_5</t>
  </si>
  <si>
    <t>lesmis_4_3</t>
  </si>
  <si>
    <t>lesmis_4_4</t>
  </si>
  <si>
    <t>lesmis_4_5</t>
  </si>
  <si>
    <t>lesmis_6_3</t>
  </si>
  <si>
    <t>lesmis_6_4</t>
  </si>
  <si>
    <t>lesmis_6_5</t>
  </si>
  <si>
    <t>netscience_2_3</t>
  </si>
  <si>
    <t>netscience</t>
  </si>
  <si>
    <t>netscience_2_4</t>
  </si>
  <si>
    <t>netscience_2_5</t>
  </si>
  <si>
    <t>netscience_3_3</t>
  </si>
  <si>
    <t>netscience_3_4</t>
  </si>
  <si>
    <t>netscience_3_5</t>
  </si>
  <si>
    <t>netscience_4_3</t>
  </si>
  <si>
    <t>netscience_4_4</t>
  </si>
  <si>
    <t>netscience_4_5</t>
  </si>
  <si>
    <t>netscience_5_3</t>
  </si>
  <si>
    <t>netscience_5_4</t>
  </si>
  <si>
    <t>netscience_5_5</t>
  </si>
  <si>
    <t>polbooks_2_3</t>
  </si>
  <si>
    <t>polbooks</t>
  </si>
  <si>
    <t>polbooks_2_4</t>
  </si>
  <si>
    <t>polbooks_2_5</t>
  </si>
  <si>
    <t>polbooks_3_3</t>
  </si>
  <si>
    <t>polbooks_3_4</t>
  </si>
  <si>
    <t>polbooks_3_5</t>
  </si>
  <si>
    <t>polbooks_4_3</t>
  </si>
  <si>
    <t>polbooks_4_4</t>
  </si>
  <si>
    <t>polbooks_4_5</t>
  </si>
  <si>
    <t>polbooks_5_3</t>
  </si>
  <si>
    <t>polbooks_5_4</t>
  </si>
  <si>
    <t>power_2_3</t>
  </si>
  <si>
    <t>power</t>
  </si>
  <si>
    <t>power_2_4</t>
  </si>
  <si>
    <t>power_2_5</t>
  </si>
  <si>
    <t>power_3_3</t>
  </si>
  <si>
    <t>power_3_4</t>
  </si>
  <si>
    <t>power_3_5</t>
  </si>
  <si>
    <t>power_4_3</t>
  </si>
  <si>
    <t>power_4_4</t>
  </si>
  <si>
    <t>power_4_5</t>
  </si>
  <si>
    <t>Average</t>
  </si>
  <si>
    <t>PostProcess-n</t>
  </si>
  <si>
    <t>n</t>
  </si>
  <si>
    <t>CreationTime</t>
  </si>
  <si>
    <t>LB (with max)</t>
  </si>
  <si>
    <t>UB (with max)</t>
  </si>
  <si>
    <t>root_bound (with max)</t>
  </si>
  <si>
    <t>FIRST TABLE</t>
  </si>
  <si>
    <t xml:space="preserve"> 87 instances (where TimeModel did not give Out Of Memory)</t>
  </si>
  <si>
    <t>#opt</t>
  </si>
  <si>
    <t>gap[%]</t>
  </si>
  <si>
    <t>time</t>
  </si>
  <si>
    <t>LB_r</t>
  </si>
  <si>
    <t>gap_best[%]</t>
  </si>
  <si>
    <t>TimeModel</t>
  </si>
  <si>
    <t>NonLinear</t>
  </si>
  <si>
    <t>SECOND TABLE</t>
  </si>
  <si>
    <t>136 instances</t>
  </si>
  <si>
    <t>Bilevel Solver</t>
  </si>
  <si>
    <t>size</t>
  </si>
  <si>
    <t>#Total</t>
  </si>
  <si>
    <t>LB_c</t>
  </si>
  <si>
    <t>gap_r[%]</t>
  </si>
  <si>
    <t>time[s]</t>
  </si>
  <si>
    <t>#nodes</t>
  </si>
  <si>
    <t>n&lt;=100</t>
  </si>
  <si>
    <t>100&lt;n&lt;=1000</t>
  </si>
  <si>
    <t>n&gt;1000</t>
  </si>
  <si>
    <t>#cuts</t>
  </si>
  <si>
    <t>&lt;=0,01</t>
  </si>
  <si>
    <t>(5, 5)</t>
  </si>
  <si>
    <t>(4, 4);(4, 5)</t>
  </si>
  <si>
    <t>(5, 4);(5, 5)</t>
  </si>
  <si>
    <t>B&amp;C nodes</t>
  </si>
  <si>
    <t>#OpenNodes</t>
  </si>
  <si>
    <t>#Violated(33)</t>
  </si>
  <si>
    <t>m</t>
  </si>
  <si>
    <t>instance</t>
  </si>
  <si>
    <t>PostProcessed</t>
  </si>
  <si>
    <t>#Violated(19)</t>
  </si>
  <si>
    <t>#Violated(20)</t>
  </si>
  <si>
    <t>#Violated(34)</t>
  </si>
  <si>
    <t>#Violated(39)</t>
  </si>
  <si>
    <t>#Violated(42)</t>
  </si>
  <si>
    <t>gap_root[%]</t>
  </si>
  <si>
    <t>LB_r(with max)</t>
  </si>
  <si>
    <t>LB_r (with max)</t>
  </si>
  <si>
    <t>Sparse Model</t>
  </si>
  <si>
    <t>Nonlinear Model</t>
  </si>
  <si>
    <t>TimeDependent</t>
  </si>
  <si>
    <t>Bilevel solver</t>
  </si>
  <si>
    <t>Sparse</t>
  </si>
  <si>
    <t>BilevelSolver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</si>
</sst>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16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</font>
    <font>
      <sz val="12"/>
      <color rgb="FFFF0000"/>
      <name val="Calibri (Corpo)"/>
    </font>
    <font>
      <sz val="12"/>
      <color theme="1"/>
      <name val="Calibri (Corpo)"/>
    </font>
    <font>
      <sz val="12"/>
      <color rgb="FFFF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FE699"/>
        <bgColor rgb="FFFFE699"/>
      </patternFill>
    </fill>
    <fill>
      <patternFill patternType="solid">
        <fgColor rgb="FFFFE69A"/>
        <bgColor rgb="FFFFE69A"/>
      </patternFill>
    </fill>
    <fill>
      <patternFill patternType="solid">
        <fgColor rgb="FFC6E0B4"/>
        <bgColor rgb="FFC6E0B4"/>
      </patternFill>
    </fill>
    <fill>
      <patternFill patternType="solid">
        <fgColor rgb="FFC5E0B3"/>
        <bgColor rgb="FFC5E0B3"/>
      </patternFill>
    </fill>
    <fill>
      <patternFill patternType="solid">
        <fgColor rgb="FFC6E1B4"/>
        <bgColor rgb="FFC6E1B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3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  <xf numFmtId="0" fontId="8" fillId="0" borderId="0" xfId="0" applyFont="1"/>
    <xf numFmtId="2" fontId="5" fillId="0" borderId="0" xfId="0" applyNumberFormat="1" applyFont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2" fontId="5" fillId="5" borderId="6" xfId="0" applyNumberFormat="1" applyFont="1" applyFill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2" fontId="5" fillId="5" borderId="18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2" fontId="5" fillId="5" borderId="11" xfId="0" applyNumberFormat="1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8" fillId="0" borderId="0" xfId="0" applyNumberFormat="1" applyFont="1"/>
    <xf numFmtId="0" fontId="5" fillId="5" borderId="19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5" fillId="0" borderId="0" xfId="0" applyFont="1"/>
    <xf numFmtId="0" fontId="7" fillId="5" borderId="2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11" fontId="7" fillId="0" borderId="0" xfId="0" applyNumberFormat="1" applyFont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" fontId="5" fillId="5" borderId="18" xfId="0" applyNumberFormat="1" applyFont="1" applyFill="1" applyBorder="1" applyAlignment="1">
      <alignment horizontal="center" vertical="center"/>
    </xf>
    <xf numFmtId="1" fontId="5" fillId="5" borderId="6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5" fillId="0" borderId="16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" fontId="5" fillId="5" borderId="11" xfId="0" applyNumberFormat="1" applyFont="1" applyFill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7" borderId="6" xfId="0" applyNumberFormat="1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6" fillId="8" borderId="25" xfId="0" applyFont="1" applyFill="1" applyBorder="1" applyAlignment="1">
      <alignment horizontal="center" vertical="center"/>
    </xf>
    <xf numFmtId="0" fontId="5" fillId="0" borderId="10" xfId="0" applyFont="1" applyBorder="1"/>
    <xf numFmtId="0" fontId="5" fillId="5" borderId="27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2" fontId="5" fillId="5" borderId="27" xfId="0" applyNumberFormat="1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0" fillId="0" borderId="17" xfId="0" applyBorder="1"/>
    <xf numFmtId="0" fontId="7" fillId="5" borderId="17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7" xfId="0" applyFont="1" applyBorder="1"/>
    <xf numFmtId="0" fontId="4" fillId="0" borderId="28" xfId="0" applyFont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1" fontId="5" fillId="5" borderId="27" xfId="0" applyNumberFormat="1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5" borderId="31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0" fillId="0" borderId="30" xfId="0" applyBorder="1"/>
    <xf numFmtId="0" fontId="4" fillId="0" borderId="33" xfId="0" applyFont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4" fillId="7" borderId="33" xfId="0" applyFont="1" applyFill="1" applyBorder="1" applyAlignment="1">
      <alignment horizontal="center" vertical="center"/>
    </xf>
    <xf numFmtId="0" fontId="0" fillId="0" borderId="33" xfId="0" applyBorder="1"/>
    <xf numFmtId="0" fontId="5" fillId="0" borderId="33" xfId="0" applyFont="1" applyBorder="1"/>
    <xf numFmtId="2" fontId="6" fillId="0" borderId="20" xfId="0" applyNumberFormat="1" applyFont="1" applyBorder="1" applyAlignment="1">
      <alignment horizontal="center" vertical="center"/>
    </xf>
    <xf numFmtId="2" fontId="5" fillId="5" borderId="27" xfId="0" applyNumberFormat="1" applyFont="1" applyFill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8" fillId="0" borderId="17" xfId="0" applyFont="1" applyBorder="1"/>
    <xf numFmtId="0" fontId="6" fillId="6" borderId="19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8" fillId="11" borderId="0" xfId="0" applyFont="1" applyFill="1"/>
    <xf numFmtId="0" fontId="8" fillId="12" borderId="0" xfId="0" applyFont="1" applyFill="1"/>
    <xf numFmtId="0" fontId="8" fillId="12" borderId="17" xfId="0" applyFont="1" applyFill="1" applyBorder="1"/>
    <xf numFmtId="0" fontId="13" fillId="0" borderId="0" xfId="0" applyFont="1" applyAlignment="1">
      <alignment horizontal="center"/>
    </xf>
    <xf numFmtId="0" fontId="13" fillId="0" borderId="2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3" xfId="0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4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3" fillId="0" borderId="0" xfId="0" applyFont="1"/>
    <xf numFmtId="166" fontId="7" fillId="0" borderId="24" xfId="0" applyNumberFormat="1" applyFont="1" applyBorder="1" applyAlignment="1">
      <alignment horizontal="center" vertical="center"/>
    </xf>
    <xf numFmtId="165" fontId="5" fillId="0" borderId="13" xfId="0" applyNumberFormat="1" applyFont="1" applyBorder="1"/>
    <xf numFmtId="2" fontId="5" fillId="0" borderId="13" xfId="0" applyNumberFormat="1" applyFont="1" applyBorder="1" applyAlignment="1">
      <alignment horizontal="center"/>
    </xf>
    <xf numFmtId="0" fontId="14" fillId="6" borderId="6" xfId="0" applyFont="1" applyFill="1" applyBorder="1" applyAlignment="1">
      <alignment horizontal="center" vertical="center"/>
    </xf>
    <xf numFmtId="1" fontId="8" fillId="0" borderId="0" xfId="0" applyNumberFormat="1" applyFont="1"/>
    <xf numFmtId="1" fontId="0" fillId="0" borderId="0" xfId="0" applyNumberFormat="1"/>
    <xf numFmtId="2" fontId="4" fillId="0" borderId="33" xfId="0" applyNumberFormat="1" applyFont="1" applyBorder="1" applyAlignment="1">
      <alignment horizontal="center" vertical="center"/>
    </xf>
    <xf numFmtId="2" fontId="5" fillId="0" borderId="33" xfId="0" applyNumberFormat="1" applyFont="1" applyBorder="1" applyAlignment="1">
      <alignment horizontal="center" vertical="center"/>
    </xf>
    <xf numFmtId="2" fontId="8" fillId="0" borderId="33" xfId="0" applyNumberFormat="1" applyFont="1" applyBorder="1"/>
    <xf numFmtId="2" fontId="4" fillId="0" borderId="36" xfId="0" applyNumberFormat="1" applyFont="1" applyBorder="1" applyAlignment="1">
      <alignment horizontal="center" vertical="center"/>
    </xf>
    <xf numFmtId="2" fontId="5" fillId="0" borderId="34" xfId="0" applyNumberFormat="1" applyFont="1" applyBorder="1" applyAlignment="1">
      <alignment horizontal="center" vertical="center"/>
    </xf>
    <xf numFmtId="2" fontId="5" fillId="5" borderId="33" xfId="0" applyNumberFormat="1" applyFont="1" applyFill="1" applyBorder="1" applyAlignment="1">
      <alignment horizontal="center" vertical="center"/>
    </xf>
    <xf numFmtId="2" fontId="5" fillId="0" borderId="35" xfId="0" applyNumberFormat="1" applyFont="1" applyBorder="1" applyAlignment="1">
      <alignment horizontal="center" vertical="center"/>
    </xf>
    <xf numFmtId="2" fontId="5" fillId="5" borderId="34" xfId="0" applyNumberFormat="1" applyFont="1" applyFill="1" applyBorder="1" applyAlignment="1">
      <alignment horizontal="center" vertical="center"/>
    </xf>
    <xf numFmtId="2" fontId="5" fillId="5" borderId="35" xfId="0" applyNumberFormat="1" applyFont="1" applyFill="1" applyBorder="1" applyAlignment="1">
      <alignment horizontal="center" vertical="center"/>
    </xf>
    <xf numFmtId="2" fontId="5" fillId="5" borderId="42" xfId="0" applyNumberFormat="1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1" fontId="0" fillId="0" borderId="30" xfId="0" applyNumberFormat="1" applyBorder="1"/>
    <xf numFmtId="1" fontId="6" fillId="0" borderId="45" xfId="0" applyNumberFormat="1" applyFont="1" applyBorder="1" applyAlignment="1">
      <alignment horizontal="center" vertical="center"/>
    </xf>
    <xf numFmtId="1" fontId="5" fillId="0" borderId="44" xfId="0" applyNumberFormat="1" applyFont="1" applyBorder="1" applyAlignment="1">
      <alignment horizontal="center"/>
    </xf>
    <xf numFmtId="1" fontId="5" fillId="5" borderId="44" xfId="0" applyNumberFormat="1" applyFont="1" applyFill="1" applyBorder="1" applyAlignment="1">
      <alignment horizontal="center"/>
    </xf>
    <xf numFmtId="1" fontId="5" fillId="5" borderId="45" xfId="0" applyNumberFormat="1" applyFont="1" applyFill="1" applyBorder="1" applyAlignment="1">
      <alignment horizontal="center"/>
    </xf>
    <xf numFmtId="1" fontId="5" fillId="0" borderId="45" xfId="0" applyNumberFormat="1" applyFont="1" applyBorder="1" applyAlignment="1">
      <alignment horizontal="center"/>
    </xf>
    <xf numFmtId="1" fontId="5" fillId="5" borderId="46" xfId="0" applyNumberFormat="1" applyFont="1" applyFill="1" applyBorder="1" applyAlignment="1">
      <alignment horizontal="center"/>
    </xf>
    <xf numFmtId="1" fontId="4" fillId="7" borderId="44" xfId="0" applyNumberFormat="1" applyFont="1" applyFill="1" applyBorder="1" applyAlignment="1">
      <alignment horizontal="center"/>
    </xf>
    <xf numFmtId="1" fontId="0" fillId="0" borderId="44" xfId="0" applyNumberFormat="1" applyBorder="1"/>
    <xf numFmtId="0" fontId="13" fillId="0" borderId="17" xfId="0" applyFont="1" applyBorder="1"/>
    <xf numFmtId="1" fontId="4" fillId="0" borderId="10" xfId="0" applyNumberFormat="1" applyFont="1" applyBorder="1" applyAlignment="1">
      <alignment horizontal="center" vertical="center"/>
    </xf>
    <xf numFmtId="1" fontId="5" fillId="9" borderId="0" xfId="0" applyNumberFormat="1" applyFont="1" applyFill="1" applyAlignment="1">
      <alignment horizontal="center" vertical="center"/>
    </xf>
    <xf numFmtId="1" fontId="5" fillId="9" borderId="27" xfId="0" applyNumberFormat="1" applyFont="1" applyFill="1" applyBorder="1" applyAlignment="1">
      <alignment horizontal="center" vertical="center"/>
    </xf>
    <xf numFmtId="1" fontId="5" fillId="0" borderId="27" xfId="0" applyNumberFormat="1" applyFont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1" fontId="5" fillId="9" borderId="30" xfId="0" applyNumberFormat="1" applyFont="1" applyFill="1" applyBorder="1" applyAlignment="1">
      <alignment horizontal="center" vertical="center"/>
    </xf>
    <xf numFmtId="1" fontId="5" fillId="0" borderId="30" xfId="0" applyNumberFormat="1" applyFont="1" applyBorder="1" applyAlignment="1">
      <alignment horizontal="center" vertical="center"/>
    </xf>
    <xf numFmtId="1" fontId="5" fillId="9" borderId="43" xfId="0" applyNumberFormat="1" applyFont="1" applyFill="1" applyBorder="1" applyAlignment="1">
      <alignment horizontal="center" vertical="center"/>
    </xf>
    <xf numFmtId="1" fontId="5" fillId="0" borderId="43" xfId="0" applyNumberFormat="1" applyFont="1" applyBorder="1" applyAlignment="1">
      <alignment horizontal="center" vertical="center"/>
    </xf>
    <xf numFmtId="1" fontId="8" fillId="0" borderId="30" xfId="0" applyNumberFormat="1" applyFont="1" applyBorder="1"/>
    <xf numFmtId="164" fontId="4" fillId="0" borderId="35" xfId="0" applyNumberFormat="1" applyFont="1" applyBorder="1" applyAlignment="1">
      <alignment horizontal="center" vertical="center"/>
    </xf>
    <xf numFmtId="164" fontId="5" fillId="9" borderId="33" xfId="0" applyNumberFormat="1" applyFont="1" applyFill="1" applyBorder="1" applyAlignment="1">
      <alignment horizontal="center" vertical="center"/>
    </xf>
    <xf numFmtId="164" fontId="5" fillId="0" borderId="33" xfId="0" applyNumberFormat="1" applyFont="1" applyBorder="1" applyAlignment="1">
      <alignment horizontal="center" vertical="center"/>
    </xf>
    <xf numFmtId="164" fontId="5" fillId="9" borderId="42" xfId="0" applyNumberFormat="1" applyFont="1" applyFill="1" applyBorder="1" applyAlignment="1">
      <alignment horizontal="center" vertical="center"/>
    </xf>
    <xf numFmtId="164" fontId="5" fillId="0" borderId="42" xfId="0" applyNumberFormat="1" applyFont="1" applyBorder="1" applyAlignment="1">
      <alignment horizontal="center" vertical="center"/>
    </xf>
    <xf numFmtId="164" fontId="8" fillId="0" borderId="33" xfId="0" applyNumberFormat="1" applyFont="1" applyBorder="1"/>
    <xf numFmtId="0" fontId="6" fillId="0" borderId="36" xfId="0" applyFont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4" borderId="44" xfId="0" applyFont="1" applyFill="1" applyBorder="1" applyAlignment="1">
      <alignment horizontal="center" vertical="center"/>
    </xf>
    <xf numFmtId="0" fontId="7" fillId="4" borderId="45" xfId="0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4" borderId="48" xfId="0" applyFont="1" applyFill="1" applyBorder="1" applyAlignment="1">
      <alignment horizontal="center" vertical="center"/>
    </xf>
    <xf numFmtId="0" fontId="7" fillId="4" borderId="46" xfId="0" applyFont="1" applyFill="1" applyBorder="1" applyAlignment="1">
      <alignment horizontal="center" vertical="center"/>
    </xf>
    <xf numFmtId="0" fontId="6" fillId="6" borderId="44" xfId="0" applyFont="1" applyFill="1" applyBorder="1" applyAlignment="1">
      <alignment horizontal="center" vertical="center"/>
    </xf>
    <xf numFmtId="0" fontId="0" fillId="0" borderId="44" xfId="0" applyBorder="1"/>
    <xf numFmtId="2" fontId="6" fillId="0" borderId="35" xfId="0" applyNumberFormat="1" applyFont="1" applyBorder="1" applyAlignment="1">
      <alignment horizontal="center" vertical="center"/>
    </xf>
    <xf numFmtId="2" fontId="5" fillId="0" borderId="33" xfId="0" applyNumberFormat="1" applyFont="1" applyBorder="1" applyAlignment="1">
      <alignment horizontal="center"/>
    </xf>
    <xf numFmtId="2" fontId="5" fillId="5" borderId="33" xfId="0" applyNumberFormat="1" applyFont="1" applyFill="1" applyBorder="1" applyAlignment="1">
      <alignment horizontal="center"/>
    </xf>
    <xf numFmtId="2" fontId="5" fillId="5" borderId="35" xfId="0" applyNumberFormat="1" applyFont="1" applyFill="1" applyBorder="1" applyAlignment="1">
      <alignment horizontal="center"/>
    </xf>
    <xf numFmtId="2" fontId="5" fillId="0" borderId="35" xfId="0" applyNumberFormat="1" applyFont="1" applyBorder="1" applyAlignment="1">
      <alignment horizontal="center"/>
    </xf>
    <xf numFmtId="2" fontId="5" fillId="5" borderId="42" xfId="0" applyNumberFormat="1" applyFont="1" applyFill="1" applyBorder="1" applyAlignment="1">
      <alignment horizontal="center"/>
    </xf>
    <xf numFmtId="2" fontId="4" fillId="7" borderId="33" xfId="0" applyNumberFormat="1" applyFont="1" applyFill="1" applyBorder="1" applyAlignment="1">
      <alignment horizontal="center"/>
    </xf>
    <xf numFmtId="0" fontId="7" fillId="5" borderId="27" xfId="0" applyFont="1" applyFill="1" applyBorder="1" applyAlignment="1">
      <alignment horizontal="center" vertical="center"/>
    </xf>
    <xf numFmtId="0" fontId="7" fillId="5" borderId="33" xfId="0" applyFont="1" applyFill="1" applyBorder="1" applyAlignment="1">
      <alignment horizontal="center" vertical="center"/>
    </xf>
    <xf numFmtId="0" fontId="7" fillId="5" borderId="42" xfId="0" applyFont="1" applyFill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5" borderId="3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2" fontId="5" fillId="5" borderId="17" xfId="0" applyNumberFormat="1" applyFont="1" applyFill="1" applyBorder="1" applyAlignment="1">
      <alignment horizontal="center"/>
    </xf>
    <xf numFmtId="2" fontId="5" fillId="5" borderId="20" xfId="0" applyNumberFormat="1" applyFont="1" applyFill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2" fontId="4" fillId="7" borderId="17" xfId="0" applyNumberFormat="1" applyFont="1" applyFill="1" applyBorder="1" applyAlignment="1">
      <alignment horizontal="center"/>
    </xf>
    <xf numFmtId="0" fontId="4" fillId="0" borderId="35" xfId="0" applyFont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15" fillId="0" borderId="20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17" xfId="0" applyFont="1" applyBorder="1"/>
    <xf numFmtId="0" fontId="15" fillId="0" borderId="43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2" fillId="0" borderId="0" xfId="0" applyFont="1"/>
    <xf numFmtId="0" fontId="13" fillId="1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6" fillId="0" borderId="35" xfId="0" applyNumberFormat="1" applyFont="1" applyBorder="1" applyAlignment="1">
      <alignment horizontal="center" vertical="center"/>
    </xf>
    <xf numFmtId="1" fontId="5" fillId="0" borderId="33" xfId="0" applyNumberFormat="1" applyFont="1" applyBorder="1" applyAlignment="1">
      <alignment horizontal="center"/>
    </xf>
    <xf numFmtId="1" fontId="5" fillId="5" borderId="33" xfId="0" applyNumberFormat="1" applyFont="1" applyFill="1" applyBorder="1" applyAlignment="1">
      <alignment horizontal="center"/>
    </xf>
    <xf numFmtId="1" fontId="5" fillId="5" borderId="35" xfId="0" applyNumberFormat="1" applyFont="1" applyFill="1" applyBorder="1" applyAlignment="1">
      <alignment horizontal="center"/>
    </xf>
    <xf numFmtId="1" fontId="5" fillId="0" borderId="35" xfId="0" applyNumberFormat="1" applyFont="1" applyBorder="1" applyAlignment="1">
      <alignment horizontal="center"/>
    </xf>
    <xf numFmtId="1" fontId="5" fillId="5" borderId="42" xfId="0" applyNumberFormat="1" applyFont="1" applyFill="1" applyBorder="1" applyAlignment="1">
      <alignment horizontal="center"/>
    </xf>
    <xf numFmtId="1" fontId="4" fillId="7" borderId="33" xfId="0" applyNumberFormat="1" applyFont="1" applyFill="1" applyBorder="1" applyAlignment="1">
      <alignment horizontal="center"/>
    </xf>
    <xf numFmtId="1" fontId="0" fillId="0" borderId="33" xfId="0" applyNumberFormat="1" applyBorder="1"/>
    <xf numFmtId="2" fontId="6" fillId="0" borderId="44" xfId="0" applyNumberFormat="1" applyFont="1" applyBorder="1" applyAlignment="1">
      <alignment horizontal="center" vertical="center"/>
    </xf>
    <xf numFmtId="2" fontId="5" fillId="0" borderId="44" xfId="0" applyNumberFormat="1" applyFont="1" applyBorder="1" applyAlignment="1">
      <alignment horizontal="center"/>
    </xf>
    <xf numFmtId="2" fontId="4" fillId="0" borderId="44" xfId="0" applyNumberFormat="1" applyFont="1" applyBorder="1" applyAlignment="1">
      <alignment horizontal="center"/>
    </xf>
    <xf numFmtId="0" fontId="4" fillId="0" borderId="17" xfId="0" applyFont="1" applyBorder="1"/>
    <xf numFmtId="0" fontId="13" fillId="0" borderId="17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0" xfId="0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4" fillId="10" borderId="30" xfId="0" applyFont="1" applyFill="1" applyBorder="1" applyAlignment="1">
      <alignment horizontal="center" vertical="center"/>
    </xf>
    <xf numFmtId="0" fontId="13" fillId="10" borderId="17" xfId="0" applyFont="1" applyFill="1" applyBorder="1"/>
    <xf numFmtId="0" fontId="13" fillId="10" borderId="33" xfId="0" applyFont="1" applyFill="1" applyBorder="1"/>
    <xf numFmtId="0" fontId="4" fillId="10" borderId="17" xfId="0" applyFont="1" applyFill="1" applyBorder="1" applyAlignment="1">
      <alignment horizontal="center" vertical="center"/>
    </xf>
    <xf numFmtId="0" fontId="4" fillId="10" borderId="33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/>
    </xf>
    <xf numFmtId="0" fontId="13" fillId="0" borderId="38" xfId="0" applyFont="1" applyBorder="1" applyAlignment="1">
      <alignment horizontal="center"/>
    </xf>
    <xf numFmtId="0" fontId="4" fillId="10" borderId="30" xfId="0" applyFont="1" applyFill="1" applyBorder="1" applyAlignment="1">
      <alignment horizontal="center"/>
    </xf>
    <xf numFmtId="0" fontId="4" fillId="10" borderId="17" xfId="0" applyFont="1" applyFill="1" applyBorder="1" applyAlignment="1">
      <alignment horizontal="center"/>
    </xf>
    <xf numFmtId="0" fontId="4" fillId="10" borderId="33" xfId="0" applyFont="1" applyFill="1" applyBorder="1" applyAlignment="1">
      <alignment horizontal="center"/>
    </xf>
    <xf numFmtId="0" fontId="4" fillId="10" borderId="40" xfId="0" applyFont="1" applyFill="1" applyBorder="1" applyAlignment="1">
      <alignment horizontal="center"/>
    </xf>
    <xf numFmtId="0" fontId="4" fillId="10" borderId="38" xfId="0" applyFont="1" applyFill="1" applyBorder="1" applyAlignment="1">
      <alignment horizontal="center"/>
    </xf>
    <xf numFmtId="0" fontId="4" fillId="10" borderId="37" xfId="0" applyFont="1" applyFill="1" applyBorder="1" applyAlignment="1">
      <alignment horizontal="center"/>
    </xf>
    <xf numFmtId="0" fontId="1" fillId="11" borderId="0" xfId="0" applyFont="1" applyFill="1"/>
    <xf numFmtId="0" fontId="7" fillId="0" borderId="51" xfId="0" applyFont="1" applyBorder="1" applyAlignment="1">
      <alignment horizontal="center" vertical="center"/>
    </xf>
    <xf numFmtId="2" fontId="7" fillId="0" borderId="33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17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>
                <a:solidFill>
                  <a:srgbClr val="595959"/>
                </a:solidFill>
              </a:defRPr>
            </a:pPr>
            <a:r>
              <a:rPr lang="en-GB" sz="1400" b="1" i="0" baseline="0">
                <a:solidFill>
                  <a:srgbClr val="595959"/>
                </a:solidFill>
                <a:effectLst/>
              </a:rPr>
              <a:t>Number of instances solved to optimality</a:t>
            </a:r>
            <a:endParaRPr lang="en-IT" sz="1400" b="1" baseline="0">
              <a:solidFill>
                <a:srgbClr val="595959"/>
              </a:solidFill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Time-Dependent Model</c:v>
          </c:tx>
          <c:spPr>
            <a:ln w="28575" cmpd="sng">
              <a:solidFill>
                <a:srgbClr val="7030A0"/>
              </a:solidFill>
            </a:ln>
          </c:spPr>
          <c:marker>
            <c:symbol val="circle"/>
            <c:size val="5"/>
            <c:spPr>
              <a:solidFill>
                <a:srgbClr val="7030A0"/>
              </a:solidFill>
              <a:ln cmpd="sng">
                <a:solidFill>
                  <a:srgbClr val="7030A0"/>
                </a:solidFill>
              </a:ln>
            </c:spPr>
          </c:marker>
          <c:cat>
            <c:numRef>
              <c:f>[1]Charts_withTD!$P$2:$AC$2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300</c:v>
                </c:pt>
                <c:pt idx="6">
                  <c:v>600</c:v>
                </c:pt>
                <c:pt idx="7">
                  <c:v>900</c:v>
                </c:pt>
                <c:pt idx="8">
                  <c:v>1800</c:v>
                </c:pt>
                <c:pt idx="9">
                  <c:v>3600</c:v>
                </c:pt>
                <c:pt idx="10">
                  <c:v>4500</c:v>
                </c:pt>
                <c:pt idx="11">
                  <c:v>5400</c:v>
                </c:pt>
                <c:pt idx="12">
                  <c:v>6300</c:v>
                </c:pt>
                <c:pt idx="13">
                  <c:v>7200</c:v>
                </c:pt>
              </c:numCache>
            </c:numRef>
          </c:cat>
          <c:val>
            <c:numRef>
              <c:f>[1]Charts_withTD!$P$3:$AC$3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12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25</c:v>
                </c:pt>
                <c:pt idx="10">
                  <c:v>26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1-3E4B-8F76-F9B06A490F91}"/>
            </c:ext>
          </c:extLst>
        </c:ser>
        <c:ser>
          <c:idx val="1"/>
          <c:order val="1"/>
          <c:tx>
            <c:v>Sparse Model</c:v>
          </c:tx>
          <c:spPr>
            <a:ln w="28575" cmpd="sng"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[1]Charts_withTD!$P$2:$AC$2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300</c:v>
                </c:pt>
                <c:pt idx="6">
                  <c:v>600</c:v>
                </c:pt>
                <c:pt idx="7">
                  <c:v>900</c:v>
                </c:pt>
                <c:pt idx="8">
                  <c:v>1800</c:v>
                </c:pt>
                <c:pt idx="9">
                  <c:v>3600</c:v>
                </c:pt>
                <c:pt idx="10">
                  <c:v>4500</c:v>
                </c:pt>
                <c:pt idx="11">
                  <c:v>5400</c:v>
                </c:pt>
                <c:pt idx="12">
                  <c:v>6300</c:v>
                </c:pt>
                <c:pt idx="13">
                  <c:v>7200</c:v>
                </c:pt>
              </c:numCache>
            </c:numRef>
          </c:cat>
          <c:val>
            <c:numRef>
              <c:f>[1]Charts_withTD!$P$4:$AC$4</c:f>
              <c:numCache>
                <c:formatCode>General</c:formatCode>
                <c:ptCount val="14"/>
                <c:pt idx="0">
                  <c:v>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22</c:v>
                </c:pt>
                <c:pt idx="5">
                  <c:v>28</c:v>
                </c:pt>
                <c:pt idx="6">
                  <c:v>30</c:v>
                </c:pt>
                <c:pt idx="7">
                  <c:v>31</c:v>
                </c:pt>
                <c:pt idx="8">
                  <c:v>37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42</c:v>
                </c:pt>
                <c:pt idx="1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1-3E4B-8F76-F9B06A490F91}"/>
            </c:ext>
          </c:extLst>
        </c:ser>
        <c:ser>
          <c:idx val="2"/>
          <c:order val="2"/>
          <c:tx>
            <c:v>Nonlinear Model</c:v>
          </c:tx>
          <c:spPr>
            <a:ln w="28575" cmpd="sng">
              <a:solidFill>
                <a:srgbClr val="00B0F0"/>
              </a:solidFill>
            </a:ln>
          </c:spPr>
          <c:marker>
            <c:symbol val="circle"/>
            <c:size val="5"/>
            <c:spPr>
              <a:solidFill>
                <a:srgbClr val="00B0F0"/>
              </a:solidFill>
              <a:ln cmpd="sng">
                <a:solidFill>
                  <a:srgbClr val="00B0F0"/>
                </a:solidFill>
              </a:ln>
            </c:spPr>
          </c:marker>
          <c:cat>
            <c:numRef>
              <c:f>[1]Charts_withTD!$P$2:$AC$2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300</c:v>
                </c:pt>
                <c:pt idx="6">
                  <c:v>600</c:v>
                </c:pt>
                <c:pt idx="7">
                  <c:v>900</c:v>
                </c:pt>
                <c:pt idx="8">
                  <c:v>1800</c:v>
                </c:pt>
                <c:pt idx="9">
                  <c:v>3600</c:v>
                </c:pt>
                <c:pt idx="10">
                  <c:v>4500</c:v>
                </c:pt>
                <c:pt idx="11">
                  <c:v>5400</c:v>
                </c:pt>
                <c:pt idx="12">
                  <c:v>6300</c:v>
                </c:pt>
                <c:pt idx="13">
                  <c:v>7200</c:v>
                </c:pt>
              </c:numCache>
            </c:numRef>
          </c:cat>
          <c:val>
            <c:numRef>
              <c:f>[1]Charts_withTD!$P$5:$AC$5</c:f>
              <c:numCache>
                <c:formatCode>General</c:formatCode>
                <c:ptCount val="14"/>
                <c:pt idx="0">
                  <c:v>4</c:v>
                </c:pt>
                <c:pt idx="1">
                  <c:v>12</c:v>
                </c:pt>
                <c:pt idx="2">
                  <c:v>18</c:v>
                </c:pt>
                <c:pt idx="3">
                  <c:v>18</c:v>
                </c:pt>
                <c:pt idx="4">
                  <c:v>23</c:v>
                </c:pt>
                <c:pt idx="5">
                  <c:v>34</c:v>
                </c:pt>
                <c:pt idx="6">
                  <c:v>38</c:v>
                </c:pt>
                <c:pt idx="7">
                  <c:v>40</c:v>
                </c:pt>
                <c:pt idx="8">
                  <c:v>43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D1-3E4B-8F76-F9B06A490F91}"/>
            </c:ext>
          </c:extLst>
        </c:ser>
        <c:ser>
          <c:idx val="3"/>
          <c:order val="3"/>
          <c:tx>
            <c:v>Bilevel Solver</c:v>
          </c:tx>
          <c:spPr>
            <a:ln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[1]Charts_withTD!$P$2:$AC$2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300</c:v>
                </c:pt>
                <c:pt idx="6">
                  <c:v>600</c:v>
                </c:pt>
                <c:pt idx="7">
                  <c:v>900</c:v>
                </c:pt>
                <c:pt idx="8">
                  <c:v>1800</c:v>
                </c:pt>
                <c:pt idx="9">
                  <c:v>3600</c:v>
                </c:pt>
                <c:pt idx="10">
                  <c:v>4500</c:v>
                </c:pt>
                <c:pt idx="11">
                  <c:v>5400</c:v>
                </c:pt>
                <c:pt idx="12">
                  <c:v>6300</c:v>
                </c:pt>
                <c:pt idx="13">
                  <c:v>7200</c:v>
                </c:pt>
              </c:numCache>
            </c:numRef>
          </c:cat>
          <c:val>
            <c:numRef>
              <c:f>[1]Charts_withTD!$P$6:$AC$6</c:f>
              <c:numCache>
                <c:formatCode>General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21</c:v>
                </c:pt>
                <c:pt idx="9">
                  <c:v>25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D1-3E4B-8F76-F9B06A490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899230"/>
        <c:axId val="1594585747"/>
      </c:lineChart>
      <c:catAx>
        <c:axId val="442899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aseline="0">
                    <a:solidFill>
                      <a:srgbClr val="595959"/>
                    </a:solidFill>
                  </a:defRPr>
                </a:pPr>
                <a:r>
                  <a:rPr lang="en-GB" sz="1000" b="0" i="0" baseline="0">
                    <a:solidFill>
                      <a:srgbClr val="595959"/>
                    </a:solidFill>
                    <a:effectLst/>
                  </a:rPr>
                  <a:t>Computational time (seconds)</a:t>
                </a:r>
                <a:endParaRPr lang="en-IT" sz="1000" baseline="0">
                  <a:solidFill>
                    <a:srgbClr val="595959"/>
                  </a:solidFill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594585747"/>
        <c:crosses val="autoZero"/>
        <c:auto val="1"/>
        <c:lblAlgn val="ctr"/>
        <c:lblOffset val="100"/>
        <c:noMultiLvlLbl val="1"/>
      </c:catAx>
      <c:valAx>
        <c:axId val="1594585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 i="0" baseline="0">
                    <a:solidFill>
                      <a:srgbClr val="595959"/>
                    </a:solidFill>
                  </a:defRPr>
                </a:pPr>
                <a:r>
                  <a:rPr lang="en-GB" b="0" i="0" baseline="0">
                    <a:solidFill>
                      <a:srgbClr val="595959"/>
                    </a:solidFill>
                  </a:rPr>
                  <a:t>Number of instances solved to optimality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44289923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/>
            </a:pPr>
            <a:r>
              <a:rPr lang="en-GB" sz="1400" baseline="0">
                <a:solidFill>
                  <a:srgbClr val="595959"/>
                </a:solidFill>
              </a:rPr>
              <a:t>Gap at termination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Time-Dependent Model</c:v>
          </c:tx>
          <c:spPr>
            <a:ln w="28575" cmpd="sng">
              <a:solidFill>
                <a:srgbClr val="7030A0"/>
              </a:solidFill>
            </a:ln>
          </c:spPr>
          <c:marker>
            <c:symbol val="circle"/>
            <c:size val="5"/>
            <c:spPr>
              <a:solidFill>
                <a:srgbClr val="7030A0"/>
              </a:solidFill>
              <a:ln cmpd="sng">
                <a:solidFill>
                  <a:srgbClr val="7030A0"/>
                </a:solidFill>
              </a:ln>
            </c:spPr>
          </c:marker>
          <c:cat>
            <c:numRef>
              <c:f>[1]Charts_withTD!$P$30:$Z$30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[1]Charts_withTD!$P$31:$Z$31</c:f>
              <c:numCache>
                <c:formatCode>General</c:formatCode>
                <c:ptCount val="11"/>
                <c:pt idx="0">
                  <c:v>29</c:v>
                </c:pt>
                <c:pt idx="1">
                  <c:v>34</c:v>
                </c:pt>
                <c:pt idx="2">
                  <c:v>40</c:v>
                </c:pt>
                <c:pt idx="3">
                  <c:v>41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59</c:v>
                </c:pt>
                <c:pt idx="8">
                  <c:v>64</c:v>
                </c:pt>
                <c:pt idx="9">
                  <c:v>71</c:v>
                </c:pt>
                <c:pt idx="10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A-954D-B5D3-E6AF4EEC582C}"/>
            </c:ext>
          </c:extLst>
        </c:ser>
        <c:ser>
          <c:idx val="1"/>
          <c:order val="1"/>
          <c:tx>
            <c:v>Sparse Model</c:v>
          </c:tx>
          <c:spPr>
            <a:ln w="28575" cmpd="sng"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[1]Charts_withTD!$P$30:$Z$30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[1]Charts_withTD!$P$32:$Z$32</c:f>
              <c:numCache>
                <c:formatCode>General</c:formatCode>
                <c:ptCount val="11"/>
                <c:pt idx="0">
                  <c:v>44</c:v>
                </c:pt>
                <c:pt idx="1">
                  <c:v>46</c:v>
                </c:pt>
                <c:pt idx="2">
                  <c:v>54</c:v>
                </c:pt>
                <c:pt idx="3">
                  <c:v>55</c:v>
                </c:pt>
                <c:pt idx="4">
                  <c:v>58</c:v>
                </c:pt>
                <c:pt idx="5">
                  <c:v>59</c:v>
                </c:pt>
                <c:pt idx="6">
                  <c:v>61</c:v>
                </c:pt>
                <c:pt idx="7">
                  <c:v>64</c:v>
                </c:pt>
                <c:pt idx="8">
                  <c:v>69</c:v>
                </c:pt>
                <c:pt idx="9">
                  <c:v>77</c:v>
                </c:pt>
                <c:pt idx="10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A-954D-B5D3-E6AF4EEC582C}"/>
            </c:ext>
          </c:extLst>
        </c:ser>
        <c:ser>
          <c:idx val="2"/>
          <c:order val="2"/>
          <c:tx>
            <c:v>Nonlinear Model</c:v>
          </c:tx>
          <c:spPr>
            <a:ln w="28575" cmpd="sng">
              <a:solidFill>
                <a:srgbClr val="00B0F0"/>
              </a:solidFill>
            </a:ln>
          </c:spPr>
          <c:marker>
            <c:symbol val="circle"/>
            <c:size val="5"/>
            <c:spPr>
              <a:solidFill>
                <a:srgbClr val="00B0F0"/>
              </a:solidFill>
              <a:ln cmpd="sng">
                <a:solidFill>
                  <a:srgbClr val="00B0F0"/>
                </a:solidFill>
              </a:ln>
            </c:spPr>
          </c:marker>
          <c:cat>
            <c:numRef>
              <c:f>[1]Charts_withTD!$P$30:$Z$30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[1]Charts_withTD!$P$33:$Z$33</c:f>
              <c:numCache>
                <c:formatCode>General</c:formatCode>
                <c:ptCount val="11"/>
                <c:pt idx="0">
                  <c:v>52</c:v>
                </c:pt>
                <c:pt idx="1">
                  <c:v>55</c:v>
                </c:pt>
                <c:pt idx="2">
                  <c:v>62</c:v>
                </c:pt>
                <c:pt idx="3">
                  <c:v>63</c:v>
                </c:pt>
                <c:pt idx="4">
                  <c:v>65</c:v>
                </c:pt>
                <c:pt idx="5">
                  <c:v>68</c:v>
                </c:pt>
                <c:pt idx="6">
                  <c:v>71</c:v>
                </c:pt>
                <c:pt idx="7">
                  <c:v>75</c:v>
                </c:pt>
                <c:pt idx="8">
                  <c:v>81</c:v>
                </c:pt>
                <c:pt idx="9">
                  <c:v>84</c:v>
                </c:pt>
                <c:pt idx="10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5A-954D-B5D3-E6AF4EEC582C}"/>
            </c:ext>
          </c:extLst>
        </c:ser>
        <c:ser>
          <c:idx val="3"/>
          <c:order val="3"/>
          <c:tx>
            <c:v>Bilevel Solver</c:v>
          </c:tx>
          <c:spPr>
            <a:ln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[1]Charts_withTD!$P$30:$Z$30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[1]Charts_withTD!$P$34:$Z$34</c:f>
              <c:numCache>
                <c:formatCode>General</c:formatCode>
                <c:ptCount val="11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33</c:v>
                </c:pt>
                <c:pt idx="6">
                  <c:v>36</c:v>
                </c:pt>
                <c:pt idx="7">
                  <c:v>42</c:v>
                </c:pt>
                <c:pt idx="8">
                  <c:v>49</c:v>
                </c:pt>
                <c:pt idx="9">
                  <c:v>63</c:v>
                </c:pt>
                <c:pt idx="10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5A-954D-B5D3-E6AF4EEC5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082158"/>
        <c:axId val="364016542"/>
      </c:lineChart>
      <c:catAx>
        <c:axId val="1738082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="0" i="0" baseline="0">
                    <a:solidFill>
                      <a:srgbClr val="595959"/>
                    </a:solidFill>
                  </a:rPr>
                  <a:t>Percentage gap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364016542"/>
        <c:crosses val="autoZero"/>
        <c:auto val="1"/>
        <c:lblAlgn val="ctr"/>
        <c:lblOffset val="100"/>
        <c:noMultiLvlLbl val="1"/>
      </c:catAx>
      <c:valAx>
        <c:axId val="364016542"/>
        <c:scaling>
          <c:orientation val="minMax"/>
          <c:max val="14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b="0" i="0" baseline="0">
                    <a:solidFill>
                      <a:srgbClr val="595959"/>
                    </a:solidFill>
                  </a:rPr>
                  <a:t>Number of instances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73808215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aseline="0">
                <a:solidFill>
                  <a:srgbClr val="595959"/>
                </a:solidFill>
              </a:defRPr>
            </a:pPr>
            <a:r>
              <a:rPr lang="en-GB" sz="1400" baseline="0">
                <a:solidFill>
                  <a:srgbClr val="595959"/>
                </a:solidFill>
              </a:rPr>
              <a:t>Gap w.r.t. the minimum feasible collapsed k-core at termination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[1]Charts_withTD!$O$57</c:f>
              <c:strCache>
                <c:ptCount val="1"/>
                <c:pt idx="0">
                  <c:v>TimeDependent</c:v>
                </c:pt>
              </c:strCache>
            </c:strRef>
          </c:tx>
          <c:spPr>
            <a:ln w="28575" cmpd="sng">
              <a:solidFill>
                <a:srgbClr val="7030A0"/>
              </a:solidFill>
            </a:ln>
          </c:spPr>
          <c:marker>
            <c:symbol val="circle"/>
            <c:size val="5"/>
            <c:spPr>
              <a:solidFill>
                <a:srgbClr val="7030A0"/>
              </a:solidFill>
              <a:ln cmpd="sng">
                <a:solidFill>
                  <a:srgbClr val="7030A0"/>
                </a:solidFill>
              </a:ln>
            </c:spPr>
          </c:marker>
          <c:cat>
            <c:numRef>
              <c:f>[1]Charts_withTD!$P$56:$Z$56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</c:numCache>
            </c:numRef>
          </c:cat>
          <c:val>
            <c:numRef>
              <c:f>[1]Charts_withTD!$P$57:$Z$57</c:f>
              <c:numCache>
                <c:formatCode>General</c:formatCode>
                <c:ptCount val="11"/>
                <c:pt idx="0">
                  <c:v>65</c:v>
                </c:pt>
                <c:pt idx="1">
                  <c:v>73</c:v>
                </c:pt>
                <c:pt idx="2">
                  <c:v>78</c:v>
                </c:pt>
                <c:pt idx="3">
                  <c:v>79</c:v>
                </c:pt>
                <c:pt idx="4">
                  <c:v>81</c:v>
                </c:pt>
                <c:pt idx="5">
                  <c:v>82</c:v>
                </c:pt>
                <c:pt idx="6">
                  <c:v>82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0-F742-A8DD-7D0BA5057A2B}"/>
            </c:ext>
          </c:extLst>
        </c:ser>
        <c:ser>
          <c:idx val="1"/>
          <c:order val="1"/>
          <c:tx>
            <c:strRef>
              <c:f>[1]Charts_withTD!$O$58</c:f>
              <c:strCache>
                <c:ptCount val="1"/>
                <c:pt idx="0">
                  <c:v>Sparse Model</c:v>
                </c:pt>
              </c:strCache>
            </c:strRef>
          </c:tx>
          <c:spPr>
            <a:ln w="28575" cmpd="sng"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[1]Charts_withTD!$P$56:$Z$56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</c:numCache>
            </c:numRef>
          </c:cat>
          <c:val>
            <c:numRef>
              <c:f>[1]Charts_withTD!$P$58:$Z$58</c:f>
              <c:numCache>
                <c:formatCode>General</c:formatCode>
                <c:ptCount val="11"/>
                <c:pt idx="0">
                  <c:v>49</c:v>
                </c:pt>
                <c:pt idx="1">
                  <c:v>59</c:v>
                </c:pt>
                <c:pt idx="2">
                  <c:v>77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86</c:v>
                </c:pt>
                <c:pt idx="7">
                  <c:v>87</c:v>
                </c:pt>
                <c:pt idx="8">
                  <c:v>87</c:v>
                </c:pt>
                <c:pt idx="9">
                  <c:v>87</c:v>
                </c:pt>
                <c:pt idx="10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0-F742-A8DD-7D0BA5057A2B}"/>
            </c:ext>
          </c:extLst>
        </c:ser>
        <c:ser>
          <c:idx val="2"/>
          <c:order val="2"/>
          <c:tx>
            <c:strRef>
              <c:f>[1]Charts_withTD!$O$59</c:f>
              <c:strCache>
                <c:ptCount val="1"/>
                <c:pt idx="0">
                  <c:v>Nonlinear Model</c:v>
                </c:pt>
              </c:strCache>
            </c:strRef>
          </c:tx>
          <c:spPr>
            <a:ln w="28575" cmpd="sng">
              <a:solidFill>
                <a:srgbClr val="00B0F0"/>
              </a:solidFill>
            </a:ln>
          </c:spPr>
          <c:marker>
            <c:symbol val="circle"/>
            <c:size val="5"/>
            <c:spPr>
              <a:solidFill>
                <a:srgbClr val="00B0F0"/>
              </a:solidFill>
              <a:ln cmpd="sng">
                <a:solidFill>
                  <a:srgbClr val="00B0F0"/>
                </a:solidFill>
              </a:ln>
            </c:spPr>
          </c:marker>
          <c:cat>
            <c:numRef>
              <c:f>[1]Charts_withTD!$P$56:$Z$56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</c:numCache>
            </c:numRef>
          </c:cat>
          <c:val>
            <c:numRef>
              <c:f>[1]Charts_withTD!$P$59:$Z$59</c:f>
              <c:numCache>
                <c:formatCode>General</c:formatCode>
                <c:ptCount val="11"/>
                <c:pt idx="0">
                  <c:v>82</c:v>
                </c:pt>
                <c:pt idx="1">
                  <c:v>83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87</c:v>
                </c:pt>
                <c:pt idx="7">
                  <c:v>87</c:v>
                </c:pt>
                <c:pt idx="8">
                  <c:v>87</c:v>
                </c:pt>
                <c:pt idx="9">
                  <c:v>87</c:v>
                </c:pt>
                <c:pt idx="10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F0-F742-A8DD-7D0BA5057A2B}"/>
            </c:ext>
          </c:extLst>
        </c:ser>
        <c:ser>
          <c:idx val="3"/>
          <c:order val="3"/>
          <c:tx>
            <c:strRef>
              <c:f>[1]Charts_withTD!$O$60</c:f>
              <c:strCache>
                <c:ptCount val="1"/>
                <c:pt idx="0">
                  <c:v>Bilevel Solver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[1]Charts_withTD!$P$56:$Z$56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</c:numCache>
            </c:numRef>
          </c:cat>
          <c:val>
            <c:numRef>
              <c:f>[1]Charts_withTD!$P$60:$Z$60</c:f>
              <c:numCache>
                <c:formatCode>General</c:formatCode>
                <c:ptCount val="11"/>
                <c:pt idx="0">
                  <c:v>29</c:v>
                </c:pt>
                <c:pt idx="1">
                  <c:v>35</c:v>
                </c:pt>
                <c:pt idx="2">
                  <c:v>59</c:v>
                </c:pt>
                <c:pt idx="3">
                  <c:v>68</c:v>
                </c:pt>
                <c:pt idx="4">
                  <c:v>74</c:v>
                </c:pt>
                <c:pt idx="5">
                  <c:v>78</c:v>
                </c:pt>
                <c:pt idx="6">
                  <c:v>81</c:v>
                </c:pt>
                <c:pt idx="7">
                  <c:v>81</c:v>
                </c:pt>
                <c:pt idx="8">
                  <c:v>84</c:v>
                </c:pt>
                <c:pt idx="9">
                  <c:v>84</c:v>
                </c:pt>
                <c:pt idx="10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F0-F742-A8DD-7D0BA5057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43195"/>
        <c:axId val="1623586915"/>
      </c:lineChart>
      <c:catAx>
        <c:axId val="2085043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="0" baseline="0">
                    <a:solidFill>
                      <a:srgbClr val="595959"/>
                    </a:solidFill>
                  </a:rPr>
                  <a:t>Percentage gap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623586915"/>
        <c:crosses val="autoZero"/>
        <c:auto val="1"/>
        <c:lblAlgn val="ctr"/>
        <c:lblOffset val="100"/>
        <c:noMultiLvlLbl val="1"/>
      </c:catAx>
      <c:valAx>
        <c:axId val="1623586915"/>
        <c:scaling>
          <c:orientation val="minMax"/>
          <c:max val="14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b="0"/>
                  <a:t>Number of instances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208504319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>
              <a:defRPr sz="1400" baseline="0">
                <a:solidFill>
                  <a:srgbClr val="595959"/>
                </a:solidFill>
              </a:defRPr>
            </a:pPr>
            <a:r>
              <a:rPr lang="en-GB" sz="1400" b="1" i="0" baseline="0">
                <a:solidFill>
                  <a:srgbClr val="595959"/>
                </a:solidFill>
                <a:effectLst/>
              </a:rPr>
              <a:t>Number of instances solved to optimality</a:t>
            </a:r>
            <a:endParaRPr lang="en-IT" sz="1400" b="1" baseline="0">
              <a:solidFill>
                <a:srgbClr val="595959"/>
              </a:solidFill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Bilevel Solver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Charts!$M$2:$Z$2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300</c:v>
                </c:pt>
                <c:pt idx="6">
                  <c:v>600</c:v>
                </c:pt>
                <c:pt idx="7">
                  <c:v>900</c:v>
                </c:pt>
                <c:pt idx="8">
                  <c:v>1800</c:v>
                </c:pt>
                <c:pt idx="9">
                  <c:v>3600</c:v>
                </c:pt>
                <c:pt idx="10">
                  <c:v>4500</c:v>
                </c:pt>
                <c:pt idx="11">
                  <c:v>5400</c:v>
                </c:pt>
                <c:pt idx="12">
                  <c:v>6300</c:v>
                </c:pt>
                <c:pt idx="13">
                  <c:v>7200</c:v>
                </c:pt>
              </c:numCache>
            </c:numRef>
          </c:cat>
          <c:val>
            <c:numRef>
              <c:f>Charts!$M$3:$Z$3</c:f>
              <c:numCache>
                <c:formatCode>General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17</c:v>
                </c:pt>
                <c:pt idx="8">
                  <c:v>21</c:v>
                </c:pt>
                <c:pt idx="9">
                  <c:v>25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A-A44A-B8C3-6AD26DE06F18}"/>
            </c:ext>
          </c:extLst>
        </c:ser>
        <c:ser>
          <c:idx val="1"/>
          <c:order val="1"/>
          <c:tx>
            <c:v>Sparse Model</c:v>
          </c:tx>
          <c:spPr>
            <a:ln w="28575" cmpd="sng"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Charts!$M$2:$Z$2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300</c:v>
                </c:pt>
                <c:pt idx="6">
                  <c:v>600</c:v>
                </c:pt>
                <c:pt idx="7">
                  <c:v>900</c:v>
                </c:pt>
                <c:pt idx="8">
                  <c:v>1800</c:v>
                </c:pt>
                <c:pt idx="9">
                  <c:v>3600</c:v>
                </c:pt>
                <c:pt idx="10">
                  <c:v>4500</c:v>
                </c:pt>
                <c:pt idx="11">
                  <c:v>5400</c:v>
                </c:pt>
                <c:pt idx="12">
                  <c:v>6300</c:v>
                </c:pt>
                <c:pt idx="13">
                  <c:v>7200</c:v>
                </c:pt>
              </c:numCache>
            </c:numRef>
          </c:cat>
          <c:val>
            <c:numRef>
              <c:f>Charts!$M$4:$Z$4</c:f>
              <c:numCache>
                <c:formatCode>General</c:formatCode>
                <c:ptCount val="14"/>
                <c:pt idx="0">
                  <c:v>6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22</c:v>
                </c:pt>
                <c:pt idx="5">
                  <c:v>28</c:v>
                </c:pt>
                <c:pt idx="6">
                  <c:v>30</c:v>
                </c:pt>
                <c:pt idx="7">
                  <c:v>31</c:v>
                </c:pt>
                <c:pt idx="8">
                  <c:v>37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42</c:v>
                </c:pt>
                <c:pt idx="1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A-A44A-B8C3-6AD26DE06F18}"/>
            </c:ext>
          </c:extLst>
        </c:ser>
        <c:ser>
          <c:idx val="2"/>
          <c:order val="2"/>
          <c:tx>
            <c:v>Nonlinear Model</c:v>
          </c:tx>
          <c:spPr>
            <a:ln w="28575" cmpd="sng">
              <a:solidFill>
                <a:srgbClr val="00B0F0"/>
              </a:solidFill>
            </a:ln>
          </c:spPr>
          <c:marker>
            <c:symbol val="circle"/>
            <c:size val="5"/>
            <c:spPr>
              <a:solidFill>
                <a:srgbClr val="00B0F0"/>
              </a:solidFill>
              <a:ln cmpd="sng">
                <a:solidFill>
                  <a:srgbClr val="00B0F0"/>
                </a:solidFill>
              </a:ln>
            </c:spPr>
          </c:marker>
          <c:cat>
            <c:numRef>
              <c:f>Charts!$M$2:$Z$2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300</c:v>
                </c:pt>
                <c:pt idx="6">
                  <c:v>600</c:v>
                </c:pt>
                <c:pt idx="7">
                  <c:v>900</c:v>
                </c:pt>
                <c:pt idx="8">
                  <c:v>1800</c:v>
                </c:pt>
                <c:pt idx="9">
                  <c:v>3600</c:v>
                </c:pt>
                <c:pt idx="10">
                  <c:v>4500</c:v>
                </c:pt>
                <c:pt idx="11">
                  <c:v>5400</c:v>
                </c:pt>
                <c:pt idx="12">
                  <c:v>6300</c:v>
                </c:pt>
                <c:pt idx="13">
                  <c:v>7200</c:v>
                </c:pt>
              </c:numCache>
            </c:numRef>
          </c:cat>
          <c:val>
            <c:numRef>
              <c:f>Charts!$M$5:$Z$5</c:f>
              <c:numCache>
                <c:formatCode>General</c:formatCode>
                <c:ptCount val="14"/>
                <c:pt idx="0">
                  <c:v>4</c:v>
                </c:pt>
                <c:pt idx="1">
                  <c:v>12</c:v>
                </c:pt>
                <c:pt idx="2">
                  <c:v>18</c:v>
                </c:pt>
                <c:pt idx="3">
                  <c:v>18</c:v>
                </c:pt>
                <c:pt idx="4">
                  <c:v>23</c:v>
                </c:pt>
                <c:pt idx="5">
                  <c:v>34</c:v>
                </c:pt>
                <c:pt idx="6">
                  <c:v>38</c:v>
                </c:pt>
                <c:pt idx="7">
                  <c:v>40</c:v>
                </c:pt>
                <c:pt idx="8">
                  <c:v>43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EA-A44A-B8C3-6AD26DE06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899230"/>
        <c:axId val="1594585747"/>
      </c:lineChart>
      <c:catAx>
        <c:axId val="442899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aseline="0">
                    <a:solidFill>
                      <a:srgbClr val="595959"/>
                    </a:solidFill>
                  </a:defRPr>
                </a:pPr>
                <a:r>
                  <a:rPr lang="en-GB" sz="1000" b="0" i="0" baseline="0">
                    <a:solidFill>
                      <a:srgbClr val="595959"/>
                    </a:solidFill>
                    <a:effectLst/>
                  </a:rPr>
                  <a:t>Computational time (seconds)</a:t>
                </a:r>
                <a:endParaRPr lang="en-IT" sz="1000" baseline="0">
                  <a:solidFill>
                    <a:srgbClr val="595959"/>
                  </a:solidFill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594585747"/>
        <c:crosses val="autoZero"/>
        <c:auto val="1"/>
        <c:lblAlgn val="ctr"/>
        <c:lblOffset val="100"/>
        <c:noMultiLvlLbl val="1"/>
      </c:catAx>
      <c:valAx>
        <c:axId val="1594585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 i="0" baseline="0">
                    <a:solidFill>
                      <a:srgbClr val="595959"/>
                    </a:solidFill>
                  </a:defRPr>
                </a:pPr>
                <a:r>
                  <a:rPr lang="en-GB" b="0" i="0" baseline="0">
                    <a:solidFill>
                      <a:srgbClr val="595959"/>
                    </a:solidFill>
                  </a:rPr>
                  <a:t>Number of instances solved to optimality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44289923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>
              <a:defRPr sz="1400" baseline="0"/>
            </a:pPr>
            <a:r>
              <a:rPr lang="en-GB" sz="1400" baseline="0">
                <a:solidFill>
                  <a:srgbClr val="595959"/>
                </a:solidFill>
              </a:rPr>
              <a:t>Gap at termination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Bilevel Solver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Charts!$M$30:$W$30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Charts!$M$31:$W$31</c:f>
              <c:numCache>
                <c:formatCode>General</c:formatCode>
                <c:ptCount val="11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33</c:v>
                </c:pt>
                <c:pt idx="6">
                  <c:v>36</c:v>
                </c:pt>
                <c:pt idx="7">
                  <c:v>42</c:v>
                </c:pt>
                <c:pt idx="8">
                  <c:v>49</c:v>
                </c:pt>
                <c:pt idx="9">
                  <c:v>63</c:v>
                </c:pt>
                <c:pt idx="10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0-9F44-8F01-66CFF5FD4BF6}"/>
            </c:ext>
          </c:extLst>
        </c:ser>
        <c:ser>
          <c:idx val="1"/>
          <c:order val="1"/>
          <c:tx>
            <c:v>Sparse Model</c:v>
          </c:tx>
          <c:spPr>
            <a:ln w="28575" cmpd="sng"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Charts!$M$30:$W$30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Charts!$M$32:$W$32</c:f>
              <c:numCache>
                <c:formatCode>General</c:formatCode>
                <c:ptCount val="11"/>
                <c:pt idx="0">
                  <c:v>44</c:v>
                </c:pt>
                <c:pt idx="1">
                  <c:v>46</c:v>
                </c:pt>
                <c:pt idx="2">
                  <c:v>54</c:v>
                </c:pt>
                <c:pt idx="3">
                  <c:v>56</c:v>
                </c:pt>
                <c:pt idx="4">
                  <c:v>61</c:v>
                </c:pt>
                <c:pt idx="5">
                  <c:v>63</c:v>
                </c:pt>
                <c:pt idx="6">
                  <c:v>68</c:v>
                </c:pt>
                <c:pt idx="7">
                  <c:v>80</c:v>
                </c:pt>
                <c:pt idx="8">
                  <c:v>97</c:v>
                </c:pt>
                <c:pt idx="9">
                  <c:v>118</c:v>
                </c:pt>
                <c:pt idx="10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0-9F44-8F01-66CFF5FD4BF6}"/>
            </c:ext>
          </c:extLst>
        </c:ser>
        <c:ser>
          <c:idx val="2"/>
          <c:order val="2"/>
          <c:tx>
            <c:v>Nonlinear Model</c:v>
          </c:tx>
          <c:spPr>
            <a:ln w="28575" cmpd="sng">
              <a:solidFill>
                <a:srgbClr val="00B0F0"/>
              </a:solidFill>
            </a:ln>
          </c:spPr>
          <c:marker>
            <c:symbol val="circle"/>
            <c:size val="5"/>
            <c:spPr>
              <a:solidFill>
                <a:srgbClr val="00B0F0"/>
              </a:solidFill>
              <a:ln cmpd="sng">
                <a:solidFill>
                  <a:srgbClr val="00B0F0"/>
                </a:solidFill>
              </a:ln>
            </c:spPr>
          </c:marker>
          <c:cat>
            <c:numRef>
              <c:f>Charts!$M$30:$W$30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Charts!$M$33:$W$33</c:f>
              <c:numCache>
                <c:formatCode>General</c:formatCode>
                <c:ptCount val="11"/>
                <c:pt idx="0">
                  <c:v>52</c:v>
                </c:pt>
                <c:pt idx="1">
                  <c:v>55</c:v>
                </c:pt>
                <c:pt idx="2">
                  <c:v>63</c:v>
                </c:pt>
                <c:pt idx="3">
                  <c:v>66</c:v>
                </c:pt>
                <c:pt idx="4">
                  <c:v>68</c:v>
                </c:pt>
                <c:pt idx="5">
                  <c:v>72</c:v>
                </c:pt>
                <c:pt idx="6">
                  <c:v>79</c:v>
                </c:pt>
                <c:pt idx="7">
                  <c:v>91</c:v>
                </c:pt>
                <c:pt idx="8">
                  <c:v>109</c:v>
                </c:pt>
                <c:pt idx="9">
                  <c:v>125</c:v>
                </c:pt>
                <c:pt idx="10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0-9F44-8F01-66CFF5FD4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082158"/>
        <c:axId val="364016542"/>
      </c:lineChart>
      <c:catAx>
        <c:axId val="1738082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="0" i="0" baseline="0">
                    <a:solidFill>
                      <a:srgbClr val="595959"/>
                    </a:solidFill>
                  </a:rPr>
                  <a:t>Percentage gap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364016542"/>
        <c:crosses val="autoZero"/>
        <c:auto val="1"/>
        <c:lblAlgn val="ctr"/>
        <c:lblOffset val="100"/>
        <c:noMultiLvlLbl val="1"/>
      </c:catAx>
      <c:valAx>
        <c:axId val="364016542"/>
        <c:scaling>
          <c:orientation val="minMax"/>
          <c:max val="14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b="0" i="0" baseline="0">
                    <a:solidFill>
                      <a:srgbClr val="595959"/>
                    </a:solidFill>
                  </a:rPr>
                  <a:t>Number of instances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73808215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>
              <a:defRPr sz="1400" baseline="0">
                <a:solidFill>
                  <a:srgbClr val="595959"/>
                </a:solidFill>
              </a:defRPr>
            </a:pPr>
            <a:r>
              <a:rPr lang="en-GB" sz="1400" baseline="0">
                <a:solidFill>
                  <a:srgbClr val="595959"/>
                </a:solidFill>
              </a:rPr>
              <a:t>Gap w.r.t. the minimum feasible collapsed k-core at termination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Bilevel Solver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Charts!$M$56:$W$56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</c:numCache>
            </c:numRef>
          </c:cat>
          <c:val>
            <c:numRef>
              <c:f>Charts!$M$57:$W$57</c:f>
              <c:numCache>
                <c:formatCode>General</c:formatCode>
                <c:ptCount val="11"/>
                <c:pt idx="0">
                  <c:v>29</c:v>
                </c:pt>
                <c:pt idx="1">
                  <c:v>57</c:v>
                </c:pt>
                <c:pt idx="2">
                  <c:v>105</c:v>
                </c:pt>
                <c:pt idx="3">
                  <c:v>117</c:v>
                </c:pt>
                <c:pt idx="4">
                  <c:v>126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133</c:v>
                </c:pt>
                <c:pt idx="9">
                  <c:v>133</c:v>
                </c:pt>
                <c:pt idx="10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A-2E4E-8CEE-0F35A3F24F44}"/>
            </c:ext>
          </c:extLst>
        </c:ser>
        <c:ser>
          <c:idx val="1"/>
          <c:order val="1"/>
          <c:tx>
            <c:v>Sparse Model</c:v>
          </c:tx>
          <c:spPr>
            <a:ln w="28575" cmpd="sng">
              <a:solidFill>
                <a:srgbClr val="FFC000"/>
              </a:solidFill>
            </a:ln>
          </c:spPr>
          <c:marker>
            <c:symbol val="circle"/>
            <c:size val="5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Charts!$M$56:$W$56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</c:numCache>
            </c:numRef>
          </c:cat>
          <c:val>
            <c:numRef>
              <c:f>Charts!$M$58:$W$58</c:f>
              <c:numCache>
                <c:formatCode>General</c:formatCode>
                <c:ptCount val="11"/>
                <c:pt idx="0">
                  <c:v>51</c:v>
                </c:pt>
                <c:pt idx="1">
                  <c:v>88</c:v>
                </c:pt>
                <c:pt idx="2">
                  <c:v>123</c:v>
                </c:pt>
                <c:pt idx="3">
                  <c:v>131</c:v>
                </c:pt>
                <c:pt idx="4">
                  <c:v>132</c:v>
                </c:pt>
                <c:pt idx="5">
                  <c:v>133</c:v>
                </c:pt>
                <c:pt idx="6">
                  <c:v>135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A-2E4E-8CEE-0F35A3F24F44}"/>
            </c:ext>
          </c:extLst>
        </c:ser>
        <c:ser>
          <c:idx val="2"/>
          <c:order val="2"/>
          <c:tx>
            <c:v>Nonlinear Model</c:v>
          </c:tx>
          <c:spPr>
            <a:ln w="28575" cmpd="sng">
              <a:solidFill>
                <a:srgbClr val="00B0F0"/>
              </a:solidFill>
            </a:ln>
          </c:spPr>
          <c:marker>
            <c:symbol val="circle"/>
            <c:size val="5"/>
            <c:spPr>
              <a:solidFill>
                <a:srgbClr val="00B0F0"/>
              </a:solidFill>
              <a:ln cmpd="sng">
                <a:solidFill>
                  <a:srgbClr val="00B0F0"/>
                </a:solidFill>
              </a:ln>
            </c:spPr>
          </c:marker>
          <c:cat>
            <c:numRef>
              <c:f>Charts!$M$56:$W$56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</c:numCache>
            </c:numRef>
          </c:cat>
          <c:val>
            <c:numRef>
              <c:f>Charts!$M$59:$W$59</c:f>
              <c:numCache>
                <c:formatCode>General</c:formatCode>
                <c:ptCount val="11"/>
                <c:pt idx="0">
                  <c:v>133</c:v>
                </c:pt>
                <c:pt idx="1">
                  <c:v>135</c:v>
                </c:pt>
                <c:pt idx="2">
                  <c:v>136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5A-2E4E-8CEE-0F35A3F24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43195"/>
        <c:axId val="1623586915"/>
      </c:lineChart>
      <c:catAx>
        <c:axId val="2085043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="0" baseline="0">
                    <a:solidFill>
                      <a:srgbClr val="595959"/>
                    </a:solidFill>
                  </a:rPr>
                  <a:t>Percentage gap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623586915"/>
        <c:crosses val="autoZero"/>
        <c:auto val="1"/>
        <c:lblAlgn val="ctr"/>
        <c:lblOffset val="100"/>
        <c:noMultiLvlLbl val="1"/>
      </c:catAx>
      <c:valAx>
        <c:axId val="1623586915"/>
        <c:scaling>
          <c:orientation val="minMax"/>
          <c:max val="14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b="0"/>
                  <a:t>Number of instances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208504319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1240429</xdr:colOff>
      <xdr:row>6</xdr:row>
      <xdr:rowOff>39064</xdr:rowOff>
    </xdr:from>
    <xdr:ext cx="7997797" cy="41191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583BF-DAE8-FF4F-ADE4-F621DC3F6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9525</xdr:colOff>
      <xdr:row>34</xdr:row>
      <xdr:rowOff>28575</xdr:rowOff>
    </xdr:from>
    <xdr:ext cx="6086475" cy="37814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AA2A1E-A7D2-C64F-8F9A-40848B15D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28575</xdr:colOff>
      <xdr:row>60</xdr:row>
      <xdr:rowOff>104774</xdr:rowOff>
    </xdr:from>
    <xdr:ext cx="6067425" cy="4947003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31DF8A-B846-7049-BB4A-904BAFB3E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1386973</xdr:colOff>
      <xdr:row>6</xdr:row>
      <xdr:rowOff>0</xdr:rowOff>
    </xdr:from>
    <xdr:ext cx="8154737" cy="4160921"/>
    <xdr:graphicFrame macro="">
      <xdr:nvGraphicFramePr>
        <xdr:cNvPr id="371975529" name="Chart 1">
          <a:extLst>
            <a:ext uri="{FF2B5EF4-FFF2-40B4-BE49-F238E27FC236}">
              <a16:creationId xmlns:a16="http://schemas.microsoft.com/office/drawing/2014/main" id="{00000000-0008-0000-0C00-000069E52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26236</xdr:colOff>
      <xdr:row>33</xdr:row>
      <xdr:rowOff>95417</xdr:rowOff>
    </xdr:from>
    <xdr:ext cx="8172450" cy="3848267"/>
    <xdr:graphicFrame macro="">
      <xdr:nvGraphicFramePr>
        <xdr:cNvPr id="135138735" name="Chart 2">
          <a:extLst>
            <a:ext uri="{FF2B5EF4-FFF2-40B4-BE49-F238E27FC236}">
              <a16:creationId xmlns:a16="http://schemas.microsoft.com/office/drawing/2014/main" id="{00000000-0008-0000-0C00-0000AF0D0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61996</xdr:colOff>
      <xdr:row>60</xdr:row>
      <xdr:rowOff>37933</xdr:rowOff>
    </xdr:from>
    <xdr:ext cx="8243135" cy="4857750"/>
    <xdr:graphicFrame macro="">
      <xdr:nvGraphicFramePr>
        <xdr:cNvPr id="1732994793" name="Chart 3">
          <a:extLst>
            <a:ext uri="{FF2B5EF4-FFF2-40B4-BE49-F238E27FC236}">
              <a16:creationId xmlns:a16="http://schemas.microsoft.com/office/drawing/2014/main" id="{00000000-0008-0000-0C00-0000E9664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GoogleDrive/Drive%20condivisi/MartinaCarmineDomenico/Collapsed%20k-Core/CKC_results_27_02_23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TimeDependent"/>
      <sheetName val="Sparse_total"/>
      <sheetName val="Sparse"/>
      <sheetName val="NonLinear_total"/>
      <sheetName val="NonLinear"/>
      <sheetName val="BilevelSolver_total"/>
      <sheetName val="BilevelSolver"/>
      <sheetName val="Comparison"/>
      <sheetName val="Charts_withTD"/>
      <sheetName val="Charts"/>
      <sheetName val="Sensitiv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P2">
            <v>1</v>
          </cell>
          <cell r="Q2">
            <v>10</v>
          </cell>
          <cell r="R2">
            <v>20</v>
          </cell>
          <cell r="S2">
            <v>30</v>
          </cell>
          <cell r="T2">
            <v>60</v>
          </cell>
          <cell r="U2">
            <v>300</v>
          </cell>
          <cell r="V2">
            <v>600</v>
          </cell>
          <cell r="W2">
            <v>900</v>
          </cell>
          <cell r="X2">
            <v>1800</v>
          </cell>
          <cell r="Y2">
            <v>3600</v>
          </cell>
          <cell r="Z2">
            <v>4500</v>
          </cell>
          <cell r="AA2">
            <v>5400</v>
          </cell>
          <cell r="AB2">
            <v>6300</v>
          </cell>
          <cell r="AC2">
            <v>7200</v>
          </cell>
        </row>
        <row r="3">
          <cell r="P3">
            <v>0</v>
          </cell>
          <cell r="Q3">
            <v>0</v>
          </cell>
          <cell r="R3">
            <v>3</v>
          </cell>
          <cell r="S3">
            <v>3</v>
          </cell>
          <cell r="T3">
            <v>5</v>
          </cell>
          <cell r="U3">
            <v>12</v>
          </cell>
          <cell r="V3">
            <v>16</v>
          </cell>
          <cell r="W3">
            <v>19</v>
          </cell>
          <cell r="X3">
            <v>21</v>
          </cell>
          <cell r="Y3">
            <v>25</v>
          </cell>
          <cell r="Z3">
            <v>26</v>
          </cell>
          <cell r="AA3">
            <v>29</v>
          </cell>
          <cell r="AB3">
            <v>29</v>
          </cell>
          <cell r="AC3">
            <v>29</v>
          </cell>
        </row>
        <row r="4">
          <cell r="P4">
            <v>6</v>
          </cell>
          <cell r="Q4">
            <v>16</v>
          </cell>
          <cell r="R4">
            <v>17</v>
          </cell>
          <cell r="S4">
            <v>18</v>
          </cell>
          <cell r="T4">
            <v>22</v>
          </cell>
          <cell r="U4">
            <v>28</v>
          </cell>
          <cell r="V4">
            <v>30</v>
          </cell>
          <cell r="W4">
            <v>31</v>
          </cell>
          <cell r="X4">
            <v>37</v>
          </cell>
          <cell r="Y4">
            <v>38</v>
          </cell>
          <cell r="Z4">
            <v>40</v>
          </cell>
          <cell r="AA4">
            <v>42</v>
          </cell>
          <cell r="AB4">
            <v>42</v>
          </cell>
          <cell r="AC4">
            <v>44</v>
          </cell>
        </row>
        <row r="5">
          <cell r="P5">
            <v>4</v>
          </cell>
          <cell r="Q5">
            <v>12</v>
          </cell>
          <cell r="R5">
            <v>18</v>
          </cell>
          <cell r="S5">
            <v>18</v>
          </cell>
          <cell r="T5">
            <v>23</v>
          </cell>
          <cell r="U5">
            <v>34</v>
          </cell>
          <cell r="V5">
            <v>38</v>
          </cell>
          <cell r="W5">
            <v>40</v>
          </cell>
          <cell r="X5">
            <v>43</v>
          </cell>
          <cell r="Y5">
            <v>50</v>
          </cell>
          <cell r="Z5">
            <v>51</v>
          </cell>
          <cell r="AA5">
            <v>52</v>
          </cell>
          <cell r="AB5">
            <v>52</v>
          </cell>
          <cell r="AC5">
            <v>52</v>
          </cell>
        </row>
        <row r="6">
          <cell r="P6">
            <v>0</v>
          </cell>
          <cell r="Q6">
            <v>4</v>
          </cell>
          <cell r="R6">
            <v>6</v>
          </cell>
          <cell r="S6">
            <v>7</v>
          </cell>
          <cell r="T6">
            <v>8</v>
          </cell>
          <cell r="U6">
            <v>13</v>
          </cell>
          <cell r="V6">
            <v>16</v>
          </cell>
          <cell r="W6">
            <v>17</v>
          </cell>
          <cell r="X6">
            <v>21</v>
          </cell>
          <cell r="Y6">
            <v>25</v>
          </cell>
          <cell r="Z6">
            <v>26</v>
          </cell>
          <cell r="AA6">
            <v>26</v>
          </cell>
          <cell r="AB6">
            <v>26</v>
          </cell>
          <cell r="AC6">
            <v>26</v>
          </cell>
        </row>
        <row r="30">
          <cell r="P30">
            <v>0</v>
          </cell>
          <cell r="Q30">
            <v>10</v>
          </cell>
          <cell r="R30">
            <v>20</v>
          </cell>
          <cell r="S30">
            <v>30</v>
          </cell>
          <cell r="T30">
            <v>40</v>
          </cell>
          <cell r="U30">
            <v>50</v>
          </cell>
          <cell r="V30">
            <v>60</v>
          </cell>
          <cell r="W30">
            <v>70</v>
          </cell>
          <cell r="X30">
            <v>80</v>
          </cell>
          <cell r="Y30">
            <v>90</v>
          </cell>
          <cell r="Z30">
            <v>100</v>
          </cell>
        </row>
        <row r="31">
          <cell r="P31">
            <v>29</v>
          </cell>
          <cell r="Q31">
            <v>34</v>
          </cell>
          <cell r="R31">
            <v>40</v>
          </cell>
          <cell r="S31">
            <v>41</v>
          </cell>
          <cell r="T31">
            <v>46</v>
          </cell>
          <cell r="U31">
            <v>50</v>
          </cell>
          <cell r="V31">
            <v>53</v>
          </cell>
          <cell r="W31">
            <v>59</v>
          </cell>
          <cell r="X31">
            <v>64</v>
          </cell>
          <cell r="Y31">
            <v>71</v>
          </cell>
          <cell r="Z31">
            <v>87</v>
          </cell>
        </row>
        <row r="32">
          <cell r="P32">
            <v>44</v>
          </cell>
          <cell r="Q32">
            <v>46</v>
          </cell>
          <cell r="R32">
            <v>54</v>
          </cell>
          <cell r="S32">
            <v>55</v>
          </cell>
          <cell r="T32">
            <v>58</v>
          </cell>
          <cell r="U32">
            <v>59</v>
          </cell>
          <cell r="V32">
            <v>61</v>
          </cell>
          <cell r="W32">
            <v>64</v>
          </cell>
          <cell r="X32">
            <v>69</v>
          </cell>
          <cell r="Y32">
            <v>77</v>
          </cell>
          <cell r="Z32">
            <v>87</v>
          </cell>
        </row>
        <row r="33">
          <cell r="P33">
            <v>52</v>
          </cell>
          <cell r="Q33">
            <v>55</v>
          </cell>
          <cell r="R33">
            <v>62</v>
          </cell>
          <cell r="S33">
            <v>63</v>
          </cell>
          <cell r="T33">
            <v>65</v>
          </cell>
          <cell r="U33">
            <v>68</v>
          </cell>
          <cell r="V33">
            <v>71</v>
          </cell>
          <cell r="W33">
            <v>75</v>
          </cell>
          <cell r="X33">
            <v>81</v>
          </cell>
          <cell r="Y33">
            <v>84</v>
          </cell>
          <cell r="Z33">
            <v>87</v>
          </cell>
        </row>
        <row r="34">
          <cell r="P34">
            <v>26</v>
          </cell>
          <cell r="Q34">
            <v>27</v>
          </cell>
          <cell r="R34">
            <v>28</v>
          </cell>
          <cell r="S34">
            <v>29</v>
          </cell>
          <cell r="T34">
            <v>30</v>
          </cell>
          <cell r="U34">
            <v>33</v>
          </cell>
          <cell r="V34">
            <v>36</v>
          </cell>
          <cell r="W34">
            <v>42</v>
          </cell>
          <cell r="X34">
            <v>49</v>
          </cell>
          <cell r="Y34">
            <v>63</v>
          </cell>
          <cell r="Z34">
            <v>87</v>
          </cell>
        </row>
        <row r="56">
          <cell r="P56">
            <v>0</v>
          </cell>
          <cell r="Q56">
            <v>2</v>
          </cell>
          <cell r="R56">
            <v>5</v>
          </cell>
          <cell r="S56">
            <v>7</v>
          </cell>
          <cell r="T56">
            <v>10</v>
          </cell>
          <cell r="U56">
            <v>12</v>
          </cell>
          <cell r="V56">
            <v>15</v>
          </cell>
          <cell r="W56">
            <v>17</v>
          </cell>
          <cell r="X56">
            <v>20</v>
          </cell>
          <cell r="Y56">
            <v>22</v>
          </cell>
          <cell r="Z56">
            <v>25</v>
          </cell>
        </row>
        <row r="57">
          <cell r="O57" t="str">
            <v>TimeDependent</v>
          </cell>
          <cell r="P57">
            <v>65</v>
          </cell>
          <cell r="Q57">
            <v>73</v>
          </cell>
          <cell r="R57">
            <v>78</v>
          </cell>
          <cell r="S57">
            <v>79</v>
          </cell>
          <cell r="T57">
            <v>81</v>
          </cell>
          <cell r="U57">
            <v>82</v>
          </cell>
          <cell r="V57">
            <v>82</v>
          </cell>
          <cell r="W57">
            <v>84</v>
          </cell>
          <cell r="X57">
            <v>84</v>
          </cell>
          <cell r="Y57">
            <v>84</v>
          </cell>
          <cell r="Z57">
            <v>84</v>
          </cell>
        </row>
        <row r="58">
          <cell r="O58" t="str">
            <v>Sparse Model</v>
          </cell>
          <cell r="P58">
            <v>49</v>
          </cell>
          <cell r="Q58">
            <v>59</v>
          </cell>
          <cell r="R58">
            <v>77</v>
          </cell>
          <cell r="S58">
            <v>81</v>
          </cell>
          <cell r="T58">
            <v>82</v>
          </cell>
          <cell r="U58">
            <v>83</v>
          </cell>
          <cell r="V58">
            <v>86</v>
          </cell>
          <cell r="W58">
            <v>87</v>
          </cell>
          <cell r="X58">
            <v>87</v>
          </cell>
          <cell r="Y58">
            <v>87</v>
          </cell>
          <cell r="Z58">
            <v>87</v>
          </cell>
        </row>
        <row r="59">
          <cell r="O59" t="str">
            <v>Nonlinear Model</v>
          </cell>
          <cell r="P59">
            <v>82</v>
          </cell>
          <cell r="Q59">
            <v>83</v>
          </cell>
          <cell r="R59">
            <v>85</v>
          </cell>
          <cell r="S59">
            <v>85</v>
          </cell>
          <cell r="T59">
            <v>85</v>
          </cell>
          <cell r="U59">
            <v>85</v>
          </cell>
          <cell r="V59">
            <v>87</v>
          </cell>
          <cell r="W59">
            <v>87</v>
          </cell>
          <cell r="X59">
            <v>87</v>
          </cell>
          <cell r="Y59">
            <v>87</v>
          </cell>
          <cell r="Z59">
            <v>87</v>
          </cell>
        </row>
        <row r="60">
          <cell r="O60" t="str">
            <v>Bilevel Solver</v>
          </cell>
          <cell r="P60">
            <v>29</v>
          </cell>
          <cell r="Q60">
            <v>35</v>
          </cell>
          <cell r="R60">
            <v>59</v>
          </cell>
          <cell r="S60">
            <v>68</v>
          </cell>
          <cell r="T60">
            <v>74</v>
          </cell>
          <cell r="U60">
            <v>78</v>
          </cell>
          <cell r="V60">
            <v>81</v>
          </cell>
          <cell r="W60">
            <v>81</v>
          </cell>
          <cell r="X60">
            <v>84</v>
          </cell>
          <cell r="Y60">
            <v>84</v>
          </cell>
          <cell r="Z60">
            <v>87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F3" sqref="F3"/>
    </sheetView>
  </sheetViews>
  <sheetFormatPr baseColWidth="10" defaultColWidth="11.1640625" defaultRowHeight="15" customHeight="1" x14ac:dyDescent="0.2"/>
  <cols>
    <col min="1" max="1" width="18" customWidth="1"/>
    <col min="2" max="2" width="37.33203125" customWidth="1"/>
    <col min="3" max="3" width="46.5" customWidth="1"/>
    <col min="4" max="4" width="12.5" customWidth="1"/>
    <col min="5" max="5" width="7.5" customWidth="1"/>
    <col min="6" max="6" width="10.83203125" customWidth="1"/>
    <col min="7" max="26" width="10.5" customWidth="1"/>
  </cols>
  <sheetData>
    <row r="1" spans="1: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6" ht="15.75" customHeight="1" x14ac:dyDescent="0.2">
      <c r="A2" s="5" t="s">
        <v>48</v>
      </c>
      <c r="B2" s="6" t="s">
        <v>49</v>
      </c>
      <c r="C2" s="6" t="s">
        <v>50</v>
      </c>
      <c r="D2" s="7" t="s">
        <v>28</v>
      </c>
      <c r="E2" s="8" t="s">
        <v>10</v>
      </c>
      <c r="F2" s="9" t="s">
        <v>249</v>
      </c>
    </row>
    <row r="3" spans="1:6" ht="15.75" customHeight="1" x14ac:dyDescent="0.2">
      <c r="A3" s="5" t="s">
        <v>40</v>
      </c>
      <c r="B3" s="6" t="s">
        <v>41</v>
      </c>
      <c r="C3" s="10" t="s">
        <v>42</v>
      </c>
      <c r="D3" s="7" t="s">
        <v>43</v>
      </c>
      <c r="E3" s="8" t="s">
        <v>10</v>
      </c>
      <c r="F3" s="9"/>
    </row>
    <row r="4" spans="1:6" ht="15.75" customHeight="1" x14ac:dyDescent="0.2">
      <c r="A4" s="5" t="s">
        <v>29</v>
      </c>
      <c r="B4" s="6" t="s">
        <v>30</v>
      </c>
      <c r="C4" s="10" t="s">
        <v>31</v>
      </c>
      <c r="D4" s="7" t="s">
        <v>32</v>
      </c>
      <c r="E4" s="8" t="s">
        <v>10</v>
      </c>
      <c r="F4" s="9"/>
    </row>
    <row r="5" spans="1:6" ht="15.75" customHeight="1" x14ac:dyDescent="0.2">
      <c r="A5" s="5" t="s">
        <v>51</v>
      </c>
      <c r="B5" s="6" t="s">
        <v>52</v>
      </c>
      <c r="C5" s="10" t="s">
        <v>53</v>
      </c>
      <c r="D5" s="7" t="s">
        <v>54</v>
      </c>
      <c r="E5" s="8" t="s">
        <v>10</v>
      </c>
      <c r="F5" s="9"/>
    </row>
    <row r="6" spans="1:6" ht="15.75" customHeight="1" x14ac:dyDescent="0.2">
      <c r="A6" s="5" t="s">
        <v>44</v>
      </c>
      <c r="B6" s="6" t="s">
        <v>45</v>
      </c>
      <c r="C6" s="10" t="s">
        <v>46</v>
      </c>
      <c r="D6" s="7" t="s">
        <v>47</v>
      </c>
      <c r="E6" s="8" t="s">
        <v>10</v>
      </c>
      <c r="F6" s="9"/>
    </row>
    <row r="7" spans="1:6" ht="15.75" customHeight="1" x14ac:dyDescent="0.2">
      <c r="A7" s="5" t="s">
        <v>11</v>
      </c>
      <c r="B7" s="6" t="s">
        <v>12</v>
      </c>
      <c r="C7" s="10" t="s">
        <v>13</v>
      </c>
      <c r="D7" s="7" t="s">
        <v>14</v>
      </c>
      <c r="E7" s="8" t="s">
        <v>10</v>
      </c>
      <c r="F7" s="9"/>
    </row>
    <row r="8" spans="1:6" ht="15.75" customHeight="1" x14ac:dyDescent="0.2">
      <c r="A8" s="5" t="s">
        <v>15</v>
      </c>
      <c r="B8" s="6" t="s">
        <v>16</v>
      </c>
      <c r="C8" s="6" t="s">
        <v>17</v>
      </c>
      <c r="D8" s="7" t="s">
        <v>9</v>
      </c>
      <c r="E8" s="8" t="s">
        <v>10</v>
      </c>
      <c r="F8" s="9" t="s">
        <v>248</v>
      </c>
    </row>
    <row r="9" spans="1:6" ht="15.75" customHeight="1" x14ac:dyDescent="0.2">
      <c r="A9" s="5" t="s">
        <v>21</v>
      </c>
      <c r="B9" s="6" t="s">
        <v>22</v>
      </c>
      <c r="C9" s="6" t="s">
        <v>23</v>
      </c>
      <c r="D9" s="7" t="s">
        <v>24</v>
      </c>
      <c r="E9" s="8" t="s">
        <v>10</v>
      </c>
      <c r="F9" s="9"/>
    </row>
    <row r="10" spans="1:6" ht="15.75" customHeight="1" x14ac:dyDescent="0.2">
      <c r="A10" s="5" t="s">
        <v>33</v>
      </c>
      <c r="B10" s="6" t="s">
        <v>34</v>
      </c>
      <c r="C10" s="10" t="s">
        <v>35</v>
      </c>
      <c r="D10" s="7" t="s">
        <v>36</v>
      </c>
      <c r="E10" s="8" t="s">
        <v>10</v>
      </c>
      <c r="F10" s="9"/>
    </row>
    <row r="11" spans="1:6" ht="15.75" customHeight="1" x14ac:dyDescent="0.2">
      <c r="A11" s="5" t="s">
        <v>18</v>
      </c>
      <c r="B11" s="6" t="s">
        <v>19</v>
      </c>
      <c r="C11" s="6" t="s">
        <v>20</v>
      </c>
      <c r="D11" s="7">
        <v>2</v>
      </c>
      <c r="E11" s="8" t="s">
        <v>10</v>
      </c>
      <c r="F11" s="9"/>
    </row>
    <row r="12" spans="1:6" ht="15.75" customHeight="1" x14ac:dyDescent="0.2">
      <c r="A12" s="5" t="s">
        <v>55</v>
      </c>
      <c r="B12" s="6" t="s">
        <v>56</v>
      </c>
      <c r="C12" s="10" t="s">
        <v>57</v>
      </c>
      <c r="D12" s="7" t="s">
        <v>58</v>
      </c>
      <c r="E12" s="8" t="s">
        <v>10</v>
      </c>
      <c r="F12" s="9"/>
    </row>
    <row r="13" spans="1:6" ht="15.75" customHeight="1" x14ac:dyDescent="0.2">
      <c r="A13" s="5" t="s">
        <v>25</v>
      </c>
      <c r="B13" s="6" t="s">
        <v>26</v>
      </c>
      <c r="C13" s="10" t="s">
        <v>27</v>
      </c>
      <c r="D13" s="7" t="s">
        <v>28</v>
      </c>
      <c r="E13" s="8" t="s">
        <v>10</v>
      </c>
      <c r="F13" s="9"/>
    </row>
    <row r="14" spans="1:6" ht="15.75" customHeight="1" x14ac:dyDescent="0.2">
      <c r="A14" s="5" t="s">
        <v>37</v>
      </c>
      <c r="B14" s="6" t="s">
        <v>38</v>
      </c>
      <c r="C14" s="6" t="s">
        <v>39</v>
      </c>
      <c r="D14" s="7" t="s">
        <v>28</v>
      </c>
      <c r="E14" s="8" t="s">
        <v>10</v>
      </c>
      <c r="F14" s="9" t="s">
        <v>247</v>
      </c>
    </row>
    <row r="15" spans="1:6" ht="15.75" customHeight="1" x14ac:dyDescent="0.2">
      <c r="A15" s="11" t="s">
        <v>6</v>
      </c>
      <c r="B15" s="12" t="s">
        <v>7</v>
      </c>
      <c r="C15" s="12" t="s">
        <v>8</v>
      </c>
      <c r="D15" s="13" t="s">
        <v>9</v>
      </c>
      <c r="E15" s="14" t="s">
        <v>10</v>
      </c>
      <c r="F15" s="15"/>
    </row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A2:F15">
    <sortCondition ref="A1:A15"/>
  </sortState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B776E-FE3D-A749-9CDF-FCEA14DBC899}">
  <dimension ref="A1:AC1000"/>
  <sheetViews>
    <sheetView tabSelected="1" topLeftCell="O70" workbookViewId="0">
      <selection activeCell="P60" sqref="P60"/>
    </sheetView>
  </sheetViews>
  <sheetFormatPr baseColWidth="10" defaultColWidth="11.1640625" defaultRowHeight="15" customHeight="1" x14ac:dyDescent="0.2"/>
  <cols>
    <col min="1" max="1" width="18.83203125" style="119" customWidth="1"/>
    <col min="2" max="3" width="18.1640625" customWidth="1"/>
    <col min="4" max="4" width="18.1640625" style="119" customWidth="1"/>
    <col min="5" max="6" width="10.5" customWidth="1"/>
    <col min="7" max="7" width="10.5" style="119" customWidth="1"/>
    <col min="8" max="9" width="10.5" customWidth="1"/>
    <col min="10" max="10" width="10.5" style="119" customWidth="1"/>
    <col min="11" max="12" width="10.5" style="87" customWidth="1"/>
    <col min="13" max="14" width="10.5" customWidth="1"/>
    <col min="15" max="15" width="18.1640625" customWidth="1"/>
    <col min="16" max="29" width="10.5" customWidth="1"/>
  </cols>
  <sheetData>
    <row r="1" spans="1:29" ht="15.75" customHeight="1" x14ac:dyDescent="0.2">
      <c r="A1" s="114" t="s">
        <v>59</v>
      </c>
      <c r="B1" s="271" t="s">
        <v>266</v>
      </c>
      <c r="C1" s="272"/>
      <c r="D1" s="273"/>
      <c r="E1" s="271" t="s">
        <v>264</v>
      </c>
      <c r="F1" s="272"/>
      <c r="G1" s="273"/>
      <c r="H1" s="271" t="s">
        <v>265</v>
      </c>
      <c r="I1" s="274"/>
      <c r="J1" s="275"/>
      <c r="K1" s="271" t="s">
        <v>267</v>
      </c>
      <c r="L1" s="274"/>
      <c r="M1" s="275"/>
      <c r="N1" s="291"/>
    </row>
    <row r="2" spans="1:29" ht="15.75" customHeight="1" x14ac:dyDescent="0.2">
      <c r="A2" s="114"/>
      <c r="B2" s="133" t="s">
        <v>240</v>
      </c>
      <c r="C2" s="133" t="s">
        <v>230</v>
      </c>
      <c r="D2" s="132" t="s">
        <v>227</v>
      </c>
      <c r="E2" s="133" t="s">
        <v>240</v>
      </c>
      <c r="F2" s="133" t="s">
        <v>230</v>
      </c>
      <c r="G2" s="132" t="s">
        <v>227</v>
      </c>
      <c r="H2" s="133" t="s">
        <v>240</v>
      </c>
      <c r="I2" s="133" t="s">
        <v>230</v>
      </c>
      <c r="J2" s="132" t="s">
        <v>227</v>
      </c>
      <c r="K2" s="292" t="s">
        <v>240</v>
      </c>
      <c r="L2" s="133" t="s">
        <v>230</v>
      </c>
      <c r="M2" s="132" t="s">
        <v>227</v>
      </c>
      <c r="N2" s="167"/>
      <c r="P2" s="287">
        <v>1</v>
      </c>
      <c r="Q2" s="287">
        <v>10</v>
      </c>
      <c r="R2" s="287">
        <v>20</v>
      </c>
      <c r="S2" s="287">
        <v>30</v>
      </c>
      <c r="T2" s="287">
        <v>60</v>
      </c>
      <c r="U2" s="287">
        <v>300</v>
      </c>
      <c r="V2" s="287">
        <v>600</v>
      </c>
      <c r="W2" s="287">
        <v>900</v>
      </c>
      <c r="X2" s="287">
        <v>1800</v>
      </c>
      <c r="Y2" s="287">
        <v>3600</v>
      </c>
      <c r="Z2" s="287">
        <v>4500</v>
      </c>
      <c r="AA2" s="287">
        <v>5400</v>
      </c>
      <c r="AB2" s="287">
        <v>6300</v>
      </c>
      <c r="AC2" s="287">
        <v>7200</v>
      </c>
    </row>
    <row r="3" spans="1:29" ht="15.75" customHeight="1" x14ac:dyDescent="0.2">
      <c r="A3" s="288" t="s">
        <v>67</v>
      </c>
      <c r="B3" s="18">
        <f>TimeDependent!I2</f>
        <v>7200.01460695266</v>
      </c>
      <c r="C3" s="6">
        <f>TimeDependent!L2</f>
        <v>0</v>
      </c>
      <c r="D3" s="289">
        <f>TimeDependent!H2</f>
        <v>34.782608695652002</v>
      </c>
      <c r="E3" s="6">
        <f>Sparse!I2</f>
        <v>1039.626223</v>
      </c>
      <c r="F3" s="6">
        <f>Sparse!L2</f>
        <v>0</v>
      </c>
      <c r="G3" s="114">
        <f>Sparse!H2</f>
        <v>0</v>
      </c>
      <c r="H3" s="6">
        <f>NonLinear!I2</f>
        <v>172.28314399719201</v>
      </c>
      <c r="I3" s="6">
        <f>NonLinear!L2</f>
        <v>1.0869759199008315E-9</v>
      </c>
      <c r="J3" s="114">
        <f>NonLinear!H2</f>
        <v>0</v>
      </c>
      <c r="K3" s="105">
        <f>BilevelSolver!I2</f>
        <v>7200.0015199999998</v>
      </c>
      <c r="L3" s="86">
        <f>BilevelSolver!L2</f>
        <v>1.0869565217391304</v>
      </c>
      <c r="M3" s="119">
        <f>BilevelSolver!H2</f>
        <v>62.590604301075267</v>
      </c>
      <c r="O3" s="290" t="s">
        <v>266</v>
      </c>
      <c r="P3" s="290">
        <f>COUNTIF($B$3:$B$89,"&lt;="&amp;P2)</f>
        <v>0</v>
      </c>
      <c r="Q3" s="290">
        <f>COUNTIF($B$3:$B$89,"&lt;="&amp;Q2)</f>
        <v>0</v>
      </c>
      <c r="R3" s="290">
        <f>COUNTIF($B$3:$B$89,"&lt;="&amp;R2)</f>
        <v>3</v>
      </c>
      <c r="S3" s="290">
        <f>COUNTIF($B$3:$B$89,"&lt;="&amp;S2)</f>
        <v>3</v>
      </c>
      <c r="T3" s="290">
        <f>COUNTIF($B$3:$B$89,"&lt;="&amp;T2)</f>
        <v>5</v>
      </c>
      <c r="U3" s="290">
        <f t="shared" ref="U3:AA3" si="0">COUNTIF($B$3:$B$89,"&lt;="&amp;U2)</f>
        <v>12</v>
      </c>
      <c r="V3" s="290">
        <f t="shared" si="0"/>
        <v>16</v>
      </c>
      <c r="W3" s="290">
        <f t="shared" si="0"/>
        <v>19</v>
      </c>
      <c r="X3" s="290">
        <f t="shared" si="0"/>
        <v>21</v>
      </c>
      <c r="Y3" s="290">
        <f t="shared" si="0"/>
        <v>25</v>
      </c>
      <c r="Z3" s="290">
        <f t="shared" si="0"/>
        <v>26</v>
      </c>
      <c r="AA3" s="290">
        <f t="shared" si="0"/>
        <v>29</v>
      </c>
      <c r="AB3" s="290">
        <f>COUNTIF($B$3:$B$89,"&lt;="&amp;AB2)</f>
        <v>29</v>
      </c>
      <c r="AC3" s="290">
        <f>COUNTIF($B$3:$B$89,"&lt;="&amp;AC2)</f>
        <v>29</v>
      </c>
    </row>
    <row r="4" spans="1:29" ht="15.75" customHeight="1" x14ac:dyDescent="0.2">
      <c r="A4" s="127" t="s">
        <v>69</v>
      </c>
      <c r="B4" s="18">
        <f>TimeDependent!I3</f>
        <v>7200.0021109580903</v>
      </c>
      <c r="C4" s="6">
        <f>TimeDependent!L3</f>
        <v>3.9279603731029235E-6</v>
      </c>
      <c r="D4" s="289">
        <f>TimeDependent!H3</f>
        <v>55.555555555551194</v>
      </c>
      <c r="E4" s="6">
        <f>Sparse!I3</f>
        <v>7200.0042439999997</v>
      </c>
      <c r="F4" s="6">
        <f>Sparse!L3</f>
        <v>1.1111150827154883</v>
      </c>
      <c r="G4" s="114">
        <f>Sparse!H3</f>
        <v>56.043956039999998</v>
      </c>
      <c r="H4" s="6">
        <f>NonLinear!I3</f>
        <v>2887.6428520679401</v>
      </c>
      <c r="I4" s="6">
        <f>NonLinear!L3</f>
        <v>0</v>
      </c>
      <c r="J4" s="114">
        <f>NonLinear!H3</f>
        <v>0</v>
      </c>
      <c r="K4" s="105">
        <f>BilevelSolver!I3</f>
        <v>7200.0186400000002</v>
      </c>
      <c r="L4" s="86">
        <f>BilevelSolver!L3</f>
        <v>1.1111150827154883</v>
      </c>
      <c r="M4" s="119">
        <f>BilevelSolver!H3</f>
        <v>80.265624175824172</v>
      </c>
      <c r="O4" s="290" t="s">
        <v>264</v>
      </c>
      <c r="P4" s="290">
        <f>COUNTIF($E$3:$E$89,"&lt;="&amp;P2)</f>
        <v>6</v>
      </c>
      <c r="Q4" s="290">
        <f>COUNTIF($E$3:$E$89,"&lt;="&amp;Q2)</f>
        <v>16</v>
      </c>
      <c r="R4" s="290">
        <f t="shared" ref="R4:AC4" si="1">COUNTIF($E$3:$E$89,"&lt;="&amp;R2)</f>
        <v>17</v>
      </c>
      <c r="S4" s="290">
        <f t="shared" si="1"/>
        <v>18</v>
      </c>
      <c r="T4" s="290">
        <f t="shared" si="1"/>
        <v>22</v>
      </c>
      <c r="U4" s="290">
        <f t="shared" si="1"/>
        <v>28</v>
      </c>
      <c r="V4" s="290">
        <f t="shared" si="1"/>
        <v>30</v>
      </c>
      <c r="W4" s="290">
        <f t="shared" si="1"/>
        <v>31</v>
      </c>
      <c r="X4" s="290">
        <f t="shared" si="1"/>
        <v>37</v>
      </c>
      <c r="Y4" s="290">
        <f t="shared" si="1"/>
        <v>38</v>
      </c>
      <c r="Z4" s="290">
        <f t="shared" si="1"/>
        <v>40</v>
      </c>
      <c r="AA4" s="290">
        <f t="shared" si="1"/>
        <v>42</v>
      </c>
      <c r="AB4" s="290">
        <f t="shared" si="1"/>
        <v>42</v>
      </c>
      <c r="AC4" s="290">
        <f t="shared" si="1"/>
        <v>44</v>
      </c>
    </row>
    <row r="5" spans="1:29" ht="15.75" customHeight="1" x14ac:dyDescent="0.2">
      <c r="A5" s="127" t="s">
        <v>70</v>
      </c>
      <c r="B5" s="18">
        <f>TimeDependent!I4</f>
        <v>7200.0031278133301</v>
      </c>
      <c r="C5" s="6">
        <f>TimeDependent!L4</f>
        <v>0</v>
      </c>
      <c r="D5" s="289">
        <f>TimeDependent!H4</f>
        <v>100</v>
      </c>
      <c r="E5" s="6">
        <f>Sparse!I4</f>
        <v>7200.0328449999997</v>
      </c>
      <c r="F5" s="6">
        <f>Sparse!L4</f>
        <v>2.2988505747126435</v>
      </c>
      <c r="G5" s="114">
        <f>Sparse!H4</f>
        <v>100</v>
      </c>
      <c r="H5" s="6">
        <f>NonLinear!I4</f>
        <v>7200.0003910064697</v>
      </c>
      <c r="I5" s="6">
        <f>NonLinear!L4</f>
        <v>0</v>
      </c>
      <c r="J5" s="114">
        <f>NonLinear!H4</f>
        <v>48.275862068965516</v>
      </c>
      <c r="K5" s="105">
        <f>BilevelSolver!I4</f>
        <v>7200.0093100000004</v>
      </c>
      <c r="L5" s="86">
        <f>BilevelSolver!L4</f>
        <v>3.4482758620689653</v>
      </c>
      <c r="M5" s="119">
        <f>BilevelSolver!H4</f>
        <v>84.76447777777777</v>
      </c>
      <c r="O5" s="290" t="s">
        <v>265</v>
      </c>
      <c r="P5" s="290">
        <f>COUNTIF($H$3:$H$89,"&lt;="&amp;P2)</f>
        <v>4</v>
      </c>
      <c r="Q5" s="290">
        <f>COUNTIF($H$3:$H$89,"&lt;="&amp;Q2)</f>
        <v>12</v>
      </c>
      <c r="R5" s="290">
        <f t="shared" ref="R5:AC5" si="2">COUNTIF($H$3:$H$89,"&lt;="&amp;R2)</f>
        <v>18</v>
      </c>
      <c r="S5" s="290">
        <f t="shared" si="2"/>
        <v>18</v>
      </c>
      <c r="T5" s="290">
        <f t="shared" si="2"/>
        <v>23</v>
      </c>
      <c r="U5" s="290">
        <f t="shared" si="2"/>
        <v>34</v>
      </c>
      <c r="V5" s="290">
        <f t="shared" si="2"/>
        <v>38</v>
      </c>
      <c r="W5" s="290">
        <f t="shared" si="2"/>
        <v>40</v>
      </c>
      <c r="X5" s="290">
        <f t="shared" si="2"/>
        <v>43</v>
      </c>
      <c r="Y5" s="290">
        <f t="shared" si="2"/>
        <v>50</v>
      </c>
      <c r="Z5" s="290">
        <f t="shared" si="2"/>
        <v>51</v>
      </c>
      <c r="AA5" s="290">
        <f t="shared" si="2"/>
        <v>52</v>
      </c>
      <c r="AB5" s="290">
        <f t="shared" si="2"/>
        <v>52</v>
      </c>
      <c r="AC5" s="290">
        <f t="shared" si="2"/>
        <v>52</v>
      </c>
    </row>
    <row r="6" spans="1:29" ht="15.75" customHeight="1" x14ac:dyDescent="0.2">
      <c r="A6" s="127" t="s">
        <v>71</v>
      </c>
      <c r="B6" s="18">
        <f>TimeDependent!I5</f>
        <v>7200.0009648799896</v>
      </c>
      <c r="C6" s="6">
        <f>TimeDependent!L5</f>
        <v>6.0000218163243238E-8</v>
      </c>
      <c r="D6" s="289">
        <f>TimeDependent!H5</f>
        <v>48.749999999997698</v>
      </c>
      <c r="E6" s="6">
        <f>Sparse!I5</f>
        <v>1159.579154</v>
      </c>
      <c r="F6" s="6">
        <f>Sparse!L5</f>
        <v>6.0000218163243238E-8</v>
      </c>
      <c r="G6" s="114">
        <f>Sparse!H5</f>
        <v>0</v>
      </c>
      <c r="H6" s="6">
        <f>NonLinear!I5</f>
        <v>162.66062188148399</v>
      </c>
      <c r="I6" s="6">
        <f>NonLinear!L5</f>
        <v>0</v>
      </c>
      <c r="J6" s="114">
        <f>NonLinear!H5</f>
        <v>0</v>
      </c>
      <c r="K6" s="105">
        <f>BilevelSolver!I5</f>
        <v>7200.0049499999996</v>
      </c>
      <c r="L6" s="86">
        <f>BilevelSolver!L5</f>
        <v>1.2500000607502209</v>
      </c>
      <c r="M6" s="119">
        <f>BilevelSolver!H5</f>
        <v>55.996532098765435</v>
      </c>
      <c r="O6" s="290" t="s">
        <v>235</v>
      </c>
      <c r="P6" s="290">
        <f t="shared" ref="P6:AC6" si="3">COUNTIF($K$3:$K$89,"&lt;="&amp;P2)</f>
        <v>0</v>
      </c>
      <c r="Q6" s="290">
        <f t="shared" si="3"/>
        <v>4</v>
      </c>
      <c r="R6" s="290">
        <f t="shared" si="3"/>
        <v>6</v>
      </c>
      <c r="S6" s="290">
        <f t="shared" si="3"/>
        <v>7</v>
      </c>
      <c r="T6" s="290">
        <f t="shared" si="3"/>
        <v>8</v>
      </c>
      <c r="U6" s="290">
        <f t="shared" si="3"/>
        <v>13</v>
      </c>
      <c r="V6" s="290">
        <f t="shared" si="3"/>
        <v>16</v>
      </c>
      <c r="W6" s="290">
        <f t="shared" si="3"/>
        <v>17</v>
      </c>
      <c r="X6" s="290">
        <f t="shared" si="3"/>
        <v>21</v>
      </c>
      <c r="Y6" s="290">
        <f t="shared" si="3"/>
        <v>25</v>
      </c>
      <c r="Z6" s="290">
        <f t="shared" si="3"/>
        <v>26</v>
      </c>
      <c r="AA6" s="290">
        <f t="shared" si="3"/>
        <v>26</v>
      </c>
      <c r="AB6" s="290">
        <f t="shared" si="3"/>
        <v>26</v>
      </c>
      <c r="AC6" s="290">
        <f t="shared" si="3"/>
        <v>26</v>
      </c>
    </row>
    <row r="7" spans="1:29" ht="15.75" customHeight="1" x14ac:dyDescent="0.2">
      <c r="A7" s="127" t="s">
        <v>72</v>
      </c>
      <c r="B7" s="18">
        <f>TimeDependent!I6</f>
        <v>7200.0019850730896</v>
      </c>
      <c r="C7" s="6">
        <f>TimeDependent!L6</f>
        <v>0</v>
      </c>
      <c r="D7" s="289">
        <f>TimeDependent!H6</f>
        <v>100</v>
      </c>
      <c r="E7" s="6">
        <f>Sparse!I6</f>
        <v>7200.0034260000002</v>
      </c>
      <c r="F7" s="6">
        <f>Sparse!L6</f>
        <v>1.2987012987012987</v>
      </c>
      <c r="G7" s="114">
        <f>Sparse!H6</f>
        <v>76.92307692</v>
      </c>
      <c r="H7" s="6">
        <f>NonLinear!I6</f>
        <v>1307.0511498451201</v>
      </c>
      <c r="I7" s="6">
        <f>NonLinear!L6</f>
        <v>0</v>
      </c>
      <c r="J7" s="114">
        <f>NonLinear!H6</f>
        <v>0</v>
      </c>
      <c r="K7" s="105">
        <f>BilevelSolver!I6</f>
        <v>7200.0030399999996</v>
      </c>
      <c r="L7" s="86">
        <f>BilevelSolver!L6</f>
        <v>2.5974025974025974</v>
      </c>
      <c r="M7" s="119">
        <f>BilevelSolver!H6</f>
        <v>77.675377215189869</v>
      </c>
    </row>
    <row r="8" spans="1:29" ht="15.75" customHeight="1" x14ac:dyDescent="0.2">
      <c r="A8" s="127" t="s">
        <v>73</v>
      </c>
      <c r="B8" s="18">
        <f>TimeDependent!I7</f>
        <v>7200.0038449764197</v>
      </c>
      <c r="C8" s="6">
        <f>TimeDependent!L7</f>
        <v>4.4513126686658618E-6</v>
      </c>
      <c r="D8" s="289">
        <f>TimeDependent!H7</f>
        <v>100</v>
      </c>
      <c r="E8" s="6">
        <f>Sparse!I7</f>
        <v>7200.0078970000004</v>
      </c>
      <c r="F8" s="6">
        <f>Sparse!L7</f>
        <v>2.7397306006637008</v>
      </c>
      <c r="G8" s="114">
        <f>Sparse!H7</f>
        <v>92</v>
      </c>
      <c r="H8" s="6">
        <f>NonLinear!I7</f>
        <v>7200.0003230571701</v>
      </c>
      <c r="I8" s="6">
        <f>NonLinear!L7</f>
        <v>0</v>
      </c>
      <c r="J8" s="114">
        <f>NonLinear!H7</f>
        <v>34.24657241557523</v>
      </c>
      <c r="K8" s="105">
        <f>BilevelSolver!I7</f>
        <v>7200.1051100000004</v>
      </c>
      <c r="L8" s="86">
        <f>BilevelSolver!L7</f>
        <v>4.1095936753392168</v>
      </c>
      <c r="M8" s="119">
        <f>BilevelSolver!H7</f>
        <v>83.06143552631579</v>
      </c>
    </row>
    <row r="9" spans="1:29" ht="15.75" customHeight="1" x14ac:dyDescent="0.2">
      <c r="A9" s="127" t="s">
        <v>74</v>
      </c>
      <c r="B9" s="18">
        <f>TimeDependent!I8</f>
        <v>3859.4465088844299</v>
      </c>
      <c r="C9" s="6">
        <f>TimeDependent!L8</f>
        <v>3.559831149382042E-9</v>
      </c>
      <c r="D9" s="289">
        <f>TimeDependent!H8</f>
        <v>0</v>
      </c>
      <c r="E9" s="6">
        <f>Sparse!I8</f>
        <v>49.936444999999999</v>
      </c>
      <c r="F9" s="6">
        <f>Sparse!L8</f>
        <v>3.559831149382042E-9</v>
      </c>
      <c r="G9" s="114">
        <f>Sparse!H8</f>
        <v>0</v>
      </c>
      <c r="H9" s="6">
        <f>NonLinear!I8</f>
        <v>61.407191991806002</v>
      </c>
      <c r="I9" s="6">
        <f>NonLinear!L8</f>
        <v>0</v>
      </c>
      <c r="J9" s="114">
        <f>NonLinear!H8</f>
        <v>0</v>
      </c>
      <c r="K9" s="105">
        <f>BilevelSolver!I8</f>
        <v>4117.73081</v>
      </c>
      <c r="L9" s="86">
        <f>BilevelSolver!L8</f>
        <v>3.559831149382042E-9</v>
      </c>
      <c r="M9" s="119">
        <f>BilevelSolver!H8</f>
        <v>0</v>
      </c>
    </row>
    <row r="10" spans="1:29" ht="15.75" customHeight="1" x14ac:dyDescent="0.2">
      <c r="A10" s="127" t="s">
        <v>75</v>
      </c>
      <c r="B10" s="18">
        <f>TimeDependent!I9</f>
        <v>7200.0047509670203</v>
      </c>
      <c r="C10" s="6">
        <f>TimeDependent!L9</f>
        <v>3.2381515536555646E-6</v>
      </c>
      <c r="D10" s="289">
        <f>TimeDependent!H9</f>
        <v>61.818181818181806</v>
      </c>
      <c r="E10" s="6">
        <f>Sparse!I9</f>
        <v>1664.0790529999999</v>
      </c>
      <c r="F10" s="6">
        <f>Sparse!L9</f>
        <v>3.2381515536555646E-6</v>
      </c>
      <c r="G10" s="114">
        <f>Sparse!H9</f>
        <v>0</v>
      </c>
      <c r="H10" s="6">
        <f>NonLinear!I9</f>
        <v>535.69922685623101</v>
      </c>
      <c r="I10" s="6">
        <f>NonLinear!L9</f>
        <v>0</v>
      </c>
      <c r="J10" s="114">
        <f>NonLinear!H9</f>
        <v>0</v>
      </c>
      <c r="K10" s="105">
        <f>BilevelSolver!I9</f>
        <v>7200.0016299999997</v>
      </c>
      <c r="L10" s="86">
        <f>BilevelSolver!L9</f>
        <v>3.6363669922661561</v>
      </c>
      <c r="M10" s="119">
        <f>BilevelSolver!H9</f>
        <v>57.89473684210526</v>
      </c>
    </row>
    <row r="11" spans="1:29" ht="15.75" customHeight="1" x14ac:dyDescent="0.2">
      <c r="A11" s="127" t="s">
        <v>76</v>
      </c>
      <c r="B11" s="18">
        <f>TimeDependent!I10</f>
        <v>7200.0034599304199</v>
      </c>
      <c r="C11" s="6">
        <f>TimeDependent!L10</f>
        <v>7.0212809566633318E-9</v>
      </c>
      <c r="D11" s="289">
        <f>TimeDependent!H10</f>
        <v>100</v>
      </c>
      <c r="E11" s="6">
        <f>Sparse!I10</f>
        <v>7200.0099369999998</v>
      </c>
      <c r="F11" s="6">
        <f>Sparse!L10</f>
        <v>6.3829787308737034</v>
      </c>
      <c r="G11" s="114">
        <f>Sparse!H10</f>
        <v>92</v>
      </c>
      <c r="H11" s="6">
        <f>NonLinear!I10</f>
        <v>2630.37036514282</v>
      </c>
      <c r="I11" s="6">
        <f>NonLinear!L10</f>
        <v>0</v>
      </c>
      <c r="J11" s="114">
        <f>NonLinear!H10</f>
        <v>0</v>
      </c>
      <c r="K11" s="105">
        <f>BilevelSolver!I10</f>
        <v>7200.0109700000003</v>
      </c>
      <c r="L11" s="86">
        <f>BilevelSolver!L10</f>
        <v>2.1276595816387549</v>
      </c>
      <c r="M11" s="119">
        <f>BilevelSolver!H10</f>
        <v>68.237193750000003</v>
      </c>
    </row>
    <row r="12" spans="1:29" ht="15.75" customHeight="1" x14ac:dyDescent="0.2">
      <c r="A12" s="127" t="s">
        <v>77</v>
      </c>
      <c r="B12" s="18">
        <f>TimeDependent!I11</f>
        <v>764.26338911056496</v>
      </c>
      <c r="C12" s="6">
        <f>TimeDependent!L11</f>
        <v>0</v>
      </c>
      <c r="D12" s="289">
        <f>TimeDependent!H11</f>
        <v>0</v>
      </c>
      <c r="E12" s="6">
        <f>Sparse!I11</f>
        <v>4.5689921379999996</v>
      </c>
      <c r="F12" s="6">
        <f>Sparse!L11</f>
        <v>0</v>
      </c>
      <c r="G12" s="114">
        <f>Sparse!H11</f>
        <v>0</v>
      </c>
      <c r="H12" s="6">
        <f>NonLinear!I11</f>
        <v>14.045559883117599</v>
      </c>
      <c r="I12" s="6">
        <f>NonLinear!L11</f>
        <v>0</v>
      </c>
      <c r="J12" s="114">
        <f>NonLinear!H11</f>
        <v>0</v>
      </c>
      <c r="K12" s="105">
        <f>BilevelSolver!I11</f>
        <v>138.54508799999999</v>
      </c>
      <c r="L12" s="86">
        <f>BilevelSolver!L11</f>
        <v>0</v>
      </c>
      <c r="M12" s="119">
        <f>BilevelSolver!H11</f>
        <v>0</v>
      </c>
    </row>
    <row r="13" spans="1:29" ht="15.75" customHeight="1" x14ac:dyDescent="0.2">
      <c r="A13" s="127" t="s">
        <v>78</v>
      </c>
      <c r="B13" s="18">
        <f>TimeDependent!I12</f>
        <v>7200.0158061981201</v>
      </c>
      <c r="C13" s="6">
        <f>TimeDependent!L12</f>
        <v>0</v>
      </c>
      <c r="D13" s="289">
        <f>TimeDependent!H12</f>
        <v>12.227074235416199</v>
      </c>
      <c r="E13" s="6">
        <f>Sparse!I12</f>
        <v>7200.0120459999998</v>
      </c>
      <c r="F13" s="6">
        <f>Sparse!L12</f>
        <v>0</v>
      </c>
      <c r="G13" s="114">
        <f>Sparse!H12</f>
        <v>12.22707424</v>
      </c>
      <c r="H13" s="6">
        <f>NonLinear!I12</f>
        <v>7200.0009078979401</v>
      </c>
      <c r="I13" s="6">
        <f>NonLinear!L12</f>
        <v>0</v>
      </c>
      <c r="J13" s="114">
        <f>NonLinear!H12</f>
        <v>12.22707423580786</v>
      </c>
      <c r="K13" s="105">
        <f>BilevelSolver!I12</f>
        <v>7200.0376500000002</v>
      </c>
      <c r="L13" s="86">
        <f>BilevelSolver!L12</f>
        <v>1.7467248908296942</v>
      </c>
      <c r="M13" s="119">
        <f>BilevelSolver!H12</f>
        <v>95.036133476394852</v>
      </c>
    </row>
    <row r="14" spans="1:29" ht="15.75" customHeight="1" x14ac:dyDescent="0.2">
      <c r="A14" s="127" t="s">
        <v>80</v>
      </c>
      <c r="B14" s="18">
        <f>TimeDependent!I13</f>
        <v>7200.0693321228</v>
      </c>
      <c r="C14" s="6">
        <f>TimeDependent!L13</f>
        <v>0.91324200913242004</v>
      </c>
      <c r="D14" s="289">
        <f>TimeDependent!H13</f>
        <v>19.4570135746388</v>
      </c>
      <c r="E14" s="6">
        <f>Sparse!I13</f>
        <v>7200.3420370000003</v>
      </c>
      <c r="F14" s="6">
        <f>Sparse!L13</f>
        <v>0</v>
      </c>
      <c r="G14" s="114">
        <f>Sparse!H13</f>
        <v>18.721461189999999</v>
      </c>
      <c r="H14" s="6">
        <f>NonLinear!I13</f>
        <v>7200.0013689994803</v>
      </c>
      <c r="I14" s="6">
        <f>NonLinear!L13</f>
        <v>0.91324195979178746</v>
      </c>
      <c r="J14" s="114">
        <f>NonLinear!H13</f>
        <v>19.457013535279856</v>
      </c>
      <c r="K14" s="105">
        <f>BilevelSolver!I13</f>
        <v>7200.0623100000003</v>
      </c>
      <c r="L14" s="86">
        <f>BilevelSolver!L13</f>
        <v>7.7625570776255701</v>
      </c>
      <c r="M14" s="119">
        <f>BilevelSolver!H13</f>
        <v>99.188156355932193</v>
      </c>
    </row>
    <row r="15" spans="1:29" ht="15.75" customHeight="1" x14ac:dyDescent="0.2">
      <c r="A15" s="127" t="s">
        <v>81</v>
      </c>
      <c r="B15" s="18">
        <f>TimeDependent!I14</f>
        <v>7200.0197551250403</v>
      </c>
      <c r="C15" s="6">
        <f>TimeDependent!L14</f>
        <v>1.4492758505412844</v>
      </c>
      <c r="D15" s="289">
        <f>TimeDependent!H14</f>
        <v>22.380952380940798</v>
      </c>
      <c r="E15" s="6">
        <f>Sparse!I14</f>
        <v>7200.1220730000005</v>
      </c>
      <c r="F15" s="6">
        <f>Sparse!L14</f>
        <v>2.8985512198347312</v>
      </c>
      <c r="G15" s="114">
        <f>Sparse!H14</f>
        <v>23.4741784</v>
      </c>
      <c r="H15" s="6">
        <f>NonLinear!I14</f>
        <v>7200.0009281635203</v>
      </c>
      <c r="I15" s="6">
        <f>NonLinear!L14</f>
        <v>0</v>
      </c>
      <c r="J15" s="114">
        <f>NonLinear!H14</f>
        <v>21.256038268389386</v>
      </c>
      <c r="K15" s="105">
        <f>BilevelSolver!I14</f>
        <v>7200.6489000000001</v>
      </c>
      <c r="L15" s="86">
        <f>BilevelSolver!L14</f>
        <v>9.6618362765374837</v>
      </c>
      <c r="M15" s="119">
        <f>BilevelSolver!H14</f>
        <v>100</v>
      </c>
    </row>
    <row r="16" spans="1:29" ht="15.75" customHeight="1" x14ac:dyDescent="0.2">
      <c r="A16" s="127" t="s">
        <v>82</v>
      </c>
      <c r="B16" s="18">
        <f>TimeDependent!I15</f>
        <v>7200.0039839744504</v>
      </c>
      <c r="C16" s="6">
        <f>TimeDependent!L15</f>
        <v>2.1330505528538335E-6</v>
      </c>
      <c r="D16" s="289">
        <f>TimeDependent!H15</f>
        <v>2.5641025641000001</v>
      </c>
      <c r="E16" s="6">
        <f>Sparse!I15</f>
        <v>868.67582300000004</v>
      </c>
      <c r="F16" s="6">
        <f>Sparse!L15</f>
        <v>2.1330505528538335E-6</v>
      </c>
      <c r="G16" s="114">
        <f>Sparse!H15</f>
        <v>0</v>
      </c>
      <c r="H16" s="6">
        <f>NonLinear!I15</f>
        <v>3312.7929260730698</v>
      </c>
      <c r="I16" s="6">
        <f>NonLinear!L15</f>
        <v>0</v>
      </c>
      <c r="J16" s="114">
        <f>NonLinear!H15</f>
        <v>0</v>
      </c>
      <c r="K16" s="105">
        <f>BilevelSolver!I15</f>
        <v>7203.3178699999999</v>
      </c>
      <c r="L16" s="86">
        <f>BilevelSolver!L15</f>
        <v>7.6923099894390567</v>
      </c>
      <c r="M16" s="119">
        <f>BilevelSolver!H15</f>
        <v>100</v>
      </c>
    </row>
    <row r="17" spans="1:26" ht="15.75" customHeight="1" x14ac:dyDescent="0.2">
      <c r="A17" s="127" t="s">
        <v>83</v>
      </c>
      <c r="B17" s="18">
        <f>TimeDependent!I16</f>
        <v>7202.7854528427097</v>
      </c>
      <c r="C17" s="6">
        <f>TimeDependent!L16</f>
        <v>1.8663232690596475E-6</v>
      </c>
      <c r="D17" s="289">
        <f>TimeDependent!H16</f>
        <v>1.8518518518257101</v>
      </c>
      <c r="E17" s="6">
        <f>Sparse!I16</f>
        <v>7200.0472040000004</v>
      </c>
      <c r="F17" s="6">
        <f>Sparse!L16</f>
        <v>4.6296315823567538</v>
      </c>
      <c r="G17" s="114">
        <f>Sparse!H16</f>
        <v>6.1946902650000002</v>
      </c>
      <c r="H17" s="6">
        <f>NonLinear!I16</f>
        <v>7200.0010790824799</v>
      </c>
      <c r="I17" s="6">
        <f>NonLinear!L16</f>
        <v>0</v>
      </c>
      <c r="J17" s="114">
        <f>NonLinear!H16</f>
        <v>1.8518500200901249</v>
      </c>
      <c r="K17" s="105">
        <f>BilevelSolver!I16</f>
        <v>7200.0234300000002</v>
      </c>
      <c r="L17" s="86">
        <f>BilevelSolver!L16</f>
        <v>4.6296315823567538</v>
      </c>
      <c r="M17" s="119">
        <f>BilevelSolver!H16</f>
        <v>100</v>
      </c>
    </row>
    <row r="18" spans="1:26" ht="15.75" customHeight="1" x14ac:dyDescent="0.2">
      <c r="A18" s="127" t="s">
        <v>84</v>
      </c>
      <c r="B18" s="18">
        <f>TimeDependent!I17</f>
        <v>7200.0028340816498</v>
      </c>
      <c r="C18" s="6">
        <f>TimeDependent!L17</f>
        <v>0</v>
      </c>
      <c r="D18" s="289">
        <f>TimeDependent!H17</f>
        <v>2.9411764705763601</v>
      </c>
      <c r="E18" s="6">
        <f>Sparse!I17</f>
        <v>7200.0255649999999</v>
      </c>
      <c r="F18" s="6">
        <f>Sparse!L17</f>
        <v>8.8235294117647065</v>
      </c>
      <c r="G18" s="114">
        <f>Sparse!H17</f>
        <v>10.81081081</v>
      </c>
      <c r="H18" s="6">
        <f>NonLinear!I17</f>
        <v>7200.0009429454803</v>
      </c>
      <c r="I18" s="6">
        <f>NonLinear!L17</f>
        <v>2.9411764705882351</v>
      </c>
      <c r="J18" s="114">
        <f>NonLinear!H17</f>
        <v>5.7142857142857144</v>
      </c>
      <c r="K18" s="105">
        <f>BilevelSolver!I17</f>
        <v>7200.0116900000003</v>
      </c>
      <c r="L18" s="86">
        <f>BilevelSolver!L17</f>
        <v>12.745098039215685</v>
      </c>
      <c r="M18" s="119">
        <f>BilevelSolver!H17</f>
        <v>100</v>
      </c>
    </row>
    <row r="19" spans="1:26" ht="15.75" customHeight="1" x14ac:dyDescent="0.2">
      <c r="A19" s="127" t="s">
        <v>85</v>
      </c>
      <c r="B19" s="18">
        <f>TimeDependent!I18</f>
        <v>7200.1973218917801</v>
      </c>
      <c r="C19" s="6">
        <f>TimeDependent!L18</f>
        <v>8.4821428571428577</v>
      </c>
      <c r="D19" s="289">
        <f>TimeDependent!H18</f>
        <v>100</v>
      </c>
      <c r="E19" s="6">
        <f>Sparse!I18</f>
        <v>7200.1755899999998</v>
      </c>
      <c r="F19" s="6">
        <f>Sparse!L18</f>
        <v>4.5758928571428568</v>
      </c>
      <c r="G19" s="114">
        <f>Sparse!H18</f>
        <v>49.733191040000001</v>
      </c>
      <c r="H19" s="6">
        <f>NonLinear!I18</f>
        <v>7200.0018050670596</v>
      </c>
      <c r="I19" s="6">
        <f>NonLinear!L18</f>
        <v>0</v>
      </c>
      <c r="J19" s="114">
        <f>NonLinear!H18</f>
        <v>47.433035714285715</v>
      </c>
      <c r="K19" s="105">
        <f>BilevelSolver!I18</f>
        <v>7200.5776299999998</v>
      </c>
      <c r="L19" s="86">
        <f>BilevelSolver!L18</f>
        <v>5.46875</v>
      </c>
      <c r="M19" s="119">
        <f>BilevelSolver!H18</f>
        <v>99.337068994709</v>
      </c>
    </row>
    <row r="20" spans="1:26" ht="15.75" customHeight="1" x14ac:dyDescent="0.2">
      <c r="A20" s="127" t="s">
        <v>86</v>
      </c>
      <c r="B20" s="18">
        <f>TimeDependent!I19</f>
        <v>7200.1952309608396</v>
      </c>
      <c r="C20" s="6">
        <f>TimeDependent!L19</f>
        <v>10.459770114942399</v>
      </c>
      <c r="D20" s="289">
        <f>TimeDependent!H19</f>
        <v>100</v>
      </c>
      <c r="E20" s="6">
        <f>Sparse!I19</f>
        <v>7200.0797210000001</v>
      </c>
      <c r="F20" s="6">
        <f>Sparse!L19</f>
        <v>4.9425287356320604</v>
      </c>
      <c r="G20" s="114">
        <f>Sparse!H19</f>
        <v>58.598028480000004</v>
      </c>
      <c r="H20" s="6">
        <f>NonLinear!I19</f>
        <v>7200.0117619037601</v>
      </c>
      <c r="I20" s="6">
        <f>NonLinear!L19</f>
        <v>0</v>
      </c>
      <c r="J20" s="114">
        <f>NonLinear!H19</f>
        <v>56.551724137931082</v>
      </c>
      <c r="K20" s="105">
        <f>BilevelSolver!I19</f>
        <v>7200.1865699999998</v>
      </c>
      <c r="L20" s="86">
        <f>BilevelSolver!L19</f>
        <v>2.8735632183906836</v>
      </c>
      <c r="M20" s="119">
        <f>BilevelSolver!H19</f>
        <v>99.41088603351956</v>
      </c>
    </row>
    <row r="21" spans="1:26" ht="15.75" customHeight="1" x14ac:dyDescent="0.2">
      <c r="A21" s="127" t="s">
        <v>87</v>
      </c>
      <c r="B21" s="18">
        <f>TimeDependent!I20</f>
        <v>7200.2224390506699</v>
      </c>
      <c r="C21" s="6">
        <f>TimeDependent!L20</f>
        <v>16.687578419071368</v>
      </c>
      <c r="D21" s="289">
        <f>TimeDependent!H20</f>
        <v>100</v>
      </c>
      <c r="E21" s="6">
        <f>Sparse!I20</f>
        <v>7200.3300049999998</v>
      </c>
      <c r="F21" s="6">
        <f>Sparse!L20</f>
        <v>15.307402760351168</v>
      </c>
      <c r="G21" s="114">
        <f>Sparse!H20</f>
        <v>65.505984769999998</v>
      </c>
      <c r="H21" s="6">
        <f>NonLinear!I20</f>
        <v>7200.0016570091202</v>
      </c>
      <c r="I21" s="6">
        <f>NonLinear!L20</f>
        <v>0</v>
      </c>
      <c r="J21" s="114">
        <f>NonLinear!H20</f>
        <v>60.225846925972448</v>
      </c>
      <c r="K21" s="105">
        <f>BilevelSolver!I20</f>
        <v>7200.2231400000001</v>
      </c>
      <c r="L21" s="86">
        <f>BilevelSolver!L20</f>
        <v>6.7754077791717577</v>
      </c>
      <c r="M21" s="119">
        <f>BilevelSolver!H20</f>
        <v>99.50394923619271</v>
      </c>
    </row>
    <row r="22" spans="1:26" ht="15.75" customHeight="1" x14ac:dyDescent="0.2">
      <c r="A22" s="127" t="s">
        <v>92</v>
      </c>
      <c r="B22" s="18">
        <f>TimeDependent!I21</f>
        <v>7200.0387630462601</v>
      </c>
      <c r="C22" s="6">
        <f>TimeDependent!L21</f>
        <v>3.0439686486252735</v>
      </c>
      <c r="D22" s="289">
        <f>TimeDependent!H21</f>
        <v>10.6126914660819</v>
      </c>
      <c r="E22" s="6">
        <f>Sparse!I21</f>
        <v>7200.3508849999998</v>
      </c>
      <c r="F22" s="6">
        <f>Sparse!L21</f>
        <v>1.578354214892091</v>
      </c>
      <c r="G22" s="114">
        <f>Sparse!H21</f>
        <v>9.3229744730000004</v>
      </c>
      <c r="H22" s="6">
        <f>NonLinear!I21</f>
        <v>7200.0029799938202</v>
      </c>
      <c r="I22" s="6">
        <f>NonLinear!L21</f>
        <v>0</v>
      </c>
      <c r="J22" s="114">
        <f>NonLinear!H21</f>
        <v>7.8917698184607783</v>
      </c>
      <c r="K22" s="105">
        <f>BilevelSolver!I21</f>
        <v>7200.0859099999998</v>
      </c>
      <c r="L22" s="86">
        <f>BilevelSolver!L21</f>
        <v>3.1567082204509025</v>
      </c>
      <c r="M22" s="119">
        <f>BilevelSolver!H21</f>
        <v>96.449255081967223</v>
      </c>
    </row>
    <row r="23" spans="1:26" ht="15.75" customHeight="1" x14ac:dyDescent="0.2">
      <c r="A23" s="127" t="s">
        <v>93</v>
      </c>
      <c r="B23" s="18">
        <f>TimeDependent!I22</f>
        <v>7200.0842800140299</v>
      </c>
      <c r="C23" s="6">
        <f>TimeDependent!L22</f>
        <v>3.4482758620690066</v>
      </c>
      <c r="D23" s="289">
        <f>TimeDependent!H22</f>
        <v>13.7777777777771</v>
      </c>
      <c r="E23" s="6">
        <f>Sparse!I22</f>
        <v>7200.2781080000004</v>
      </c>
      <c r="F23" s="6">
        <f>Sparse!L22</f>
        <v>5.2873563218391224</v>
      </c>
      <c r="G23" s="114">
        <f>Sparse!H22</f>
        <v>15.28384279</v>
      </c>
      <c r="H23" s="6">
        <f>NonLinear!I22</f>
        <v>7200.0031318664496</v>
      </c>
      <c r="I23" s="6">
        <f>NonLinear!L22</f>
        <v>0</v>
      </c>
      <c r="J23" s="114">
        <f>NonLinear!H22</f>
        <v>10.80459770114939</v>
      </c>
      <c r="K23" s="105">
        <f>BilevelSolver!I22</f>
        <v>7200.1278000000002</v>
      </c>
      <c r="L23" s="86">
        <f>BilevelSolver!L22</f>
        <v>5.2873563218391224</v>
      </c>
      <c r="M23" s="119">
        <f>BilevelSolver!H22</f>
        <v>97.505085807860254</v>
      </c>
    </row>
    <row r="24" spans="1:26" ht="15.75" customHeight="1" x14ac:dyDescent="0.2">
      <c r="A24" s="127" t="s">
        <v>94</v>
      </c>
      <c r="B24" s="18">
        <f>TimeDependent!I23</f>
        <v>7200.1396851539603</v>
      </c>
      <c r="C24" s="6">
        <f>TimeDependent!L23</f>
        <v>4.9122807017543302</v>
      </c>
      <c r="D24" s="289">
        <f>TimeDependent!H23</f>
        <v>17.502787067996</v>
      </c>
      <c r="E24" s="6">
        <f>Sparse!I23</f>
        <v>7200.3203620000004</v>
      </c>
      <c r="F24" s="6">
        <f>Sparse!L23</f>
        <v>5.1461988304093005</v>
      </c>
      <c r="G24" s="114">
        <f>Sparse!H23</f>
        <v>17.68631813</v>
      </c>
      <c r="H24" s="6">
        <f>NonLinear!I23</f>
        <v>7200.0044410228702</v>
      </c>
      <c r="I24" s="6">
        <f>NonLinear!L23</f>
        <v>0</v>
      </c>
      <c r="J24" s="114">
        <f>NonLinear!H23</f>
        <v>13.450292397660865</v>
      </c>
      <c r="K24" s="105">
        <f>BilevelSolver!I23</f>
        <v>7200.4008299999996</v>
      </c>
      <c r="L24" s="86">
        <f>BilevelSolver!L23</f>
        <v>5.1461988304093005</v>
      </c>
      <c r="M24" s="119">
        <f>BilevelSolver!H23</f>
        <v>97.511498887652948</v>
      </c>
    </row>
    <row r="25" spans="1:26" ht="15.75" customHeight="1" x14ac:dyDescent="0.2">
      <c r="A25" s="127" t="s">
        <v>95</v>
      </c>
      <c r="B25" s="18">
        <f>TimeDependent!I24</f>
        <v>7200.0214829444803</v>
      </c>
      <c r="C25" s="6">
        <f>TimeDependent!L24</f>
        <v>2.8903433319055007E-13</v>
      </c>
      <c r="D25" s="289">
        <f>TimeDependent!H24</f>
        <v>11.864406779660799</v>
      </c>
      <c r="E25" s="6">
        <f>Sparse!I24</f>
        <v>7200.0223960000003</v>
      </c>
      <c r="F25" s="6">
        <f>Sparse!L24</f>
        <v>0.28248587570650457</v>
      </c>
      <c r="G25" s="114">
        <f>Sparse!H24</f>
        <v>12.11267606</v>
      </c>
      <c r="H25" s="6">
        <f>NonLinear!I24</f>
        <v>7200.0028049945804</v>
      </c>
      <c r="I25" s="6">
        <f>NonLinear!L24</f>
        <v>0</v>
      </c>
      <c r="J25" s="114">
        <f>NonLinear!H24</f>
        <v>11.864406779660763</v>
      </c>
      <c r="K25" s="105">
        <f>BilevelSolver!I24</f>
        <v>7200.00515</v>
      </c>
      <c r="L25" s="86">
        <f>BilevelSolver!L24</f>
        <v>11.864406779661341</v>
      </c>
      <c r="M25" s="119">
        <f>BilevelSolver!H24</f>
        <v>99.602041414141411</v>
      </c>
    </row>
    <row r="26" spans="1:26" ht="15.75" customHeight="1" x14ac:dyDescent="0.2">
      <c r="A26" s="127" t="s">
        <v>96</v>
      </c>
      <c r="B26" s="18">
        <f>TimeDependent!I25</f>
        <v>7200.0230019092496</v>
      </c>
      <c r="C26" s="6">
        <f>TimeDependent!L25</f>
        <v>0</v>
      </c>
      <c r="D26" s="289">
        <f>TimeDependent!H25</f>
        <v>0.32051282050611501</v>
      </c>
      <c r="E26" s="6">
        <f>Sparse!I25</f>
        <v>7200.0556669999996</v>
      </c>
      <c r="F26" s="6">
        <f>Sparse!L25</f>
        <v>11.858974358974358</v>
      </c>
      <c r="G26" s="114">
        <f>Sparse!H25</f>
        <v>10.88825215</v>
      </c>
      <c r="H26" s="6">
        <f>NonLinear!I25</f>
        <v>7200.0018010139402</v>
      </c>
      <c r="I26" s="6">
        <f>NonLinear!L25</f>
        <v>13.141025638718018</v>
      </c>
      <c r="J26" s="114">
        <f>NonLinear!H25</f>
        <v>11.898016995370211</v>
      </c>
      <c r="K26" s="105">
        <f>BilevelSolver!I25</f>
        <v>7200.1094000000003</v>
      </c>
      <c r="L26" s="86">
        <f>BilevelSolver!L25</f>
        <v>13.141025641025642</v>
      </c>
      <c r="M26" s="119">
        <f>BilevelSolver!H25</f>
        <v>99.709991501416425</v>
      </c>
    </row>
    <row r="27" spans="1:26" ht="15.75" customHeight="1" x14ac:dyDescent="0.2">
      <c r="A27" s="127" t="s">
        <v>97</v>
      </c>
      <c r="B27" s="18">
        <f>TimeDependent!I26</f>
        <v>7200.0093178749003</v>
      </c>
      <c r="C27" s="6">
        <f>TimeDependent!L26</f>
        <v>0</v>
      </c>
      <c r="D27" s="289">
        <f>TimeDependent!H26</f>
        <v>0.32154340835795303</v>
      </c>
      <c r="E27" s="6">
        <f>Sparse!I26</f>
        <v>7200.1795590000002</v>
      </c>
      <c r="F27" s="6">
        <f>Sparse!L26</f>
        <v>13.183279742765272</v>
      </c>
      <c r="G27" s="114">
        <f>Sparse!H26</f>
        <v>11.93181818</v>
      </c>
      <c r="H27" s="6">
        <f>NonLinear!I26</f>
        <v>7200.0034499168396</v>
      </c>
      <c r="I27" s="6">
        <f>NonLinear!L26</f>
        <v>13.183279742765091</v>
      </c>
      <c r="J27" s="114">
        <f>NonLinear!H26</f>
        <v>11.931818181818041</v>
      </c>
      <c r="K27" s="105">
        <f>BilevelSolver!I26</f>
        <v>7200.0547399999996</v>
      </c>
      <c r="L27" s="86">
        <f>BilevelSolver!L26</f>
        <v>13.504823151125404</v>
      </c>
      <c r="M27" s="119">
        <f>BilevelSolver!H26</f>
        <v>100</v>
      </c>
    </row>
    <row r="28" spans="1:26" ht="15.75" customHeight="1" x14ac:dyDescent="0.2">
      <c r="A28" s="127" t="s">
        <v>137</v>
      </c>
      <c r="B28" s="18">
        <f>TimeDependent!I27</f>
        <v>1100.50270915031</v>
      </c>
      <c r="C28" s="6">
        <f>TimeDependent!L27</f>
        <v>1.1363742271699708E-8</v>
      </c>
      <c r="D28" s="289">
        <f>TimeDependent!H27</f>
        <v>0</v>
      </c>
      <c r="E28" s="6">
        <f>Sparse!I27</f>
        <v>38.459436179999997</v>
      </c>
      <c r="F28" s="6">
        <f>Sparse!L27</f>
        <v>1.1363742271699708E-8</v>
      </c>
      <c r="G28" s="114">
        <f>Sparse!H27</f>
        <v>0</v>
      </c>
      <c r="H28" s="6">
        <f>NonLinear!I27</f>
        <v>12.0036458969116</v>
      </c>
      <c r="I28" s="6">
        <f>NonLinear!L27</f>
        <v>0</v>
      </c>
      <c r="J28" s="114">
        <f>NonLinear!H27</f>
        <v>0</v>
      </c>
      <c r="K28" s="105">
        <f>BilevelSolver!I27</f>
        <v>1445.7479699999999</v>
      </c>
      <c r="L28" s="86">
        <f>BilevelSolver!L27</f>
        <v>1.1363742271699708E-8</v>
      </c>
      <c r="M28" s="119">
        <f>BilevelSolver!H27</f>
        <v>0</v>
      </c>
    </row>
    <row r="29" spans="1:26" ht="15.75" customHeight="1" x14ac:dyDescent="0.2">
      <c r="A29" s="127" t="s">
        <v>139</v>
      </c>
      <c r="B29" s="18">
        <f>TimeDependent!I28</f>
        <v>3065.79321098327</v>
      </c>
      <c r="C29" s="6">
        <f>TimeDependent!L28</f>
        <v>0</v>
      </c>
      <c r="D29" s="289">
        <f>TimeDependent!H28</f>
        <v>0</v>
      </c>
      <c r="E29" s="6">
        <f>Sparse!I28</f>
        <v>905.32840799999997</v>
      </c>
      <c r="F29" s="6">
        <f>Sparse!L28</f>
        <v>0</v>
      </c>
      <c r="G29" s="114">
        <f>Sparse!H28</f>
        <v>0</v>
      </c>
      <c r="H29" s="6">
        <f>NonLinear!I28</f>
        <v>74.725592851638794</v>
      </c>
      <c r="I29" s="6">
        <f>NonLinear!L28</f>
        <v>0</v>
      </c>
      <c r="J29" s="114">
        <f>NonLinear!H28</f>
        <v>0</v>
      </c>
      <c r="K29" s="105">
        <f>BilevelSolver!I28</f>
        <v>7200.00641</v>
      </c>
      <c r="L29" s="86">
        <f>BilevelSolver!L28</f>
        <v>0</v>
      </c>
      <c r="M29" s="119">
        <f>BilevelSolver!H28</f>
        <v>9.5238095238095237</v>
      </c>
    </row>
    <row r="30" spans="1:26" ht="15.75" customHeight="1" x14ac:dyDescent="0.2">
      <c r="A30" s="127" t="s">
        <v>140</v>
      </c>
      <c r="B30" s="18">
        <f>TimeDependent!I29</f>
        <v>7200.00162196159</v>
      </c>
      <c r="C30" s="6">
        <f>TimeDependent!L29</f>
        <v>0</v>
      </c>
      <c r="D30" s="289">
        <f>TimeDependent!H29</f>
        <v>30.769230769230699</v>
      </c>
      <c r="E30" s="6">
        <f>Sparse!I29</f>
        <v>7200.0030960000004</v>
      </c>
      <c r="F30" s="6">
        <f>Sparse!L29</f>
        <v>2.5641025641025639</v>
      </c>
      <c r="G30" s="114">
        <f>Sparse!H29</f>
        <v>75</v>
      </c>
      <c r="H30" s="6">
        <f>NonLinear!I29</f>
        <v>583.20659494400002</v>
      </c>
      <c r="I30" s="6">
        <f>NonLinear!L29</f>
        <v>0</v>
      </c>
      <c r="J30" s="114">
        <f>NonLinear!H29</f>
        <v>0</v>
      </c>
      <c r="K30" s="105">
        <f>BilevelSolver!I29</f>
        <v>7200.0018</v>
      </c>
      <c r="L30" s="86">
        <f>BilevelSolver!L29</f>
        <v>2.5641025641025639</v>
      </c>
      <c r="M30" s="119">
        <f>BilevelSolver!H29</f>
        <v>49.400267499999998</v>
      </c>
      <c r="P30" s="287">
        <v>0</v>
      </c>
      <c r="Q30" s="287">
        <v>10</v>
      </c>
      <c r="R30" s="287">
        <v>20</v>
      </c>
      <c r="S30" s="287">
        <v>30</v>
      </c>
      <c r="T30" s="287">
        <v>40</v>
      </c>
      <c r="U30" s="287">
        <v>50</v>
      </c>
      <c r="V30" s="287">
        <v>60</v>
      </c>
      <c r="W30" s="287">
        <v>70</v>
      </c>
      <c r="X30" s="287">
        <v>80</v>
      </c>
      <c r="Y30" s="287">
        <v>90</v>
      </c>
      <c r="Z30" s="287">
        <v>100</v>
      </c>
    </row>
    <row r="31" spans="1:26" ht="15.75" customHeight="1" x14ac:dyDescent="0.2">
      <c r="A31" s="127" t="s">
        <v>141</v>
      </c>
      <c r="B31" s="18">
        <f>TimeDependent!I30</f>
        <v>176.64540004730199</v>
      </c>
      <c r="C31" s="6">
        <f>TimeDependent!L30</f>
        <v>0</v>
      </c>
      <c r="D31" s="289">
        <f>TimeDependent!H30</f>
        <v>0</v>
      </c>
      <c r="E31" s="6">
        <f>Sparse!I30</f>
        <v>6.368532181</v>
      </c>
      <c r="F31" s="6">
        <f>Sparse!L30</f>
        <v>0</v>
      </c>
      <c r="G31" s="114">
        <f>Sparse!H30</f>
        <v>0</v>
      </c>
      <c r="H31" s="6">
        <f>NonLinear!I30</f>
        <v>5.8511760234832701</v>
      </c>
      <c r="I31" s="6">
        <f>NonLinear!L30</f>
        <v>0</v>
      </c>
      <c r="J31" s="114">
        <f>NonLinear!H30</f>
        <v>0</v>
      </c>
      <c r="K31" s="105">
        <f>BilevelSolver!I30</f>
        <v>311.82045099999999</v>
      </c>
      <c r="L31" s="86">
        <f>BilevelSolver!L30</f>
        <v>0</v>
      </c>
      <c r="M31" s="119">
        <f>BilevelSolver!H30</f>
        <v>0</v>
      </c>
      <c r="O31" s="290" t="s">
        <v>266</v>
      </c>
      <c r="P31" s="290">
        <f>COUNTIF($D$3:$D$89,"&lt;=0,0001")</f>
        <v>29</v>
      </c>
      <c r="Q31" s="290">
        <f>COUNTIF($D$3:$D$89,"&lt;="&amp;Q30)</f>
        <v>34</v>
      </c>
      <c r="R31" s="290">
        <f t="shared" ref="R31:Z31" si="4">COUNTIF($D$3:$D$89,"&lt;="&amp;R30)</f>
        <v>40</v>
      </c>
      <c r="S31" s="290">
        <f t="shared" si="4"/>
        <v>41</v>
      </c>
      <c r="T31" s="290">
        <f t="shared" si="4"/>
        <v>46</v>
      </c>
      <c r="U31" s="290">
        <f t="shared" si="4"/>
        <v>50</v>
      </c>
      <c r="V31" s="290">
        <f t="shared" si="4"/>
        <v>53</v>
      </c>
      <c r="W31" s="290">
        <f t="shared" si="4"/>
        <v>59</v>
      </c>
      <c r="X31" s="290">
        <f t="shared" si="4"/>
        <v>64</v>
      </c>
      <c r="Y31" s="290">
        <f t="shared" si="4"/>
        <v>71</v>
      </c>
      <c r="Z31" s="290">
        <f t="shared" si="4"/>
        <v>87</v>
      </c>
    </row>
    <row r="32" spans="1:26" ht="15.75" customHeight="1" x14ac:dyDescent="0.2">
      <c r="A32" s="127" t="s">
        <v>142</v>
      </c>
      <c r="B32" s="18">
        <f>TimeDependent!I31</f>
        <v>749.38491988182</v>
      </c>
      <c r="C32" s="6">
        <f>TimeDependent!L31</f>
        <v>0</v>
      </c>
      <c r="D32" s="289">
        <f>TimeDependent!H31</f>
        <v>0</v>
      </c>
      <c r="E32" s="6">
        <f>Sparse!I31</f>
        <v>54.764256000000003</v>
      </c>
      <c r="F32" s="6">
        <f>Sparse!L31</f>
        <v>0</v>
      </c>
      <c r="G32" s="114">
        <f>Sparse!H31</f>
        <v>0</v>
      </c>
      <c r="H32" s="6">
        <f>NonLinear!I31</f>
        <v>19.333839178085299</v>
      </c>
      <c r="I32" s="6">
        <f>NonLinear!L31</f>
        <v>0</v>
      </c>
      <c r="J32" s="114">
        <f>NonLinear!H31</f>
        <v>0</v>
      </c>
      <c r="K32" s="105">
        <f>BilevelSolver!I31</f>
        <v>1159.0080700000001</v>
      </c>
      <c r="L32" s="86">
        <f>BilevelSolver!L31</f>
        <v>0</v>
      </c>
      <c r="M32" s="119">
        <f>BilevelSolver!H31</f>
        <v>0</v>
      </c>
      <c r="O32" s="290" t="s">
        <v>264</v>
      </c>
      <c r="P32" s="290">
        <f>COUNTIF($G$3:$G$89,"&lt;=0,0001")</f>
        <v>44</v>
      </c>
      <c r="Q32" s="290">
        <f>COUNTIF($G$3:$G$89,"&lt;="&amp;Q30)</f>
        <v>46</v>
      </c>
      <c r="R32" s="290">
        <f t="shared" ref="R32:Z32" si="5">COUNTIF($G$3:$G$89,"&lt;="&amp;R30)</f>
        <v>54</v>
      </c>
      <c r="S32" s="290">
        <f t="shared" si="5"/>
        <v>55</v>
      </c>
      <c r="T32" s="290">
        <f t="shared" si="5"/>
        <v>58</v>
      </c>
      <c r="U32" s="290">
        <f t="shared" si="5"/>
        <v>59</v>
      </c>
      <c r="V32" s="290">
        <f t="shared" si="5"/>
        <v>61</v>
      </c>
      <c r="W32" s="290">
        <f t="shared" si="5"/>
        <v>64</v>
      </c>
      <c r="X32" s="290">
        <f t="shared" si="5"/>
        <v>69</v>
      </c>
      <c r="Y32" s="290">
        <f t="shared" si="5"/>
        <v>77</v>
      </c>
      <c r="Z32" s="290">
        <f t="shared" si="5"/>
        <v>87</v>
      </c>
    </row>
    <row r="33" spans="1:29" ht="15.75" customHeight="1" x14ac:dyDescent="0.2">
      <c r="A33" s="127" t="s">
        <v>143</v>
      </c>
      <c r="B33" s="18">
        <f>TimeDependent!I32</f>
        <v>3113.35405898094</v>
      </c>
      <c r="C33" s="6">
        <f>TimeDependent!L32</f>
        <v>0</v>
      </c>
      <c r="D33" s="289">
        <f>TimeDependent!H32</f>
        <v>0</v>
      </c>
      <c r="E33" s="6">
        <f>Sparse!I32</f>
        <v>203.65585300000001</v>
      </c>
      <c r="F33" s="6">
        <f>Sparse!L32</f>
        <v>0</v>
      </c>
      <c r="G33" s="114">
        <f>Sparse!H32</f>
        <v>0</v>
      </c>
      <c r="H33" s="6">
        <f>NonLinear!I32</f>
        <v>65.841132164001394</v>
      </c>
      <c r="I33" s="6">
        <f>NonLinear!L32</f>
        <v>0</v>
      </c>
      <c r="J33" s="114">
        <f>NonLinear!H32</f>
        <v>0</v>
      </c>
      <c r="K33" s="105">
        <f>BilevelSolver!I32</f>
        <v>2289.87574</v>
      </c>
      <c r="L33" s="86">
        <f>BilevelSolver!L32</f>
        <v>0</v>
      </c>
      <c r="M33" s="119">
        <f>BilevelSolver!H32</f>
        <v>0</v>
      </c>
      <c r="O33" s="290" t="s">
        <v>265</v>
      </c>
      <c r="P33" s="290">
        <f>COUNTIF($J$3:$J$89,"&lt;=0,0001")</f>
        <v>52</v>
      </c>
      <c r="Q33" s="290">
        <f>COUNTIF($J$3:$J$89,"&lt;="&amp;Q30)</f>
        <v>55</v>
      </c>
      <c r="R33" s="290">
        <f t="shared" ref="R33:Z33" si="6">COUNTIF($J$3:$J$89,"&lt;="&amp;R30)</f>
        <v>62</v>
      </c>
      <c r="S33" s="290">
        <f t="shared" si="6"/>
        <v>63</v>
      </c>
      <c r="T33" s="290">
        <f t="shared" si="6"/>
        <v>65</v>
      </c>
      <c r="U33" s="290">
        <f t="shared" si="6"/>
        <v>68</v>
      </c>
      <c r="V33" s="290">
        <f t="shared" si="6"/>
        <v>71</v>
      </c>
      <c r="W33" s="290">
        <f t="shared" si="6"/>
        <v>75</v>
      </c>
      <c r="X33" s="290">
        <f t="shared" si="6"/>
        <v>81</v>
      </c>
      <c r="Y33" s="290">
        <f t="shared" si="6"/>
        <v>84</v>
      </c>
      <c r="Z33" s="290">
        <f t="shared" si="6"/>
        <v>87</v>
      </c>
    </row>
    <row r="34" spans="1:29" ht="15.75" customHeight="1" x14ac:dyDescent="0.2">
      <c r="A34" s="127" t="s">
        <v>144</v>
      </c>
      <c r="B34" s="18">
        <f>TimeDependent!I33</f>
        <v>31.757019996642999</v>
      </c>
      <c r="C34" s="6">
        <f>TimeDependent!L33</f>
        <v>0</v>
      </c>
      <c r="D34" s="289">
        <f>TimeDependent!H33</f>
        <v>0</v>
      </c>
      <c r="E34" s="6">
        <f>Sparse!I33</f>
        <v>0.55024504699999999</v>
      </c>
      <c r="F34" s="6">
        <f>Sparse!L33</f>
        <v>0</v>
      </c>
      <c r="G34" s="114">
        <f>Sparse!H33</f>
        <v>0</v>
      </c>
      <c r="H34" s="6">
        <f>NonLinear!I33</f>
        <v>1.91770696640014</v>
      </c>
      <c r="I34" s="6">
        <f>NonLinear!L33</f>
        <v>0</v>
      </c>
      <c r="J34" s="114">
        <f>NonLinear!H33</f>
        <v>0</v>
      </c>
      <c r="K34" s="105">
        <f>BilevelSolver!I33</f>
        <v>2.7562440000000001</v>
      </c>
      <c r="L34" s="86">
        <f>BilevelSolver!L33</f>
        <v>0</v>
      </c>
      <c r="M34" s="119">
        <f>BilevelSolver!H33</f>
        <v>0</v>
      </c>
      <c r="O34" s="290" t="s">
        <v>235</v>
      </c>
      <c r="P34" s="290">
        <f>COUNTIF($M$3:$M$89,"&lt;=0,0001")</f>
        <v>26</v>
      </c>
      <c r="Q34" s="290">
        <f>COUNTIF($M$3:$M$89,"&lt;="&amp;Q30)</f>
        <v>27</v>
      </c>
      <c r="R34" s="290">
        <f t="shared" ref="R34:Z34" si="7">COUNTIF($M$3:$M$89,"&lt;="&amp;R30)</f>
        <v>28</v>
      </c>
      <c r="S34" s="290">
        <f t="shared" si="7"/>
        <v>29</v>
      </c>
      <c r="T34" s="290">
        <f t="shared" si="7"/>
        <v>30</v>
      </c>
      <c r="U34" s="290">
        <f t="shared" si="7"/>
        <v>33</v>
      </c>
      <c r="V34" s="290">
        <f t="shared" si="7"/>
        <v>36</v>
      </c>
      <c r="W34" s="290">
        <f t="shared" si="7"/>
        <v>42</v>
      </c>
      <c r="X34" s="290">
        <f t="shared" si="7"/>
        <v>49</v>
      </c>
      <c r="Y34" s="290">
        <f t="shared" si="7"/>
        <v>63</v>
      </c>
      <c r="Z34" s="290">
        <f t="shared" si="7"/>
        <v>87</v>
      </c>
      <c r="AA34" s="290"/>
      <c r="AB34" s="290"/>
      <c r="AC34" s="290"/>
    </row>
    <row r="35" spans="1:29" ht="15.75" customHeight="1" x14ac:dyDescent="0.2">
      <c r="A35" s="127" t="s">
        <v>145</v>
      </c>
      <c r="B35" s="18">
        <f>TimeDependent!I34</f>
        <v>7200.0042059421503</v>
      </c>
      <c r="C35" s="6">
        <f>TimeDependent!L34</f>
        <v>6</v>
      </c>
      <c r="D35" s="289">
        <f>TimeDependent!H34</f>
        <v>100</v>
      </c>
      <c r="E35" s="6">
        <f>Sparse!I34</f>
        <v>3620.1272960000001</v>
      </c>
      <c r="F35" s="6">
        <f>Sparse!L34</f>
        <v>0</v>
      </c>
      <c r="G35" s="114">
        <f>Sparse!H34</f>
        <v>0</v>
      </c>
      <c r="H35" s="6">
        <f>NonLinear!I34</f>
        <v>1426.9690001010799</v>
      </c>
      <c r="I35" s="6">
        <f>NonLinear!L34</f>
        <v>9.9475983006414039E-14</v>
      </c>
      <c r="J35" s="114">
        <f>NonLinear!H34</f>
        <v>0</v>
      </c>
      <c r="K35" s="105">
        <f>BilevelSolver!I34</f>
        <v>7200.0296799999996</v>
      </c>
      <c r="L35" s="86">
        <f>BilevelSolver!L34</f>
        <v>7.0000000000000009</v>
      </c>
      <c r="M35" s="119">
        <f>BilevelSolver!H34</f>
        <v>66.239754205607468</v>
      </c>
    </row>
    <row r="36" spans="1:29" ht="15.75" customHeight="1" x14ac:dyDescent="0.2">
      <c r="A36" s="127" t="s">
        <v>147</v>
      </c>
      <c r="B36" s="18">
        <f>TimeDependent!I35</f>
        <v>7200.0032310485803</v>
      </c>
      <c r="C36" s="6">
        <f>TimeDependent!L35</f>
        <v>15.909090909090908</v>
      </c>
      <c r="D36" s="289">
        <f>TimeDependent!H35</f>
        <v>100</v>
      </c>
      <c r="E36" s="6">
        <f>Sparse!I35</f>
        <v>7200.0044459999999</v>
      </c>
      <c r="F36" s="6">
        <f>Sparse!L35</f>
        <v>12.5</v>
      </c>
      <c r="G36" s="114">
        <f>Sparse!H35</f>
        <v>100</v>
      </c>
      <c r="H36" s="6">
        <f>NonLinear!I35</f>
        <v>7200.0004568099903</v>
      </c>
      <c r="I36" s="6">
        <f>NonLinear!L35</f>
        <v>0</v>
      </c>
      <c r="J36" s="114">
        <f>NonLinear!H35</f>
        <v>73.86363636363636</v>
      </c>
      <c r="K36" s="105">
        <f>BilevelSolver!I35</f>
        <v>7200.0020800000002</v>
      </c>
      <c r="L36" s="86">
        <f>BilevelSolver!L35</f>
        <v>19.318181818181817</v>
      </c>
      <c r="M36" s="119">
        <f>BilevelSolver!H35</f>
        <v>81.375944761904762</v>
      </c>
    </row>
    <row r="37" spans="1:29" ht="15.75" customHeight="1" x14ac:dyDescent="0.2">
      <c r="A37" s="127" t="s">
        <v>148</v>
      </c>
      <c r="B37" s="18">
        <f>TimeDependent!I36</f>
        <v>7200.0023899078296</v>
      </c>
      <c r="C37" s="6">
        <f>TimeDependent!L36</f>
        <v>3.5714341872719735</v>
      </c>
      <c r="D37" s="289">
        <f>TimeDependent!H36</f>
        <v>100</v>
      </c>
      <c r="E37" s="6">
        <f>Sparse!I36</f>
        <v>7200.0053239999997</v>
      </c>
      <c r="F37" s="6">
        <f>Sparse!L36</f>
        <v>13.09524422748089</v>
      </c>
      <c r="G37" s="114">
        <f>Sparse!H36</f>
        <v>100</v>
      </c>
      <c r="H37" s="6">
        <f>NonLinear!I36</f>
        <v>7200.00090289115</v>
      </c>
      <c r="I37" s="6">
        <f>NonLinear!L36</f>
        <v>0</v>
      </c>
      <c r="J37" s="114">
        <f>NonLinear!H36</f>
        <v>99.999999999998806</v>
      </c>
      <c r="K37" s="105">
        <f>BilevelSolver!I36</f>
        <v>7200.0012999999999</v>
      </c>
      <c r="L37" s="86">
        <f>BilevelSolver!L36</f>
        <v>23.809530522715921</v>
      </c>
      <c r="M37" s="119">
        <f>BilevelSolver!H36</f>
        <v>92.007764423076907</v>
      </c>
    </row>
    <row r="38" spans="1:29" ht="15.75" customHeight="1" x14ac:dyDescent="0.2">
      <c r="A38" s="127" t="s">
        <v>149</v>
      </c>
      <c r="B38" s="18">
        <f>TimeDependent!I37</f>
        <v>7200.0269560813904</v>
      </c>
      <c r="C38" s="6">
        <f>TimeDependent!L37</f>
        <v>28.070175438601442</v>
      </c>
      <c r="D38" s="289">
        <f>TimeDependent!H37</f>
        <v>100</v>
      </c>
      <c r="E38" s="6">
        <f>Sparse!I37</f>
        <v>102.4477191</v>
      </c>
      <c r="F38" s="6">
        <f>Sparse!L37</f>
        <v>3.8643552295726241E-12</v>
      </c>
      <c r="G38" s="114">
        <f>Sparse!H37</f>
        <v>0</v>
      </c>
      <c r="H38" s="6">
        <f>NonLinear!I37</f>
        <v>1497.0320880413001</v>
      </c>
      <c r="I38" s="6">
        <f>NonLinear!L37</f>
        <v>0</v>
      </c>
      <c r="J38" s="114">
        <f>NonLinear!H37</f>
        <v>0</v>
      </c>
      <c r="K38" s="105">
        <f>BilevelSolver!I37</f>
        <v>1823.3380299999999</v>
      </c>
      <c r="L38" s="86">
        <f>BilevelSolver!L37</f>
        <v>3.8643552295726241E-12</v>
      </c>
      <c r="M38" s="119">
        <f>BilevelSolver!H37</f>
        <v>0</v>
      </c>
    </row>
    <row r="39" spans="1:29" ht="15.75" customHeight="1" x14ac:dyDescent="0.2">
      <c r="A39" s="127" t="s">
        <v>150</v>
      </c>
      <c r="B39" s="18">
        <f>TimeDependent!I38</f>
        <v>7200.0016639232599</v>
      </c>
      <c r="C39" s="6">
        <f>TimeDependent!L38</f>
        <v>61.111111111111114</v>
      </c>
      <c r="D39" s="289">
        <f>TimeDependent!H38</f>
        <v>100</v>
      </c>
      <c r="E39" s="6">
        <f>Sparse!I38</f>
        <v>543.32394390000002</v>
      </c>
      <c r="F39" s="6">
        <f>Sparse!L38</f>
        <v>0</v>
      </c>
      <c r="G39" s="114">
        <f>Sparse!H38</f>
        <v>0</v>
      </c>
      <c r="H39" s="6">
        <f>NonLinear!I38</f>
        <v>3072.0801169872202</v>
      </c>
      <c r="I39" s="6">
        <f>NonLinear!L38</f>
        <v>1.616879469818539E-10</v>
      </c>
      <c r="J39" s="114">
        <f>NonLinear!H38</f>
        <v>0</v>
      </c>
      <c r="K39" s="105">
        <f>BilevelSolver!I38</f>
        <v>1471.60301</v>
      </c>
      <c r="L39" s="86">
        <f>BilevelSolver!L38</f>
        <v>0</v>
      </c>
      <c r="M39" s="119">
        <f>BilevelSolver!H38</f>
        <v>0</v>
      </c>
    </row>
    <row r="40" spans="1:29" ht="15.75" customHeight="1" x14ac:dyDescent="0.2">
      <c r="A40" s="127" t="s">
        <v>151</v>
      </c>
      <c r="B40" s="18">
        <f>TimeDependent!I39</f>
        <v>7200.0103340148898</v>
      </c>
      <c r="C40" s="6">
        <f>TimeDependent!L39</f>
        <v>222.22222222429858</v>
      </c>
      <c r="D40" s="289">
        <f>TimeDependent!H39</f>
        <v>100</v>
      </c>
      <c r="E40" s="6">
        <f>Sparse!I39</f>
        <v>9.9135260580000004</v>
      </c>
      <c r="F40" s="6">
        <f>Sparse!L39</f>
        <v>6.4438331214570099E-10</v>
      </c>
      <c r="G40" s="114">
        <f>Sparse!H39</f>
        <v>0</v>
      </c>
      <c r="H40" s="6">
        <f>NonLinear!I39</f>
        <v>7200.0003859996796</v>
      </c>
      <c r="I40" s="6">
        <f>NonLinear!L39</f>
        <v>0</v>
      </c>
      <c r="J40" s="114">
        <f>NonLinear!H39</f>
        <v>99.999999999988944</v>
      </c>
      <c r="K40" s="105">
        <f>BilevelSolver!I39</f>
        <v>690.31778899999995</v>
      </c>
      <c r="L40" s="86">
        <f>BilevelSolver!L39</f>
        <v>6.4438331214570099E-10</v>
      </c>
      <c r="M40" s="119">
        <f>BilevelSolver!H39</f>
        <v>0</v>
      </c>
    </row>
    <row r="41" spans="1:29" ht="15.75" customHeight="1" x14ac:dyDescent="0.2">
      <c r="A41" s="127" t="s">
        <v>158</v>
      </c>
      <c r="B41" s="18">
        <f>TimeDependent!I40</f>
        <v>7200.1627709865497</v>
      </c>
      <c r="C41" s="6">
        <f>TimeDependent!L40</f>
        <v>4.7803620619121707</v>
      </c>
      <c r="D41" s="289">
        <f>TimeDependent!H40</f>
        <v>87.669542755588509</v>
      </c>
      <c r="E41" s="6">
        <f>Sparse!I40</f>
        <v>7200.2531550000003</v>
      </c>
      <c r="F41" s="6">
        <f>Sparse!L40</f>
        <v>2.9715765269346486</v>
      </c>
      <c r="G41" s="114">
        <f>Sparse!H40</f>
        <v>95.232120449999996</v>
      </c>
      <c r="H41" s="6">
        <f>NonLinear!I40</f>
        <v>7200.0036580562501</v>
      </c>
      <c r="I41" s="6">
        <f>NonLinear!L40</f>
        <v>0</v>
      </c>
      <c r="J41" s="114">
        <f>NonLinear!H40</f>
        <v>95.090439262203859</v>
      </c>
      <c r="K41" s="105">
        <f>BilevelSolver!I40</f>
        <v>7200.2324600000002</v>
      </c>
      <c r="L41" s="86">
        <f>BilevelSolver!L40</f>
        <v>7.1059434640261276</v>
      </c>
      <c r="M41" s="119">
        <f>BilevelSolver!H40</f>
        <v>100</v>
      </c>
    </row>
    <row r="42" spans="1:29" ht="15.75" customHeight="1" x14ac:dyDescent="0.2">
      <c r="A42" s="127" t="s">
        <v>159</v>
      </c>
      <c r="B42" s="18">
        <f>TimeDependent!I41</f>
        <v>7200.0172078609403</v>
      </c>
      <c r="C42" s="6">
        <f>TimeDependent!L41</f>
        <v>8.4805653710247348</v>
      </c>
      <c r="D42" s="289">
        <f>TimeDependent!H41</f>
        <v>81.107491856677498</v>
      </c>
      <c r="E42" s="6">
        <f>Sparse!I41</f>
        <v>6428.0401217937397</v>
      </c>
      <c r="F42" s="6">
        <f>Sparse!L41</f>
        <v>0</v>
      </c>
      <c r="G42" s="114">
        <f>Sparse!H41</f>
        <v>0</v>
      </c>
      <c r="H42" s="6">
        <f>NonLinear!I41</f>
        <v>7200.0016171932202</v>
      </c>
      <c r="I42" s="6">
        <f>NonLinear!L41</f>
        <v>2.8268549951810664</v>
      </c>
      <c r="J42" s="114">
        <f>NonLinear!H41</f>
        <v>61.855670055426764</v>
      </c>
      <c r="K42" s="105">
        <f>BilevelSolver!I41</f>
        <v>7200.0596999999998</v>
      </c>
      <c r="L42" s="86">
        <f>BilevelSolver!L41</f>
        <v>17.667844522968199</v>
      </c>
      <c r="M42" s="119">
        <f>BilevelSolver!H41</f>
        <v>97.572139039039058</v>
      </c>
    </row>
    <row r="43" spans="1:29" ht="15.75" customHeight="1" x14ac:dyDescent="0.2">
      <c r="A43" s="127" t="s">
        <v>160</v>
      </c>
      <c r="B43" s="18">
        <f>TimeDependent!I42</f>
        <v>7200.0152161121296</v>
      </c>
      <c r="C43" s="6">
        <f>TimeDependent!L42</f>
        <v>1.4440433830348527</v>
      </c>
      <c r="D43" s="289">
        <f>TimeDependent!H42</f>
        <v>80.071168029236588</v>
      </c>
      <c r="E43" s="6">
        <f>Sparse!I42</f>
        <v>7200.1764819999999</v>
      </c>
      <c r="F43" s="6">
        <f>Sparse!L42</f>
        <v>3.2490975357578931</v>
      </c>
      <c r="G43" s="114">
        <f>Sparse!H42</f>
        <v>86.363636360000001</v>
      </c>
      <c r="H43" s="6">
        <f>NonLinear!I42</f>
        <v>7200.0007939338602</v>
      </c>
      <c r="I43" s="6">
        <f>NonLinear!L42</f>
        <v>0</v>
      </c>
      <c r="J43" s="114">
        <f>NonLinear!H42</f>
        <v>73.646209370243241</v>
      </c>
      <c r="K43" s="105">
        <f>BilevelSolver!I42</f>
        <v>7200.0459499999997</v>
      </c>
      <c r="L43" s="86">
        <f>BilevelSolver!L42</f>
        <v>19.855595740809861</v>
      </c>
      <c r="M43" s="119">
        <f>BilevelSolver!H42</f>
        <v>98.975859638554212</v>
      </c>
    </row>
    <row r="44" spans="1:29" ht="15.75" customHeight="1" x14ac:dyDescent="0.2">
      <c r="A44" s="127" t="s">
        <v>161</v>
      </c>
      <c r="B44" s="18">
        <f>TimeDependent!I43</f>
        <v>7250.2038371562903</v>
      </c>
      <c r="C44" s="6">
        <f>TimeDependent!L43</f>
        <v>1.5094340054752298</v>
      </c>
      <c r="D44" s="289">
        <f>TimeDependent!H43</f>
        <v>81.412639405204402</v>
      </c>
      <c r="E44" s="6">
        <f>Sparse!I43</f>
        <v>7200.3205349999998</v>
      </c>
      <c r="F44" s="6">
        <f>Sparse!L43</f>
        <v>6.792452875648662</v>
      </c>
      <c r="G44" s="114">
        <f>Sparse!H43</f>
        <v>86.572438160000004</v>
      </c>
      <c r="H44" s="6">
        <f>NonLinear!I43</f>
        <v>7200.0006310939698</v>
      </c>
      <c r="I44" s="6">
        <f>NonLinear!L43</f>
        <v>0</v>
      </c>
      <c r="J44" s="114">
        <f>NonLinear!H43</f>
        <v>76.22641508421917</v>
      </c>
      <c r="K44" s="105">
        <f>BilevelSolver!I43</f>
        <v>7200.1147499999997</v>
      </c>
      <c r="L44" s="86">
        <f>BilevelSolver!L43</f>
        <v>24.905660430529</v>
      </c>
      <c r="M44" s="119">
        <f>BilevelSolver!H43</f>
        <v>100</v>
      </c>
    </row>
    <row r="45" spans="1:29" ht="15.75" customHeight="1" x14ac:dyDescent="0.2">
      <c r="A45" s="127" t="s">
        <v>162</v>
      </c>
      <c r="B45" s="18">
        <f>TimeDependent!I44</f>
        <v>7200.0238468647003</v>
      </c>
      <c r="C45" s="6">
        <f>TimeDependent!L44</f>
        <v>0</v>
      </c>
      <c r="D45" s="289">
        <f>TimeDependent!H44</f>
        <v>42.857142857142698</v>
      </c>
      <c r="E45" s="6">
        <f>Sparse!I44</f>
        <v>32.712387079999999</v>
      </c>
      <c r="F45" s="6">
        <f>Sparse!L44</f>
        <v>0</v>
      </c>
      <c r="G45" s="114">
        <f>Sparse!H44</f>
        <v>0</v>
      </c>
      <c r="H45" s="6">
        <f>NonLinear!I44</f>
        <v>36.193423986434901</v>
      </c>
      <c r="I45" s="6">
        <f>NonLinear!L44</f>
        <v>1.0434827605162613E-11</v>
      </c>
      <c r="J45" s="114">
        <f>NonLinear!H44</f>
        <v>0</v>
      </c>
      <c r="K45" s="105">
        <f>BilevelSolver!I44</f>
        <v>7200.0023899999997</v>
      </c>
      <c r="L45" s="86">
        <f>BilevelSolver!L44</f>
        <v>10</v>
      </c>
      <c r="M45" s="119">
        <f>BilevelSolver!H44</f>
        <v>56.159085714285716</v>
      </c>
    </row>
    <row r="46" spans="1:29" ht="15.75" customHeight="1" x14ac:dyDescent="0.2">
      <c r="A46" s="127" t="s">
        <v>163</v>
      </c>
      <c r="B46" s="18">
        <f>TimeDependent!I45</f>
        <v>7200.0032279491397</v>
      </c>
      <c r="C46" s="6">
        <f>TimeDependent!L45</f>
        <v>9.9934397674656336E-12</v>
      </c>
      <c r="D46" s="289">
        <f>TimeDependent!H45</f>
        <v>37.096774193548299</v>
      </c>
      <c r="E46" s="6">
        <f>Sparse!I45</f>
        <v>1175.614065</v>
      </c>
      <c r="F46" s="6">
        <f>Sparse!L45</f>
        <v>9.9934397674656336E-12</v>
      </c>
      <c r="G46" s="114">
        <f>Sparse!H45</f>
        <v>0</v>
      </c>
      <c r="H46" s="6">
        <f>NonLinear!I45</f>
        <v>678.652532815933</v>
      </c>
      <c r="I46" s="6">
        <f>NonLinear!L45</f>
        <v>0</v>
      </c>
      <c r="J46" s="114">
        <f>NonLinear!H45</f>
        <v>0</v>
      </c>
      <c r="K46" s="105">
        <f>BilevelSolver!I45</f>
        <v>7200.0435799999996</v>
      </c>
      <c r="L46" s="86">
        <f>BilevelSolver!L45</f>
        <v>22.580645161302574</v>
      </c>
      <c r="M46" s="119">
        <f>BilevelSolver!H45</f>
        <v>76.1689605263158</v>
      </c>
    </row>
    <row r="47" spans="1:29" ht="15.75" customHeight="1" x14ac:dyDescent="0.2">
      <c r="A47" s="127" t="s">
        <v>164</v>
      </c>
      <c r="B47" s="18">
        <f>TimeDependent!I46</f>
        <v>7200.0030410289701</v>
      </c>
      <c r="C47" s="6">
        <f>TimeDependent!L46</f>
        <v>1.4676784377995726E-12</v>
      </c>
      <c r="D47" s="289">
        <f>TimeDependent!H46</f>
        <v>37.704918032786502</v>
      </c>
      <c r="E47" s="6">
        <f>Sparse!I46</f>
        <v>7200.0451750000002</v>
      </c>
      <c r="F47" s="6">
        <f>Sparse!L46</f>
        <v>1.4676784377995726E-12</v>
      </c>
      <c r="G47" s="114">
        <f>Sparse!H46</f>
        <v>37.704918030000002</v>
      </c>
      <c r="H47" s="6">
        <f>NonLinear!I46</f>
        <v>7200.0005428791001</v>
      </c>
      <c r="I47" s="6">
        <f>NonLinear!L46</f>
        <v>0</v>
      </c>
      <c r="J47" s="114">
        <f>NonLinear!H46</f>
        <v>37.704918032785969</v>
      </c>
      <c r="K47" s="105">
        <f>BilevelSolver!I46</f>
        <v>7200.0270899999996</v>
      </c>
      <c r="L47" s="86">
        <f>BilevelSolver!L46</f>
        <v>11.475409836067211</v>
      </c>
      <c r="M47" s="119">
        <f>BilevelSolver!H46</f>
        <v>82.539267647058836</v>
      </c>
    </row>
    <row r="48" spans="1:29" ht="15.75" customHeight="1" x14ac:dyDescent="0.2">
      <c r="A48" s="127" t="s">
        <v>165</v>
      </c>
      <c r="B48" s="18">
        <f>TimeDependent!I47</f>
        <v>37.543142080307</v>
      </c>
      <c r="C48" s="6">
        <f>TimeDependent!L47</f>
        <v>0</v>
      </c>
      <c r="D48" s="289">
        <f>TimeDependent!H47</f>
        <v>0</v>
      </c>
      <c r="E48" s="6">
        <f>Sparse!I47</f>
        <v>0.91776204100000003</v>
      </c>
      <c r="F48" s="6">
        <f>Sparse!L47</f>
        <v>6.6317322004276458E-13</v>
      </c>
      <c r="G48" s="114">
        <f>Sparse!H47</f>
        <v>0</v>
      </c>
      <c r="H48" s="6">
        <f>NonLinear!I47</f>
        <v>0.44920301437377902</v>
      </c>
      <c r="I48" s="6">
        <f>NonLinear!L47</f>
        <v>6.6317322004276458E-13</v>
      </c>
      <c r="J48" s="114">
        <f>NonLinear!H47</f>
        <v>0</v>
      </c>
      <c r="K48" s="105">
        <f>BilevelSolver!I47</f>
        <v>13.633468000000001</v>
      </c>
      <c r="L48" s="86">
        <f>BilevelSolver!L47</f>
        <v>6.6317322004276458E-13</v>
      </c>
      <c r="M48" s="119">
        <f>BilevelSolver!H47</f>
        <v>0</v>
      </c>
    </row>
    <row r="49" spans="1:26" ht="15.75" customHeight="1" x14ac:dyDescent="0.2">
      <c r="A49" s="127" t="s">
        <v>167</v>
      </c>
      <c r="B49" s="18">
        <f>TimeDependent!I48</f>
        <v>84.945657014846802</v>
      </c>
      <c r="C49" s="6">
        <f>TimeDependent!L48</f>
        <v>0</v>
      </c>
      <c r="D49" s="289">
        <f>TimeDependent!H48</f>
        <v>0</v>
      </c>
      <c r="E49" s="6">
        <f>Sparse!I48</f>
        <v>1.651356936</v>
      </c>
      <c r="F49" s="6">
        <f>Sparse!L48</f>
        <v>0</v>
      </c>
      <c r="G49" s="114">
        <f>Sparse!H48</f>
        <v>0</v>
      </c>
      <c r="H49" s="6">
        <f>NonLinear!I48</f>
        <v>0.88316607475280695</v>
      </c>
      <c r="I49" s="6">
        <f>NonLinear!L48</f>
        <v>0</v>
      </c>
      <c r="J49" s="114">
        <f>NonLinear!H48</f>
        <v>0</v>
      </c>
      <c r="K49" s="105">
        <f>BilevelSolver!I48</f>
        <v>26.249233</v>
      </c>
      <c r="L49" s="86">
        <f>BilevelSolver!L48</f>
        <v>0</v>
      </c>
      <c r="M49" s="119">
        <f>BilevelSolver!H48</f>
        <v>0</v>
      </c>
    </row>
    <row r="50" spans="1:26" ht="15.75" customHeight="1" x14ac:dyDescent="0.2">
      <c r="A50" s="127" t="s">
        <v>168</v>
      </c>
      <c r="B50" s="18">
        <f>TimeDependent!I49</f>
        <v>75.152706861495901</v>
      </c>
      <c r="C50" s="6">
        <f>TimeDependent!L49</f>
        <v>0</v>
      </c>
      <c r="D50" s="289">
        <f>TimeDependent!H49</f>
        <v>0</v>
      </c>
      <c r="E50" s="6">
        <f>Sparse!I49</f>
        <v>0.90379905699999996</v>
      </c>
      <c r="F50" s="6">
        <f>Sparse!L49</f>
        <v>0</v>
      </c>
      <c r="G50" s="114">
        <f>Sparse!H49</f>
        <v>0</v>
      </c>
      <c r="H50" s="6">
        <f>NonLinear!I49</f>
        <v>0.472989082336425</v>
      </c>
      <c r="I50" s="6">
        <f>NonLinear!L49</f>
        <v>0</v>
      </c>
      <c r="J50" s="114">
        <f>NonLinear!H49</f>
        <v>0</v>
      </c>
      <c r="K50" s="105">
        <f>BilevelSolver!I49</f>
        <v>15.465248000000001</v>
      </c>
      <c r="L50" s="86">
        <f>BilevelSolver!L49</f>
        <v>0</v>
      </c>
      <c r="M50" s="119">
        <f>BilevelSolver!H49</f>
        <v>0</v>
      </c>
    </row>
    <row r="51" spans="1:26" ht="15.75" customHeight="1" x14ac:dyDescent="0.2">
      <c r="A51" s="127" t="s">
        <v>169</v>
      </c>
      <c r="B51" s="18">
        <f>TimeDependent!I50</f>
        <v>472.674827814102</v>
      </c>
      <c r="C51" s="6">
        <f>TimeDependent!L50</f>
        <v>0</v>
      </c>
      <c r="D51" s="289">
        <f>TimeDependent!H50</f>
        <v>0</v>
      </c>
      <c r="E51" s="6">
        <f>Sparse!I50</f>
        <v>25.75795007</v>
      </c>
      <c r="F51" s="6">
        <f>Sparse!L50</f>
        <v>0</v>
      </c>
      <c r="G51" s="114">
        <f>Sparse!H50</f>
        <v>0</v>
      </c>
      <c r="H51" s="6">
        <f>NonLinear!I50</f>
        <v>15.3820431232452</v>
      </c>
      <c r="I51" s="6">
        <f>NonLinear!L50</f>
        <v>0</v>
      </c>
      <c r="J51" s="114">
        <f>NonLinear!H50</f>
        <v>0</v>
      </c>
      <c r="K51" s="105">
        <f>BilevelSolver!I50</f>
        <v>1212.80026</v>
      </c>
      <c r="L51" s="86">
        <f>BilevelSolver!L50</f>
        <v>0</v>
      </c>
      <c r="M51" s="119">
        <f>BilevelSolver!H50</f>
        <v>0</v>
      </c>
    </row>
    <row r="52" spans="1:26" ht="15.75" customHeight="1" x14ac:dyDescent="0.2">
      <c r="A52" s="127" t="s">
        <v>171</v>
      </c>
      <c r="B52" s="18">
        <f>TimeDependent!I51</f>
        <v>367.78494501113801</v>
      </c>
      <c r="C52" s="6">
        <f>TimeDependent!L51</f>
        <v>0</v>
      </c>
      <c r="D52" s="289">
        <f>TimeDependent!H51</f>
        <v>0</v>
      </c>
      <c r="E52" s="6">
        <f>Sparse!I51</f>
        <v>535.821686</v>
      </c>
      <c r="F52" s="6">
        <f>Sparse!L51</f>
        <v>0</v>
      </c>
      <c r="G52" s="114">
        <f>Sparse!H51</f>
        <v>0</v>
      </c>
      <c r="H52" s="6">
        <f>NonLinear!I51</f>
        <v>111.99594306945799</v>
      </c>
      <c r="I52" s="6">
        <f>NonLinear!L51</f>
        <v>0</v>
      </c>
      <c r="J52" s="114">
        <f>NonLinear!H51</f>
        <v>0</v>
      </c>
      <c r="K52" s="105">
        <f>BilevelSolver!I51</f>
        <v>7200.0002999999997</v>
      </c>
      <c r="L52" s="86">
        <f>BilevelSolver!L51</f>
        <v>4.6511627906976747</v>
      </c>
      <c r="M52" s="119">
        <f>BilevelSolver!H51</f>
        <v>25.373731111111116</v>
      </c>
    </row>
    <row r="53" spans="1:26" ht="15.75" customHeight="1" x14ac:dyDescent="0.2">
      <c r="A53" s="127" t="s">
        <v>172</v>
      </c>
      <c r="B53" s="18">
        <f>TimeDependent!I52</f>
        <v>1576.0919561386099</v>
      </c>
      <c r="C53" s="6">
        <f>TimeDependent!L52</f>
        <v>0</v>
      </c>
      <c r="D53" s="289">
        <f>TimeDependent!H52</f>
        <v>0</v>
      </c>
      <c r="E53" s="6">
        <f>Sparse!I52</f>
        <v>7200.0051020000001</v>
      </c>
      <c r="F53" s="6">
        <f>Sparse!L52</f>
        <v>0</v>
      </c>
      <c r="G53" s="114">
        <f>Sparse!H52</f>
        <v>35</v>
      </c>
      <c r="H53" s="6">
        <f>NonLinear!I52</f>
        <v>505.79823803901598</v>
      </c>
      <c r="I53" s="6">
        <f>NonLinear!L52</f>
        <v>0</v>
      </c>
      <c r="J53" s="114">
        <f>NonLinear!H52</f>
        <v>0</v>
      </c>
      <c r="K53" s="105">
        <f>BilevelSolver!I52</f>
        <v>7200.0054499999997</v>
      </c>
      <c r="L53" s="86">
        <f>BilevelSolver!L52</f>
        <v>0</v>
      </c>
      <c r="M53" s="119">
        <f>BilevelSolver!H52</f>
        <v>49.672307500000002</v>
      </c>
    </row>
    <row r="54" spans="1:26" ht="15.75" customHeight="1" x14ac:dyDescent="0.2">
      <c r="A54" s="127" t="s">
        <v>173</v>
      </c>
      <c r="B54" s="18">
        <f>TimeDependent!I53</f>
        <v>11.4716072082519</v>
      </c>
      <c r="C54" s="6">
        <f>TimeDependent!L53</f>
        <v>0</v>
      </c>
      <c r="D54" s="289">
        <f>TimeDependent!H53</f>
        <v>0</v>
      </c>
      <c r="E54" s="6">
        <f>Sparse!I53</f>
        <v>5.6229391099999999</v>
      </c>
      <c r="F54" s="6">
        <f>Sparse!L53</f>
        <v>0</v>
      </c>
      <c r="G54" s="114">
        <f>Sparse!H53</f>
        <v>0</v>
      </c>
      <c r="H54" s="6">
        <f>NonLinear!I53</f>
        <v>7.5612981319427401</v>
      </c>
      <c r="I54" s="6">
        <f>NonLinear!L53</f>
        <v>0</v>
      </c>
      <c r="J54" s="114">
        <f>NonLinear!H53</f>
        <v>0</v>
      </c>
      <c r="K54" s="105">
        <f>BilevelSolver!I53</f>
        <v>431.356154</v>
      </c>
      <c r="L54" s="86">
        <f>BilevelSolver!L53</f>
        <v>0</v>
      </c>
      <c r="M54" s="119">
        <f>BilevelSolver!H53</f>
        <v>0</v>
      </c>
    </row>
    <row r="55" spans="1:26" ht="15.75" customHeight="1" x14ac:dyDescent="0.2">
      <c r="A55" s="127" t="s">
        <v>174</v>
      </c>
      <c r="B55" s="18">
        <f>TimeDependent!I54</f>
        <v>515.82543802261296</v>
      </c>
      <c r="C55" s="6">
        <f>TimeDependent!L54</f>
        <v>0</v>
      </c>
      <c r="D55" s="289">
        <f>TimeDependent!H54</f>
        <v>0</v>
      </c>
      <c r="E55" s="6">
        <f>Sparse!I54</f>
        <v>212.39657399999999</v>
      </c>
      <c r="F55" s="6">
        <f>Sparse!L54</f>
        <v>0</v>
      </c>
      <c r="G55" s="114">
        <f>Sparse!H54</f>
        <v>0</v>
      </c>
      <c r="H55" s="6">
        <f>NonLinear!I54</f>
        <v>50.978225946426299</v>
      </c>
      <c r="I55" s="6">
        <f>NonLinear!L54</f>
        <v>0</v>
      </c>
      <c r="J55" s="114">
        <f>NonLinear!H54</f>
        <v>0</v>
      </c>
      <c r="K55" s="105">
        <f>BilevelSolver!I54</f>
        <v>2938.8388399999999</v>
      </c>
      <c r="L55" s="86">
        <f>BilevelSolver!L54</f>
        <v>0</v>
      </c>
      <c r="M55" s="119">
        <f>BilevelSolver!H54</f>
        <v>0</v>
      </c>
    </row>
    <row r="56" spans="1:26" ht="15.75" customHeight="1" x14ac:dyDescent="0.2">
      <c r="A56" s="127" t="s">
        <v>175</v>
      </c>
      <c r="B56" s="18">
        <f>TimeDependent!I55</f>
        <v>5077.3063971996298</v>
      </c>
      <c r="C56" s="6">
        <f>TimeDependent!L55</f>
        <v>0</v>
      </c>
      <c r="D56" s="289">
        <f>TimeDependent!H55</f>
        <v>0</v>
      </c>
      <c r="E56" s="6">
        <f>Sparse!I55</f>
        <v>3711.2817580000001</v>
      </c>
      <c r="F56" s="6">
        <f>Sparse!L55</f>
        <v>0</v>
      </c>
      <c r="G56" s="114">
        <f>Sparse!H55</f>
        <v>0</v>
      </c>
      <c r="H56" s="6">
        <f>NonLinear!I55</f>
        <v>241.20812702178901</v>
      </c>
      <c r="I56" s="6">
        <f>NonLinear!L55</f>
        <v>0</v>
      </c>
      <c r="J56" s="114">
        <f>NonLinear!H55</f>
        <v>0</v>
      </c>
      <c r="K56" s="105">
        <f>BilevelSolver!I55</f>
        <v>7200.0010700000003</v>
      </c>
      <c r="L56" s="86">
        <f>BilevelSolver!L55</f>
        <v>0</v>
      </c>
      <c r="M56" s="119">
        <f>BilevelSolver!H55</f>
        <v>31.354533333333336</v>
      </c>
      <c r="P56" s="287">
        <v>0</v>
      </c>
      <c r="Q56" s="287">
        <v>2</v>
      </c>
      <c r="R56" s="287">
        <v>5</v>
      </c>
      <c r="S56" s="287">
        <v>7</v>
      </c>
      <c r="T56" s="287">
        <v>10</v>
      </c>
      <c r="U56" s="287">
        <v>12</v>
      </c>
      <c r="V56" s="287">
        <v>15</v>
      </c>
      <c r="W56" s="287">
        <v>17</v>
      </c>
      <c r="X56" s="287">
        <v>20</v>
      </c>
      <c r="Y56" s="287">
        <v>22</v>
      </c>
      <c r="Z56" s="287">
        <v>25</v>
      </c>
    </row>
    <row r="57" spans="1:26" ht="15.75" customHeight="1" x14ac:dyDescent="0.2">
      <c r="A57" s="127" t="s">
        <v>176</v>
      </c>
      <c r="B57" s="18">
        <f>TimeDependent!I56</f>
        <v>89.742743015289307</v>
      </c>
      <c r="C57" s="6">
        <f>TimeDependent!L56</f>
        <v>0</v>
      </c>
      <c r="D57" s="289">
        <f>TimeDependent!H56</f>
        <v>0</v>
      </c>
      <c r="E57" s="6">
        <f>Sparse!I56</f>
        <v>16.435415979999998</v>
      </c>
      <c r="F57" s="6">
        <f>Sparse!L56</f>
        <v>0</v>
      </c>
      <c r="G57" s="114">
        <f>Sparse!H56</f>
        <v>0</v>
      </c>
      <c r="H57" s="6">
        <f>NonLinear!I56</f>
        <v>8.26578688621521</v>
      </c>
      <c r="I57" s="6">
        <f>NonLinear!L56</f>
        <v>0</v>
      </c>
      <c r="J57" s="114">
        <f>NonLinear!H56</f>
        <v>0</v>
      </c>
      <c r="K57" s="105">
        <f>BilevelSolver!I56</f>
        <v>399.91873099999998</v>
      </c>
      <c r="L57" s="86">
        <f>BilevelSolver!L56</f>
        <v>0</v>
      </c>
      <c r="M57" s="119">
        <f>BilevelSolver!H56</f>
        <v>0</v>
      </c>
      <c r="O57" s="290" t="s">
        <v>266</v>
      </c>
      <c r="P57" s="290">
        <f>COUNTIF($C$3:$C$138,"&lt;=0,0001")</f>
        <v>65</v>
      </c>
      <c r="Q57" s="290">
        <f t="shared" ref="Q57:Z57" si="8">COUNTIF($C$3:$C$138,"&lt;="&amp;Q56)</f>
        <v>73</v>
      </c>
      <c r="R57" s="290">
        <f t="shared" si="8"/>
        <v>78</v>
      </c>
      <c r="S57" s="290">
        <f t="shared" si="8"/>
        <v>79</v>
      </c>
      <c r="T57" s="290">
        <f t="shared" si="8"/>
        <v>81</v>
      </c>
      <c r="U57" s="290">
        <f t="shared" si="8"/>
        <v>82</v>
      </c>
      <c r="V57" s="290">
        <f t="shared" si="8"/>
        <v>82</v>
      </c>
      <c r="W57" s="290">
        <f t="shared" si="8"/>
        <v>84</v>
      </c>
      <c r="X57" s="290">
        <f t="shared" si="8"/>
        <v>84</v>
      </c>
      <c r="Y57" s="290">
        <f t="shared" si="8"/>
        <v>84</v>
      </c>
      <c r="Z57" s="290">
        <f t="shared" si="8"/>
        <v>84</v>
      </c>
    </row>
    <row r="58" spans="1:26" ht="15.75" customHeight="1" x14ac:dyDescent="0.2">
      <c r="A58" s="127" t="s">
        <v>177</v>
      </c>
      <c r="B58" s="18">
        <f>TimeDependent!I57</f>
        <v>800.33534383773804</v>
      </c>
      <c r="C58" s="6">
        <f>TimeDependent!L57</f>
        <v>0</v>
      </c>
      <c r="D58" s="289">
        <f>TimeDependent!H57</f>
        <v>0</v>
      </c>
      <c r="E58" s="6">
        <f>Sparse!I57</f>
        <v>165.207099</v>
      </c>
      <c r="F58" s="6">
        <f>Sparse!L57</f>
        <v>0</v>
      </c>
      <c r="G58" s="114">
        <f>Sparse!H57</f>
        <v>0</v>
      </c>
      <c r="H58" s="6">
        <f>NonLinear!I57</f>
        <v>45.981876850128103</v>
      </c>
      <c r="I58" s="6">
        <f>NonLinear!L57</f>
        <v>0</v>
      </c>
      <c r="J58" s="114">
        <f>NonLinear!H57</f>
        <v>0</v>
      </c>
      <c r="K58" s="105">
        <f>BilevelSolver!I57</f>
        <v>2360.8741399999999</v>
      </c>
      <c r="L58" s="86">
        <f>BilevelSolver!L57</f>
        <v>0</v>
      </c>
      <c r="M58" s="119">
        <f>BilevelSolver!H57</f>
        <v>0</v>
      </c>
      <c r="O58" s="290" t="s">
        <v>264</v>
      </c>
      <c r="P58" s="290">
        <f>COUNTIF($F$3:$F$138,"&lt;=0,0001")</f>
        <v>49</v>
      </c>
      <c r="Q58" s="290">
        <f t="shared" ref="Q58:Z58" si="9">COUNTIF($F$3:$F$138,"&lt;="&amp;Q56)</f>
        <v>59</v>
      </c>
      <c r="R58" s="290">
        <f t="shared" si="9"/>
        <v>77</v>
      </c>
      <c r="S58" s="290">
        <f t="shared" si="9"/>
        <v>81</v>
      </c>
      <c r="T58" s="290">
        <f t="shared" si="9"/>
        <v>82</v>
      </c>
      <c r="U58" s="290">
        <f t="shared" si="9"/>
        <v>83</v>
      </c>
      <c r="V58" s="290">
        <f t="shared" si="9"/>
        <v>86</v>
      </c>
      <c r="W58" s="290">
        <f t="shared" si="9"/>
        <v>87</v>
      </c>
      <c r="X58" s="290">
        <f t="shared" si="9"/>
        <v>87</v>
      </c>
      <c r="Y58" s="290">
        <f t="shared" si="9"/>
        <v>87</v>
      </c>
      <c r="Z58" s="290">
        <f t="shared" si="9"/>
        <v>87</v>
      </c>
    </row>
    <row r="59" spans="1:26" ht="15.75" customHeight="1" x14ac:dyDescent="0.2">
      <c r="A59" s="127" t="s">
        <v>178</v>
      </c>
      <c r="B59" s="18">
        <f>TimeDependent!I58</f>
        <v>4814.1246399879401</v>
      </c>
      <c r="C59" s="6">
        <f>TimeDependent!L58</f>
        <v>0</v>
      </c>
      <c r="D59" s="289">
        <f>TimeDependent!H58</f>
        <v>0</v>
      </c>
      <c r="E59" s="6">
        <f>Sparse!I58</f>
        <v>2095.168255</v>
      </c>
      <c r="F59" s="6">
        <f>Sparse!L58</f>
        <v>0</v>
      </c>
      <c r="G59" s="114">
        <f>Sparse!H58</f>
        <v>0</v>
      </c>
      <c r="H59" s="6">
        <f>NonLinear!I58</f>
        <v>175.99296402931199</v>
      </c>
      <c r="I59" s="6">
        <f>NonLinear!L58</f>
        <v>0</v>
      </c>
      <c r="J59" s="114">
        <f>NonLinear!H58</f>
        <v>0</v>
      </c>
      <c r="K59" s="105">
        <f>BilevelSolver!I58</f>
        <v>7200.0030299999999</v>
      </c>
      <c r="L59" s="86">
        <f>BilevelSolver!L58</f>
        <v>3.5714285714285712</v>
      </c>
      <c r="M59" s="119">
        <f>BilevelSolver!H58</f>
        <v>17.241379310344829</v>
      </c>
      <c r="O59" s="290" t="s">
        <v>265</v>
      </c>
      <c r="P59" s="290">
        <f>COUNTIF($I$3:$I$138,"&lt;=0,0001")</f>
        <v>82</v>
      </c>
      <c r="Q59" s="290">
        <f t="shared" ref="Q59:Z59" si="10">COUNTIF($I$3:$I$138,"&lt;="&amp;Q56)</f>
        <v>83</v>
      </c>
      <c r="R59" s="290">
        <f t="shared" si="10"/>
        <v>85</v>
      </c>
      <c r="S59" s="290">
        <f t="shared" si="10"/>
        <v>85</v>
      </c>
      <c r="T59" s="290">
        <f t="shared" si="10"/>
        <v>85</v>
      </c>
      <c r="U59" s="290">
        <f t="shared" si="10"/>
        <v>85</v>
      </c>
      <c r="V59" s="290">
        <f t="shared" si="10"/>
        <v>87</v>
      </c>
      <c r="W59" s="290">
        <f t="shared" si="10"/>
        <v>87</v>
      </c>
      <c r="X59" s="290">
        <f t="shared" si="10"/>
        <v>87</v>
      </c>
      <c r="Y59" s="290">
        <f t="shared" si="10"/>
        <v>87</v>
      </c>
      <c r="Z59" s="290">
        <f t="shared" si="10"/>
        <v>87</v>
      </c>
    </row>
    <row r="60" spans="1:26" ht="15.75" customHeight="1" x14ac:dyDescent="0.2">
      <c r="A60" s="127" t="s">
        <v>179</v>
      </c>
      <c r="B60" s="18">
        <f>TimeDependent!I59</f>
        <v>130.36308288574199</v>
      </c>
      <c r="C60" s="6">
        <f>TimeDependent!L59</f>
        <v>0</v>
      </c>
      <c r="D60" s="289">
        <f>TimeDependent!H59</f>
        <v>0</v>
      </c>
      <c r="E60" s="6">
        <f>Sparse!I59</f>
        <v>1.125473022</v>
      </c>
      <c r="F60" s="6">
        <f>Sparse!L59</f>
        <v>0</v>
      </c>
      <c r="G60" s="114">
        <f>Sparse!H59</f>
        <v>0</v>
      </c>
      <c r="H60" s="6">
        <f>NonLinear!I59</f>
        <v>5.9051761627197203</v>
      </c>
      <c r="I60" s="6">
        <f>NonLinear!L59</f>
        <v>0</v>
      </c>
      <c r="J60" s="114">
        <f>NonLinear!H59</f>
        <v>0</v>
      </c>
      <c r="K60" s="105">
        <f>BilevelSolver!I59</f>
        <v>33.983773999999997</v>
      </c>
      <c r="L60" s="86">
        <f>BilevelSolver!L59</f>
        <v>0</v>
      </c>
      <c r="M60" s="119">
        <f>BilevelSolver!H59</f>
        <v>0</v>
      </c>
      <c r="O60" s="290" t="s">
        <v>235</v>
      </c>
      <c r="P60" s="290">
        <f>COUNTIF($L$3:$L$89,"&lt;=0,0001")</f>
        <v>29</v>
      </c>
      <c r="Q60" s="290">
        <f>COUNTIF($L$3:$L$89,"&lt;="&amp;Q56)</f>
        <v>35</v>
      </c>
      <c r="R60" s="290">
        <f t="shared" ref="R60:Z60" si="11">COUNTIF($L$3:$L$89,"&lt;="&amp;R56)</f>
        <v>59</v>
      </c>
      <c r="S60" s="290">
        <f t="shared" si="11"/>
        <v>68</v>
      </c>
      <c r="T60" s="290">
        <f t="shared" si="11"/>
        <v>74</v>
      </c>
      <c r="U60" s="290">
        <f t="shared" si="11"/>
        <v>78</v>
      </c>
      <c r="V60" s="290">
        <f t="shared" si="11"/>
        <v>81</v>
      </c>
      <c r="W60" s="290">
        <f t="shared" si="11"/>
        <v>81</v>
      </c>
      <c r="X60" s="290">
        <f t="shared" si="11"/>
        <v>84</v>
      </c>
      <c r="Y60" s="290">
        <f t="shared" si="11"/>
        <v>84</v>
      </c>
      <c r="Z60" s="290">
        <f t="shared" si="11"/>
        <v>87</v>
      </c>
    </row>
    <row r="61" spans="1:26" ht="15.75" customHeight="1" x14ac:dyDescent="0.2">
      <c r="A61" s="127" t="s">
        <v>180</v>
      </c>
      <c r="B61" s="18">
        <f>TimeDependent!I60</f>
        <v>141.95198082923801</v>
      </c>
      <c r="C61" s="6">
        <f>TimeDependent!L60</f>
        <v>0</v>
      </c>
      <c r="D61" s="289">
        <f>TimeDependent!H60</f>
        <v>0</v>
      </c>
      <c r="E61" s="6">
        <f>Sparse!I60</f>
        <v>6.9363901620000004</v>
      </c>
      <c r="F61" s="6">
        <f>Sparse!L60</f>
        <v>0</v>
      </c>
      <c r="G61" s="114">
        <f>Sparse!H60</f>
        <v>0</v>
      </c>
      <c r="H61" s="6">
        <f>NonLinear!I60</f>
        <v>11.831699132919301</v>
      </c>
      <c r="I61" s="6">
        <f>NonLinear!L60</f>
        <v>5.5264435003563353E-13</v>
      </c>
      <c r="J61" s="114">
        <f>NonLinear!H60</f>
        <v>0</v>
      </c>
      <c r="K61" s="105">
        <f>BilevelSolver!I60</f>
        <v>155.999123</v>
      </c>
      <c r="L61" s="86">
        <f>BilevelSolver!L60</f>
        <v>0</v>
      </c>
      <c r="M61" s="119">
        <f>BilevelSolver!H60</f>
        <v>0</v>
      </c>
    </row>
    <row r="62" spans="1:26" ht="15.75" customHeight="1" x14ac:dyDescent="0.2">
      <c r="A62" s="127" t="s">
        <v>181</v>
      </c>
      <c r="B62" s="18">
        <f>TimeDependent!I61</f>
        <v>1974.72380805015</v>
      </c>
      <c r="C62" s="6">
        <f>TimeDependent!L61</f>
        <v>0</v>
      </c>
      <c r="D62" s="289">
        <f>TimeDependent!H61</f>
        <v>0</v>
      </c>
      <c r="E62" s="6">
        <f>Sparse!I61</f>
        <v>5.2057230470000002</v>
      </c>
      <c r="F62" s="6">
        <f>Sparse!L61</f>
        <v>0</v>
      </c>
      <c r="G62" s="114">
        <f>Sparse!H61</f>
        <v>0</v>
      </c>
      <c r="H62" s="6">
        <f>NonLinear!I61</f>
        <v>18.925318956375101</v>
      </c>
      <c r="I62" s="6">
        <f>NonLinear!L61</f>
        <v>0</v>
      </c>
      <c r="J62" s="114">
        <f>NonLinear!H61</f>
        <v>0</v>
      </c>
      <c r="K62" s="105">
        <f>BilevelSolver!I61</f>
        <v>148.828408</v>
      </c>
      <c r="L62" s="86">
        <f>BilevelSolver!L61</f>
        <v>0</v>
      </c>
      <c r="M62" s="119">
        <f>BilevelSolver!H61</f>
        <v>0</v>
      </c>
    </row>
    <row r="63" spans="1:26" ht="15.75" customHeight="1" x14ac:dyDescent="0.2">
      <c r="A63" s="127" t="s">
        <v>182</v>
      </c>
      <c r="B63" s="18">
        <f>TimeDependent!I62</f>
        <v>7200.1290390491404</v>
      </c>
      <c r="C63" s="6">
        <f>TimeDependent!L62</f>
        <v>0.26785749968898803</v>
      </c>
      <c r="D63" s="289">
        <f>TimeDependent!H62</f>
        <v>78.272484416740795</v>
      </c>
      <c r="E63" s="6">
        <f>Sparse!I62</f>
        <v>7200.0535520000003</v>
      </c>
      <c r="F63" s="6">
        <f>Sparse!L62</f>
        <v>0.89285750191322921</v>
      </c>
      <c r="G63" s="114">
        <f>Sparse!H62</f>
        <v>78.40707965</v>
      </c>
      <c r="H63" s="6">
        <f>NonLinear!I62</f>
        <v>7200.0030541419901</v>
      </c>
      <c r="I63" s="6">
        <f>NonLinear!L62</f>
        <v>0</v>
      </c>
      <c r="J63" s="114">
        <f>NonLinear!H62</f>
        <v>78.214285636755022</v>
      </c>
      <c r="K63" s="105">
        <f>BilevelSolver!I62</f>
        <v>7200.13094</v>
      </c>
      <c r="L63" s="86">
        <f>BilevelSolver!L62</f>
        <v>1.3392860749305446</v>
      </c>
      <c r="M63" s="119">
        <f>BilevelSolver!H62</f>
        <v>98.008580440528647</v>
      </c>
    </row>
    <row r="64" spans="1:26" ht="15.75" customHeight="1" x14ac:dyDescent="0.2">
      <c r="A64" s="127" t="s">
        <v>184</v>
      </c>
      <c r="B64" s="18">
        <f>TimeDependent!I63</f>
        <v>7200.5271899700101</v>
      </c>
      <c r="C64" s="6">
        <f>TimeDependent!L63</f>
        <v>0.62893151903781952</v>
      </c>
      <c r="D64" s="289">
        <f>TimeDependent!H63</f>
        <v>86.25</v>
      </c>
      <c r="E64" s="6">
        <f>Sparse!I63</f>
        <v>7200.2717860000002</v>
      </c>
      <c r="F64" s="6">
        <f>Sparse!L63</f>
        <v>1.4375568616015162</v>
      </c>
      <c r="G64" s="114">
        <f>Sparse!H63</f>
        <v>86.359610270000005</v>
      </c>
      <c r="H64" s="6">
        <f>NonLinear!I63</f>
        <v>7200.0036568641599</v>
      </c>
      <c r="I64" s="6">
        <f>NonLinear!L63</f>
        <v>0</v>
      </c>
      <c r="J64" s="114">
        <f>NonLinear!H63</f>
        <v>86.163521916132296</v>
      </c>
      <c r="K64" s="105">
        <f>BilevelSolver!I63</f>
        <v>7200.2299300000004</v>
      </c>
      <c r="L64" s="86">
        <f>BilevelSolver!L63</f>
        <v>1.6172513821712267</v>
      </c>
      <c r="M64" s="119">
        <f>BilevelSolver!H63</f>
        <v>97.615679310344845</v>
      </c>
    </row>
    <row r="65" spans="1:13" ht="15.75" customHeight="1" x14ac:dyDescent="0.2">
      <c r="A65" s="127" t="s">
        <v>186</v>
      </c>
      <c r="B65" s="18">
        <f>TimeDependent!I64</f>
        <v>7200.14696717262</v>
      </c>
      <c r="C65" s="6">
        <f>TimeDependent!L64</f>
        <v>6.7398185191788974E-7</v>
      </c>
      <c r="D65" s="289">
        <f>TimeDependent!H64</f>
        <v>72.038563883288504</v>
      </c>
      <c r="E65" s="6">
        <f>Sparse!I64</f>
        <v>7200.1611199999998</v>
      </c>
      <c r="F65" s="6">
        <f>Sparse!L64</f>
        <v>1.3774111515849077</v>
      </c>
      <c r="G65" s="114">
        <f>Sparse!H64</f>
        <v>78.940217390000001</v>
      </c>
      <c r="H65" s="6">
        <f>NonLinear!I64</f>
        <v>7200.0026631355204</v>
      </c>
      <c r="I65" s="6">
        <f>NonLinear!L64</f>
        <v>0</v>
      </c>
      <c r="J65" s="114">
        <f>NonLinear!H64</f>
        <v>78.650137597152636</v>
      </c>
      <c r="K65" s="105">
        <f>BilevelSolver!I64</f>
        <v>7200.4219199999998</v>
      </c>
      <c r="L65" s="86">
        <f>BilevelSolver!L64</f>
        <v>2.3415984859070469</v>
      </c>
      <c r="M65" s="119">
        <f>BilevelSolver!H64</f>
        <v>93.6951193808883</v>
      </c>
    </row>
    <row r="66" spans="1:13" ht="15.75" customHeight="1" x14ac:dyDescent="0.2">
      <c r="A66" s="127" t="s">
        <v>188</v>
      </c>
      <c r="B66" s="18">
        <f>TimeDependent!I65</f>
        <v>7200.1070199012702</v>
      </c>
      <c r="C66" s="6">
        <f>TimeDependent!L65</f>
        <v>0</v>
      </c>
      <c r="D66" s="289">
        <f>TimeDependent!H65</f>
        <v>70.728287094033206</v>
      </c>
      <c r="E66" s="6">
        <f>Sparse!I65</f>
        <v>7200.1096879999996</v>
      </c>
      <c r="F66" s="6">
        <f>Sparse!L65</f>
        <v>1.400560224089636</v>
      </c>
      <c r="G66" s="114">
        <f>Sparse!H65</f>
        <v>90.05524862</v>
      </c>
      <c r="H66" s="6">
        <f>NonLinear!I65</f>
        <v>7200.0008749961798</v>
      </c>
      <c r="I66" s="6">
        <f>NonLinear!L65</f>
        <v>0</v>
      </c>
      <c r="J66" s="114">
        <f>NonLinear!H65</f>
        <v>89.915966386554615</v>
      </c>
      <c r="K66" s="105">
        <f>BilevelSolver!I65</f>
        <v>7200.3438699999997</v>
      </c>
      <c r="L66" s="86">
        <f>BilevelSolver!L65</f>
        <v>3.6414565826330536</v>
      </c>
      <c r="M66" s="119">
        <f>BilevelSolver!H65</f>
        <v>95.945945945945951</v>
      </c>
    </row>
    <row r="67" spans="1:13" ht="15.75" customHeight="1" x14ac:dyDescent="0.2">
      <c r="A67" s="127" t="s">
        <v>189</v>
      </c>
      <c r="B67" s="18">
        <f>TimeDependent!I66</f>
        <v>7200.0340559482502</v>
      </c>
      <c r="C67" s="6">
        <f>TimeDependent!L66</f>
        <v>1.8223548018268509E-6</v>
      </c>
      <c r="D67" s="289">
        <f>TimeDependent!H66</f>
        <v>60.779816513761396</v>
      </c>
      <c r="E67" s="6">
        <f>Sparse!I66</f>
        <v>7200.0509780000002</v>
      </c>
      <c r="F67" s="6">
        <f>Sparse!L66</f>
        <v>0.22935962469965229</v>
      </c>
      <c r="G67" s="114">
        <f>Sparse!H66</f>
        <v>69.336384440000003</v>
      </c>
      <c r="H67" s="6">
        <f>NonLinear!I66</f>
        <v>7200.0008130073502</v>
      </c>
      <c r="I67" s="6">
        <f>NonLinear!L66</f>
        <v>0</v>
      </c>
      <c r="J67" s="114">
        <f>NonLinear!H66</f>
        <v>47.018347658339543</v>
      </c>
      <c r="K67" s="105">
        <f>BilevelSolver!I66</f>
        <v>7200.0377799999997</v>
      </c>
      <c r="L67" s="86">
        <f>BilevelSolver!L66</f>
        <v>4.3578000669069601</v>
      </c>
      <c r="M67" s="119">
        <f>BilevelSolver!H66</f>
        <v>83.956043956043956</v>
      </c>
    </row>
    <row r="68" spans="1:13" ht="15.75" customHeight="1" x14ac:dyDescent="0.2">
      <c r="A68" s="127" t="s">
        <v>190</v>
      </c>
      <c r="B68" s="18">
        <f>TimeDependent!I67</f>
        <v>7200.1194429397501</v>
      </c>
      <c r="C68" s="6">
        <f>TimeDependent!L67</f>
        <v>0.47058929037949049</v>
      </c>
      <c r="D68" s="289">
        <f>TimeDependent!H67</f>
        <v>62.997652172744701</v>
      </c>
      <c r="E68" s="6">
        <f>Sparse!I67</f>
        <v>7200.2273910000004</v>
      </c>
      <c r="F68" s="6">
        <f>Sparse!L67</f>
        <v>3.2941187317953076</v>
      </c>
      <c r="G68" s="114">
        <f>Sparse!H67</f>
        <v>83.371298409999994</v>
      </c>
      <c r="H68" s="6">
        <f>NonLinear!I67</f>
        <v>7200.0024001598304</v>
      </c>
      <c r="I68" s="6">
        <f>NonLinear!L67</f>
        <v>0</v>
      </c>
      <c r="J68" s="114">
        <f>NonLinear!H67</f>
        <v>73.882352666903458</v>
      </c>
      <c r="K68" s="105">
        <f>BilevelSolver!I67</f>
        <v>7200.1770900000001</v>
      </c>
      <c r="L68" s="86">
        <f>BilevelSolver!L67</f>
        <v>5.88235405309314</v>
      </c>
      <c r="M68" s="119">
        <f>BilevelSolver!H67</f>
        <v>86.190476222222216</v>
      </c>
    </row>
    <row r="69" spans="1:13" ht="15.75" customHeight="1" x14ac:dyDescent="0.2">
      <c r="A69" s="127" t="s">
        <v>191</v>
      </c>
      <c r="B69" s="18">
        <f>TimeDependent!I68</f>
        <v>7200.1898689270001</v>
      </c>
      <c r="C69" s="6">
        <f>TimeDependent!L68</f>
        <v>8.4660541858377864E-7</v>
      </c>
      <c r="D69" s="289">
        <f>TimeDependent!H68</f>
        <v>62.980769230769198</v>
      </c>
      <c r="E69" s="6">
        <f>Sparse!I68</f>
        <v>7200.298288</v>
      </c>
      <c r="F69" s="6">
        <f>Sparse!L68</f>
        <v>2.6442316382223887</v>
      </c>
      <c r="G69" s="114">
        <f>Sparse!H68</f>
        <v>89.461358309999994</v>
      </c>
      <c r="H69" s="6">
        <f>NonLinear!I68</f>
        <v>7200.00219917297</v>
      </c>
      <c r="I69" s="6">
        <f>NonLinear!L68</f>
        <v>0</v>
      </c>
      <c r="J69" s="114">
        <f>NonLinear!H68</f>
        <v>83.413461398038748</v>
      </c>
      <c r="K69" s="105">
        <f>BilevelSolver!I68</f>
        <v>7200.1702699999996</v>
      </c>
      <c r="L69" s="86">
        <f>BilevelSolver!L68</f>
        <v>6.9711547517774308</v>
      </c>
      <c r="M69" s="119">
        <f>BilevelSolver!H68</f>
        <v>87.334832584269648</v>
      </c>
    </row>
    <row r="70" spans="1:13" ht="15.75" customHeight="1" x14ac:dyDescent="0.2">
      <c r="A70" s="127" t="s">
        <v>192</v>
      </c>
      <c r="B70" s="18">
        <f>TimeDependent!I69</f>
        <v>7200.1882920265198</v>
      </c>
      <c r="C70" s="6">
        <f>TimeDependent!L69</f>
        <v>1.2727241483096897E-9</v>
      </c>
      <c r="D70" s="289">
        <f>TimeDependent!H69</f>
        <v>66.363636363636303</v>
      </c>
      <c r="E70" s="6">
        <f>Sparse!I69</f>
        <v>4782.9641380310004</v>
      </c>
      <c r="F70" s="6">
        <f>Sparse!L69</f>
        <v>1.2727241483096897E-9</v>
      </c>
      <c r="G70" s="114">
        <f>Sparse!H69</f>
        <v>0</v>
      </c>
      <c r="H70" s="6">
        <f>NonLinear!I69</f>
        <v>2716.2832508087099</v>
      </c>
      <c r="I70" s="6">
        <f>NonLinear!L69</f>
        <v>0</v>
      </c>
      <c r="J70" s="114">
        <f>NonLinear!H69</f>
        <v>0</v>
      </c>
      <c r="K70" s="105">
        <f>BilevelSolver!I69</f>
        <v>7200.0349100000003</v>
      </c>
      <c r="L70" s="86">
        <f>BilevelSolver!L69</f>
        <v>4.5454545467851206</v>
      </c>
      <c r="M70" s="119">
        <f>BilevelSolver!H69</f>
        <v>73.261156956521745</v>
      </c>
    </row>
    <row r="71" spans="1:13" ht="15.75" customHeight="1" x14ac:dyDescent="0.2">
      <c r="A71" s="127" t="s">
        <v>193</v>
      </c>
      <c r="B71" s="18">
        <f>TimeDependent!I70</f>
        <v>7200.0145268440201</v>
      </c>
      <c r="C71" s="6">
        <f>TimeDependent!L70</f>
        <v>0</v>
      </c>
      <c r="D71" s="289">
        <f>TimeDependent!H70</f>
        <v>77.102803738317704</v>
      </c>
      <c r="E71" s="6">
        <f>Sparse!I70</f>
        <v>7200.1323929999999</v>
      </c>
      <c r="F71" s="6">
        <f>Sparse!L70</f>
        <v>0</v>
      </c>
      <c r="G71" s="114">
        <f>Sparse!H70</f>
        <v>78.504672900000003</v>
      </c>
      <c r="H71" s="6">
        <f>NonLinear!I70</f>
        <v>7200.0005588531403</v>
      </c>
      <c r="I71" s="6">
        <f>NonLinear!L70</f>
        <v>0</v>
      </c>
      <c r="J71" s="114">
        <f>NonLinear!H70</f>
        <v>58.411214953271028</v>
      </c>
      <c r="K71" s="105">
        <f>BilevelSolver!I70</f>
        <v>7200.0522700000001</v>
      </c>
      <c r="L71" s="86">
        <f>BilevelSolver!L70</f>
        <v>6.0747663551401869</v>
      </c>
      <c r="M71" s="119">
        <f>BilevelSolver!H70</f>
        <v>77.402782378854624</v>
      </c>
    </row>
    <row r="72" spans="1:13" ht="15.75" customHeight="1" x14ac:dyDescent="0.2">
      <c r="A72" s="127" t="s">
        <v>194</v>
      </c>
      <c r="B72" s="18">
        <f>TimeDependent!I71</f>
        <v>7200.0087950229599</v>
      </c>
      <c r="C72" s="6">
        <f>TimeDependent!L71</f>
        <v>1.0237506810422593E-6</v>
      </c>
      <c r="D72" s="289">
        <f>TimeDependent!H71</f>
        <v>78.365377180518905</v>
      </c>
      <c r="E72" s="6">
        <f>Sparse!I71</f>
        <v>7200.550244</v>
      </c>
      <c r="F72" s="6">
        <f>Sparse!L71</f>
        <v>2.4038472022062263</v>
      </c>
      <c r="G72" s="114">
        <f>Sparse!H71</f>
        <v>92.957746479999997</v>
      </c>
      <c r="H72" s="6">
        <f>NonLinear!I71</f>
        <v>7200.0004508495304</v>
      </c>
      <c r="I72" s="6">
        <f>NonLinear!L71</f>
        <v>0</v>
      </c>
      <c r="J72" s="114">
        <f>NonLinear!H71</f>
        <v>67.788461208695225</v>
      </c>
      <c r="K72" s="105">
        <f>BilevelSolver!I71</f>
        <v>7200.0570299999999</v>
      </c>
      <c r="L72" s="86">
        <f>BilevelSolver!L71</f>
        <v>2.8846164378973351</v>
      </c>
      <c r="M72" s="119">
        <f>BilevelSolver!H71</f>
        <v>71.560716822429896</v>
      </c>
    </row>
    <row r="73" spans="1:13" ht="15.75" customHeight="1" x14ac:dyDescent="0.2">
      <c r="A73" s="127" t="s">
        <v>195</v>
      </c>
      <c r="B73" s="18">
        <f>TimeDependent!I72</f>
        <v>7200.0015029907199</v>
      </c>
      <c r="C73" s="6">
        <f>TimeDependent!L72</f>
        <v>0</v>
      </c>
      <c r="D73" s="289">
        <f>TimeDependent!H72</f>
        <v>36.734693877549603</v>
      </c>
      <c r="E73" s="6">
        <f>Sparse!I72</f>
        <v>7200.0043960000003</v>
      </c>
      <c r="F73" s="6">
        <f>Sparse!L72</f>
        <v>1.0204081632653061</v>
      </c>
      <c r="G73" s="114">
        <f>Sparse!H72</f>
        <v>33.333333330000002</v>
      </c>
      <c r="H73" s="6">
        <f>NonLinear!I72</f>
        <v>264.02133202552699</v>
      </c>
      <c r="I73" s="6">
        <f>NonLinear!L72</f>
        <v>0</v>
      </c>
      <c r="J73" s="114">
        <f>NonLinear!H72</f>
        <v>0</v>
      </c>
      <c r="K73" s="105">
        <f>BilevelSolver!I72</f>
        <v>7200.0019499999999</v>
      </c>
      <c r="L73" s="86">
        <f>BilevelSolver!L72</f>
        <v>2.0408163265306123</v>
      </c>
      <c r="M73" s="119">
        <f>BilevelSolver!H72</f>
        <v>68.255702999999997</v>
      </c>
    </row>
    <row r="74" spans="1:13" ht="15.75" customHeight="1" x14ac:dyDescent="0.2">
      <c r="A74" s="127" t="s">
        <v>197</v>
      </c>
      <c r="B74" s="18">
        <f>TimeDependent!I73</f>
        <v>7200.0281150340998</v>
      </c>
      <c r="C74" s="6">
        <f>TimeDependent!L73</f>
        <v>1.9690844514355494E-8</v>
      </c>
      <c r="D74" s="289">
        <f>TimeDependent!H73</f>
        <v>62.105263157885105</v>
      </c>
      <c r="E74" s="6">
        <f>Sparse!I73</f>
        <v>7200.0054389999996</v>
      </c>
      <c r="F74" s="6">
        <f>Sparse!L73</f>
        <v>3.1578947571547658</v>
      </c>
      <c r="G74" s="114">
        <f>Sparse!H73</f>
        <v>63.265306119999998</v>
      </c>
      <c r="H74" s="6">
        <f>NonLinear!I73</f>
        <v>4901.2814950942902</v>
      </c>
      <c r="I74" s="6">
        <f>NonLinear!L73</f>
        <v>0</v>
      </c>
      <c r="J74" s="114">
        <f>NonLinear!H73</f>
        <v>0</v>
      </c>
      <c r="K74" s="105">
        <f>BilevelSolver!I73</f>
        <v>7200.0095099999999</v>
      </c>
      <c r="L74" s="86">
        <f>BilevelSolver!L73</f>
        <v>2.1052631780001252</v>
      </c>
      <c r="M74" s="119">
        <f>BilevelSolver!H73</f>
        <v>82.769081443298973</v>
      </c>
    </row>
    <row r="75" spans="1:13" ht="15.75" customHeight="1" x14ac:dyDescent="0.2">
      <c r="A75" s="127" t="s">
        <v>198</v>
      </c>
      <c r="B75" s="18">
        <f>TimeDependent!I74</f>
        <v>7200.0080511569904</v>
      </c>
      <c r="C75" s="6">
        <f>TimeDependent!L74</f>
        <v>0</v>
      </c>
      <c r="D75" s="289">
        <f>TimeDependent!H74</f>
        <v>100</v>
      </c>
      <c r="E75" s="6">
        <f>Sparse!I74</f>
        <v>7200.1186260000004</v>
      </c>
      <c r="F75" s="6">
        <f>Sparse!L74</f>
        <v>4.3010752688172049</v>
      </c>
      <c r="G75" s="114">
        <f>Sparse!H74</f>
        <v>100</v>
      </c>
      <c r="H75" s="6">
        <f>NonLinear!I74</f>
        <v>7200.0003430843299</v>
      </c>
      <c r="I75" s="6">
        <f>NonLinear!L74</f>
        <v>0</v>
      </c>
      <c r="J75" s="114">
        <f>NonLinear!H74</f>
        <v>64.516129032258064</v>
      </c>
      <c r="K75" s="105">
        <f>BilevelSolver!I74</f>
        <v>7200.0012699999997</v>
      </c>
      <c r="L75" s="86">
        <f>BilevelSolver!L74</f>
        <v>4.3010752688172049</v>
      </c>
      <c r="M75" s="119">
        <f>BilevelSolver!H74</f>
        <v>85.024978350515454</v>
      </c>
    </row>
    <row r="76" spans="1:13" ht="15.75" customHeight="1" x14ac:dyDescent="0.2">
      <c r="A76" s="127" t="s">
        <v>199</v>
      </c>
      <c r="B76" s="18">
        <f>TimeDependent!I75</f>
        <v>7200.0645830631202</v>
      </c>
      <c r="C76" s="6">
        <f>TimeDependent!L75</f>
        <v>2.1666696768656165E-8</v>
      </c>
      <c r="D76" s="289">
        <f>TimeDependent!H75</f>
        <v>59.340659340658199</v>
      </c>
      <c r="E76" s="6">
        <f>Sparse!I75</f>
        <v>923.30051179999998</v>
      </c>
      <c r="F76" s="6">
        <f>Sparse!L75</f>
        <v>2.1666696768656165E-8</v>
      </c>
      <c r="G76" s="114">
        <f>Sparse!H75</f>
        <v>0</v>
      </c>
      <c r="H76" s="6">
        <f>NonLinear!I75</f>
        <v>263.77237200737</v>
      </c>
      <c r="I76" s="6">
        <f>NonLinear!L75</f>
        <v>0</v>
      </c>
      <c r="J76" s="114">
        <f>NonLinear!H75</f>
        <v>0</v>
      </c>
      <c r="K76" s="105">
        <f>BilevelSolver!I75</f>
        <v>7200.1165899999996</v>
      </c>
      <c r="L76" s="86">
        <f>BilevelSolver!L75</f>
        <v>4.395604418223475</v>
      </c>
      <c r="M76" s="119">
        <f>BilevelSolver!H75</f>
        <v>69.473684210526315</v>
      </c>
    </row>
    <row r="77" spans="1:13" ht="15.75" customHeight="1" x14ac:dyDescent="0.2">
      <c r="A77" s="127" t="s">
        <v>200</v>
      </c>
      <c r="B77" s="18">
        <f>TimeDependent!I76</f>
        <v>7200.00949883461</v>
      </c>
      <c r="C77" s="6">
        <f>TimeDependent!L76</f>
        <v>6.1789200057340871E-8</v>
      </c>
      <c r="D77" s="289">
        <f>TimeDependent!H76</f>
        <v>100</v>
      </c>
      <c r="E77" s="6">
        <f>Sparse!I76</f>
        <v>7200.009043</v>
      </c>
      <c r="F77" s="6">
        <f>Sparse!L76</f>
        <v>2.2727273359207727</v>
      </c>
      <c r="G77" s="114">
        <f>Sparse!H76</f>
        <v>81.111111109999996</v>
      </c>
      <c r="H77" s="6">
        <f>NonLinear!I76</f>
        <v>3118.95806097984</v>
      </c>
      <c r="I77" s="6">
        <f>NonLinear!L76</f>
        <v>0</v>
      </c>
      <c r="J77" s="114">
        <f>NonLinear!H76</f>
        <v>0</v>
      </c>
      <c r="K77" s="105">
        <f>BilevelSolver!I76</f>
        <v>7200.04846</v>
      </c>
      <c r="L77" s="86">
        <f>BilevelSolver!L76</f>
        <v>2.2727273359207727</v>
      </c>
      <c r="M77" s="119">
        <f>BilevelSolver!H76</f>
        <v>80.304705555555557</v>
      </c>
    </row>
    <row r="78" spans="1:13" ht="15.75" customHeight="1" x14ac:dyDescent="0.2">
      <c r="A78" s="127" t="s">
        <v>201</v>
      </c>
      <c r="B78" s="18">
        <f>TimeDependent!I77</f>
        <v>7200.00308299064</v>
      </c>
      <c r="C78" s="6">
        <f>TimeDependent!L77</f>
        <v>5.5006627973801384E-6</v>
      </c>
      <c r="D78" s="289">
        <f>TimeDependent!H77</f>
        <v>100</v>
      </c>
      <c r="E78" s="6">
        <f>Sparse!I77</f>
        <v>7200.0074269999996</v>
      </c>
      <c r="F78" s="6">
        <f>Sparse!L77</f>
        <v>2.3809580125833403</v>
      </c>
      <c r="G78" s="114">
        <f>Sparse!H77</f>
        <v>89.534883719999996</v>
      </c>
      <c r="H78" s="6">
        <f>NonLinear!I77</f>
        <v>7200.0003600120499</v>
      </c>
      <c r="I78" s="6">
        <f>NonLinear!L77</f>
        <v>0</v>
      </c>
      <c r="J78" s="114">
        <f>NonLinear!H77</f>
        <v>55.952378529469961</v>
      </c>
      <c r="K78" s="105">
        <f>BilevelSolver!I77</f>
        <v>7200.0069299999996</v>
      </c>
      <c r="L78" s="86">
        <f>BilevelSolver!L77</f>
        <v>4.7619105245038833</v>
      </c>
      <c r="M78" s="119">
        <f>BilevelSolver!H77</f>
        <v>84.321917045454541</v>
      </c>
    </row>
    <row r="79" spans="1:13" ht="15.75" customHeight="1" x14ac:dyDescent="0.2">
      <c r="A79" s="127" t="s">
        <v>202</v>
      </c>
      <c r="B79" s="18">
        <f>TimeDependent!I78</f>
        <v>5036.9560558795902</v>
      </c>
      <c r="C79" s="6">
        <f>TimeDependent!L78</f>
        <v>0</v>
      </c>
      <c r="D79" s="289">
        <f>TimeDependent!H78</f>
        <v>0</v>
      </c>
      <c r="E79" s="6">
        <f>Sparse!I78</f>
        <v>115.1940472</v>
      </c>
      <c r="F79" s="6">
        <f>Sparse!L78</f>
        <v>0</v>
      </c>
      <c r="G79" s="114">
        <f>Sparse!H78</f>
        <v>0</v>
      </c>
      <c r="H79" s="6">
        <f>NonLinear!I78</f>
        <v>80.167890071868896</v>
      </c>
      <c r="I79" s="6">
        <f>NonLinear!L78</f>
        <v>0</v>
      </c>
      <c r="J79" s="114">
        <f>NonLinear!H78</f>
        <v>0</v>
      </c>
      <c r="K79" s="105">
        <f>BilevelSolver!I78</f>
        <v>7200.0029699999996</v>
      </c>
      <c r="L79" s="86">
        <f>BilevelSolver!L78</f>
        <v>2.6315789473684208</v>
      </c>
      <c r="M79" s="119">
        <f>BilevelSolver!H78</f>
        <v>47.553402564102562</v>
      </c>
    </row>
    <row r="80" spans="1:13" ht="15.75" customHeight="1" x14ac:dyDescent="0.2">
      <c r="A80" s="127" t="s">
        <v>203</v>
      </c>
      <c r="B80" s="18">
        <f>TimeDependent!I79</f>
        <v>7200.00799417495</v>
      </c>
      <c r="C80" s="6">
        <f>TimeDependent!L79</f>
        <v>1.4925373134328357</v>
      </c>
      <c r="D80" s="289">
        <f>TimeDependent!H79</f>
        <v>82.352941176470495</v>
      </c>
      <c r="E80" s="6">
        <f>Sparse!I79</f>
        <v>4804.1024930000003</v>
      </c>
      <c r="F80" s="6">
        <f>Sparse!L79</f>
        <v>0</v>
      </c>
      <c r="G80" s="114">
        <f>Sparse!H79</f>
        <v>0</v>
      </c>
      <c r="H80" s="6">
        <f>NonLinear!I79</f>
        <v>713.00085806846596</v>
      </c>
      <c r="I80" s="6">
        <f>NonLinear!L79</f>
        <v>1.4847161642748361E-13</v>
      </c>
      <c r="J80" s="114">
        <f>NonLinear!H79</f>
        <v>0</v>
      </c>
      <c r="K80" s="105">
        <f>BilevelSolver!I79</f>
        <v>7200.0252799999998</v>
      </c>
      <c r="L80" s="86">
        <f>BilevelSolver!L79</f>
        <v>4.4776119402985071</v>
      </c>
      <c r="M80" s="119">
        <f>BilevelSolver!H79</f>
        <v>72.122127142857138</v>
      </c>
    </row>
    <row r="81" spans="1:13" ht="15.75" customHeight="1" x14ac:dyDescent="0.2">
      <c r="A81" s="127" t="s">
        <v>204</v>
      </c>
      <c r="B81" s="18">
        <f>TimeDependent!I80</f>
        <v>7201.4232020378104</v>
      </c>
      <c r="C81" s="6">
        <f>TimeDependent!L80</f>
        <v>0</v>
      </c>
      <c r="D81" s="289">
        <f>TimeDependent!H80</f>
        <v>88.3333333333333</v>
      </c>
      <c r="E81" s="6">
        <f>Sparse!I80</f>
        <v>7200.0027950000003</v>
      </c>
      <c r="F81" s="6">
        <f>Sparse!L80</f>
        <v>3.3333333333333335</v>
      </c>
      <c r="G81" s="114">
        <f>Sparse!H80</f>
        <v>85.483870969999998</v>
      </c>
      <c r="H81" s="6">
        <f>NonLinear!I80</f>
        <v>4114.9494597911798</v>
      </c>
      <c r="I81" s="6">
        <f>NonLinear!L80</f>
        <v>1.6579330501069003E-13</v>
      </c>
      <c r="J81" s="114">
        <f>NonLinear!H80</f>
        <v>0</v>
      </c>
      <c r="K81" s="105">
        <f>BilevelSolver!I80</f>
        <v>7200.0126300000002</v>
      </c>
      <c r="L81" s="86">
        <f>BilevelSolver!L80</f>
        <v>11.666666666666666</v>
      </c>
      <c r="M81" s="119">
        <f>BilevelSolver!H80</f>
        <v>79.536616417910452</v>
      </c>
    </row>
    <row r="82" spans="1:13" ht="15.75" customHeight="1" x14ac:dyDescent="0.2">
      <c r="A82" s="127" t="s">
        <v>205</v>
      </c>
      <c r="B82" s="18">
        <f>TimeDependent!I81</f>
        <v>497.03493094444201</v>
      </c>
      <c r="C82" s="6">
        <f>TimeDependent!L81</f>
        <v>2.7055281092404546E-12</v>
      </c>
      <c r="D82" s="289">
        <f>TimeDependent!H81</f>
        <v>0</v>
      </c>
      <c r="E82" s="6">
        <f>Sparse!I81</f>
        <v>4.1517200470000004</v>
      </c>
      <c r="F82" s="6">
        <f>Sparse!L81</f>
        <v>2.7055281092404546E-12</v>
      </c>
      <c r="G82" s="114">
        <f>Sparse!H81</f>
        <v>0</v>
      </c>
      <c r="H82" s="6">
        <f>NonLinear!I81</f>
        <v>9.9637629985809308</v>
      </c>
      <c r="I82" s="6">
        <f>NonLinear!L81</f>
        <v>0</v>
      </c>
      <c r="J82" s="114">
        <f>NonLinear!H81</f>
        <v>0</v>
      </c>
      <c r="K82" s="105">
        <f>BilevelSolver!I81</f>
        <v>210.84115700000001</v>
      </c>
      <c r="L82" s="86">
        <f>BilevelSolver!L81</f>
        <v>2.7055281092404546E-12</v>
      </c>
      <c r="M82" s="119">
        <f>BilevelSolver!H81</f>
        <v>0</v>
      </c>
    </row>
    <row r="83" spans="1:13" ht="15.75" customHeight="1" x14ac:dyDescent="0.2">
      <c r="A83" s="127" t="s">
        <v>206</v>
      </c>
      <c r="B83" s="18">
        <f>TimeDependent!I82</f>
        <v>2970.4502148628198</v>
      </c>
      <c r="C83" s="6">
        <f>TimeDependent!L82</f>
        <v>0</v>
      </c>
      <c r="D83" s="289">
        <f>TimeDependent!H82</f>
        <v>0</v>
      </c>
      <c r="E83" s="6">
        <f>Sparse!I82</f>
        <v>4.4286639689999996</v>
      </c>
      <c r="F83" s="6">
        <f>Sparse!L82</f>
        <v>0</v>
      </c>
      <c r="G83" s="114">
        <f>Sparse!H82</f>
        <v>0</v>
      </c>
      <c r="H83" s="6">
        <f>NonLinear!I82</f>
        <v>33.080672979354802</v>
      </c>
      <c r="I83" s="6">
        <f>NonLinear!L82</f>
        <v>5.5264435003563353E-13</v>
      </c>
      <c r="J83" s="114">
        <f>NonLinear!H82</f>
        <v>0</v>
      </c>
      <c r="K83" s="105">
        <f>BilevelSolver!I82</f>
        <v>239.191384</v>
      </c>
      <c r="L83" s="86">
        <f>BilevelSolver!L82</f>
        <v>0</v>
      </c>
      <c r="M83" s="119">
        <f>BilevelSolver!H82</f>
        <v>0</v>
      </c>
    </row>
    <row r="84" spans="1:13" ht="15.75" customHeight="1" x14ac:dyDescent="0.2">
      <c r="A84" s="127" t="s">
        <v>211</v>
      </c>
      <c r="B84" s="18">
        <f>TimeDependent!I83</f>
        <v>7200.01263093948</v>
      </c>
      <c r="C84" s="6">
        <f>TimeDependent!L83</f>
        <v>5.8496176825540823E-8</v>
      </c>
      <c r="D84" s="289">
        <f>TimeDependent!H83</f>
        <v>58.75</v>
      </c>
      <c r="E84" s="6">
        <f>Sparse!I83</f>
        <v>167.64769820000001</v>
      </c>
      <c r="F84" s="6">
        <f>Sparse!L83</f>
        <v>5.8496176825540823E-8</v>
      </c>
      <c r="G84" s="114">
        <f>Sparse!H83</f>
        <v>0</v>
      </c>
      <c r="H84" s="6">
        <f>NonLinear!I83</f>
        <v>47.134464979171703</v>
      </c>
      <c r="I84" s="6">
        <f>NonLinear!L83</f>
        <v>0</v>
      </c>
      <c r="J84" s="114">
        <f>NonLinear!H83</f>
        <v>0</v>
      </c>
      <c r="K84" s="105">
        <f>BilevelSolver!I83</f>
        <v>7200.0129500000003</v>
      </c>
      <c r="L84" s="86">
        <f>BilevelSolver!L83</f>
        <v>5.6250000617865874</v>
      </c>
      <c r="M84" s="119">
        <f>BilevelSolver!H83</f>
        <v>69.645105325443794</v>
      </c>
    </row>
    <row r="85" spans="1:13" ht="15.75" customHeight="1" x14ac:dyDescent="0.2">
      <c r="A85" s="127" t="s">
        <v>212</v>
      </c>
      <c r="B85" s="18">
        <f>TimeDependent!I84</f>
        <v>7200.0154681205704</v>
      </c>
      <c r="C85" s="6">
        <f>TimeDependent!L84</f>
        <v>0</v>
      </c>
      <c r="D85" s="289">
        <f>TimeDependent!H84</f>
        <v>40.131578947368403</v>
      </c>
      <c r="E85" s="6">
        <f>Sparse!I84</f>
        <v>6798.666322</v>
      </c>
      <c r="F85" s="6">
        <f>Sparse!L84</f>
        <v>0</v>
      </c>
      <c r="G85" s="114">
        <f>Sparse!H84</f>
        <v>0</v>
      </c>
      <c r="H85" s="6">
        <f>NonLinear!I84</f>
        <v>390.57336091995199</v>
      </c>
      <c r="I85" s="6">
        <f>NonLinear!L84</f>
        <v>0</v>
      </c>
      <c r="J85" s="114">
        <f>NonLinear!H84</f>
        <v>0</v>
      </c>
      <c r="K85" s="105">
        <f>BilevelSolver!I84</f>
        <v>7200.0037899999998</v>
      </c>
      <c r="L85" s="86">
        <f>BilevelSolver!L84</f>
        <v>7.8947368421052628</v>
      </c>
      <c r="M85" s="119">
        <f>BilevelSolver!H84</f>
        <v>80.004828658536582</v>
      </c>
    </row>
    <row r="86" spans="1:13" ht="15.75" customHeight="1" x14ac:dyDescent="0.2">
      <c r="A86" s="127" t="s">
        <v>213</v>
      </c>
      <c r="B86" s="18">
        <f>TimeDependent!I85</f>
        <v>7200.0051980018598</v>
      </c>
      <c r="C86" s="6">
        <f>TimeDependent!L85</f>
        <v>6.0000776764442229E-9</v>
      </c>
      <c r="D86" s="289">
        <f>TimeDependent!H85</f>
        <v>41.379310344827502</v>
      </c>
      <c r="E86" s="6">
        <f>Sparse!I85</f>
        <v>7200.1487660000003</v>
      </c>
      <c r="F86" s="6">
        <f>Sparse!L85</f>
        <v>2.7586206958207695</v>
      </c>
      <c r="G86" s="114">
        <f>Sparse!H85</f>
        <v>95.302013419999994</v>
      </c>
      <c r="H86" s="6">
        <f>NonLinear!I85</f>
        <v>2735.66637897491</v>
      </c>
      <c r="I86" s="6">
        <f>NonLinear!L85</f>
        <v>0</v>
      </c>
      <c r="J86" s="114">
        <f>NonLinear!H85</f>
        <v>0</v>
      </c>
      <c r="K86" s="105">
        <f>BilevelSolver!I85</f>
        <v>7200.0350399999998</v>
      </c>
      <c r="L86" s="86">
        <f>BilevelSolver!L85</f>
        <v>10.344827592827672</v>
      </c>
      <c r="M86" s="119">
        <f>BilevelSolver!H85</f>
        <v>82.238556250000016</v>
      </c>
    </row>
    <row r="87" spans="1:13" ht="15.75" customHeight="1" x14ac:dyDescent="0.2">
      <c r="A87" s="127" t="s">
        <v>214</v>
      </c>
      <c r="B87" s="18">
        <f>TimeDependent!I86</f>
        <v>10.6405131816864</v>
      </c>
      <c r="C87" s="6">
        <f>TimeDependent!L86</f>
        <v>0</v>
      </c>
      <c r="D87" s="289">
        <f>TimeDependent!H86</f>
        <v>0</v>
      </c>
      <c r="E87" s="6">
        <f>Sparse!I86</f>
        <v>0.21231603600000001</v>
      </c>
      <c r="F87" s="6">
        <f>Sparse!L86</f>
        <v>0</v>
      </c>
      <c r="G87" s="114">
        <f>Sparse!H86</f>
        <v>0</v>
      </c>
      <c r="H87" s="6">
        <f>NonLinear!I86</f>
        <v>0.52849388122558505</v>
      </c>
      <c r="I87" s="6">
        <f>NonLinear!L86</f>
        <v>9.0432711824012746E-13</v>
      </c>
      <c r="J87" s="114">
        <f>NonLinear!H86</f>
        <v>0</v>
      </c>
      <c r="K87" s="105">
        <f>BilevelSolver!I86</f>
        <v>5.2204800000000002</v>
      </c>
      <c r="L87" s="86">
        <f>BilevelSolver!L86</f>
        <v>0</v>
      </c>
      <c r="M87" s="119">
        <f>BilevelSolver!H86</f>
        <v>0</v>
      </c>
    </row>
    <row r="88" spans="1:13" ht="15.75" customHeight="1" x14ac:dyDescent="0.2">
      <c r="A88" s="127" t="s">
        <v>215</v>
      </c>
      <c r="B88" s="18">
        <f>TimeDependent!I87</f>
        <v>10.093351125717099</v>
      </c>
      <c r="C88" s="6">
        <f>TimeDependent!L87</f>
        <v>0</v>
      </c>
      <c r="D88" s="289">
        <f>TimeDependent!H87</f>
        <v>0</v>
      </c>
      <c r="E88" s="6">
        <f>Sparse!I87</f>
        <v>0.197658062</v>
      </c>
      <c r="F88" s="6">
        <f>Sparse!L87</f>
        <v>0</v>
      </c>
      <c r="G88" s="114">
        <f>Sparse!H87</f>
        <v>0</v>
      </c>
      <c r="H88" s="6">
        <f>NonLinear!I87</f>
        <v>2.2864170074462802</v>
      </c>
      <c r="I88" s="6">
        <f>NonLinear!L87</f>
        <v>0</v>
      </c>
      <c r="J88" s="114">
        <f>NonLinear!H87</f>
        <v>0</v>
      </c>
      <c r="K88" s="105">
        <f>BilevelSolver!I87</f>
        <v>7.151993</v>
      </c>
      <c r="L88" s="86">
        <f>BilevelSolver!L87</f>
        <v>0</v>
      </c>
      <c r="M88" s="119">
        <f>BilevelSolver!H87</f>
        <v>0</v>
      </c>
    </row>
    <row r="89" spans="1:13" ht="15.75" customHeight="1" x14ac:dyDescent="0.2">
      <c r="A89" s="127" t="s">
        <v>216</v>
      </c>
      <c r="B89" s="18">
        <f>TimeDependent!I88</f>
        <v>154.16235899925201</v>
      </c>
      <c r="C89" s="6">
        <f>TimeDependent!L88</f>
        <v>0</v>
      </c>
      <c r="D89" s="289">
        <f>TimeDependent!H88</f>
        <v>0</v>
      </c>
      <c r="E89" s="6">
        <f>Sparse!I88</f>
        <v>6.5019130999999994E-2</v>
      </c>
      <c r="F89" s="6">
        <f>Sparse!L88</f>
        <v>0</v>
      </c>
      <c r="G89" s="114">
        <f>Sparse!H88</f>
        <v>0</v>
      </c>
      <c r="H89" s="6">
        <f>NonLinear!I88</f>
        <v>6.1652328968048096</v>
      </c>
      <c r="I89" s="6">
        <f>NonLinear!L88</f>
        <v>0</v>
      </c>
      <c r="J89" s="114">
        <f>NonLinear!H88</f>
        <v>0</v>
      </c>
      <c r="K89" s="105">
        <f>BilevelSolver!I88</f>
        <v>4.1993039999999997</v>
      </c>
      <c r="L89" s="86">
        <f>BilevelSolver!L88</f>
        <v>0</v>
      </c>
      <c r="M89" s="119">
        <f>BilevelSolver!H88</f>
        <v>0</v>
      </c>
    </row>
    <row r="90" spans="1:13" ht="15.75" customHeight="1" x14ac:dyDescent="0.2">
      <c r="A90" s="127"/>
      <c r="B90" s="18"/>
      <c r="C90" s="6"/>
      <c r="D90" s="127"/>
      <c r="E90" s="6"/>
      <c r="F90" s="6"/>
      <c r="G90" s="114"/>
      <c r="H90" s="6"/>
      <c r="I90" s="6"/>
      <c r="J90" s="114"/>
      <c r="K90" s="86"/>
      <c r="L90" s="86"/>
    </row>
    <row r="91" spans="1:13" ht="15.75" customHeight="1" x14ac:dyDescent="0.2">
      <c r="A91" s="127"/>
      <c r="B91" s="18"/>
      <c r="C91" s="6"/>
      <c r="D91" s="127"/>
      <c r="E91" s="6"/>
      <c r="F91" s="6"/>
      <c r="G91" s="114"/>
      <c r="H91" s="6"/>
      <c r="I91" s="6"/>
      <c r="J91" s="114"/>
      <c r="K91" s="86"/>
      <c r="L91" s="86"/>
    </row>
    <row r="92" spans="1:13" ht="15.75" customHeight="1" x14ac:dyDescent="0.2">
      <c r="A92" s="127"/>
      <c r="B92" s="18"/>
      <c r="C92" s="6"/>
      <c r="D92" s="127"/>
      <c r="E92" s="6"/>
      <c r="F92" s="6"/>
      <c r="G92" s="114"/>
      <c r="H92" s="6"/>
      <c r="I92" s="6"/>
      <c r="J92" s="114"/>
      <c r="K92" s="86"/>
      <c r="L92" s="86"/>
    </row>
    <row r="93" spans="1:13" ht="15.75" customHeight="1" x14ac:dyDescent="0.2">
      <c r="A93" s="127"/>
      <c r="B93" s="18"/>
      <c r="C93" s="6"/>
      <c r="D93" s="127"/>
      <c r="E93" s="6"/>
      <c r="F93" s="6"/>
      <c r="G93" s="114"/>
      <c r="H93" s="6"/>
      <c r="I93" s="6"/>
      <c r="J93" s="114"/>
      <c r="K93" s="86"/>
      <c r="L93" s="86"/>
    </row>
    <row r="94" spans="1:13" ht="15.75" customHeight="1" x14ac:dyDescent="0.2">
      <c r="A94" s="127"/>
      <c r="B94" s="18"/>
      <c r="C94" s="6"/>
      <c r="D94" s="127"/>
      <c r="E94" s="6"/>
      <c r="F94" s="6"/>
      <c r="G94" s="114"/>
      <c r="H94" s="6"/>
      <c r="I94" s="6"/>
      <c r="J94" s="114"/>
      <c r="K94" s="86"/>
      <c r="L94" s="86"/>
    </row>
    <row r="95" spans="1:13" ht="15.75" customHeight="1" x14ac:dyDescent="0.2">
      <c r="A95" s="127"/>
      <c r="B95" s="18"/>
      <c r="C95" s="6"/>
      <c r="D95" s="127"/>
      <c r="E95" s="6"/>
      <c r="F95" s="6"/>
      <c r="G95" s="114"/>
      <c r="H95" s="6"/>
      <c r="I95" s="6"/>
      <c r="J95" s="114"/>
      <c r="K95" s="86"/>
      <c r="L95" s="86"/>
    </row>
    <row r="96" spans="1:13" ht="15.75" customHeight="1" x14ac:dyDescent="0.2">
      <c r="A96" s="127"/>
      <c r="B96" s="18"/>
      <c r="C96" s="6"/>
      <c r="D96" s="127"/>
      <c r="E96" s="6"/>
      <c r="F96" s="6"/>
      <c r="G96" s="114"/>
      <c r="H96" s="6"/>
      <c r="I96" s="6"/>
      <c r="J96" s="114"/>
      <c r="K96" s="86"/>
      <c r="L96" s="86"/>
    </row>
    <row r="97" spans="1:12" ht="15.75" customHeight="1" x14ac:dyDescent="0.2">
      <c r="A97" s="127"/>
      <c r="B97" s="18"/>
      <c r="C97" s="6"/>
      <c r="D97" s="127"/>
      <c r="E97" s="6"/>
      <c r="F97" s="6"/>
      <c r="G97" s="114"/>
      <c r="H97" s="6"/>
      <c r="I97" s="6"/>
      <c r="J97" s="114"/>
      <c r="K97" s="86"/>
      <c r="L97" s="86"/>
    </row>
    <row r="98" spans="1:12" ht="15.75" customHeight="1" x14ac:dyDescent="0.2">
      <c r="A98" s="127"/>
      <c r="B98" s="18"/>
      <c r="C98" s="6"/>
      <c r="D98" s="127"/>
      <c r="E98" s="6"/>
      <c r="F98" s="6"/>
      <c r="G98" s="114"/>
      <c r="H98" s="6"/>
      <c r="I98" s="6"/>
      <c r="J98" s="114"/>
      <c r="K98" s="86"/>
      <c r="L98" s="86"/>
    </row>
    <row r="99" spans="1:12" ht="15.75" customHeight="1" x14ac:dyDescent="0.2">
      <c r="A99" s="127"/>
      <c r="B99" s="18"/>
      <c r="C99" s="6"/>
      <c r="D99" s="127"/>
      <c r="E99" s="6"/>
      <c r="F99" s="6"/>
      <c r="G99" s="114"/>
      <c r="H99" s="6"/>
      <c r="I99" s="6"/>
      <c r="J99" s="114"/>
      <c r="K99" s="86"/>
      <c r="L99" s="86"/>
    </row>
    <row r="100" spans="1:12" ht="15.75" customHeight="1" x14ac:dyDescent="0.2">
      <c r="A100" s="127"/>
      <c r="B100" s="18"/>
      <c r="C100" s="6"/>
      <c r="D100" s="127"/>
      <c r="E100" s="6"/>
      <c r="F100" s="6"/>
      <c r="G100" s="114"/>
      <c r="H100" s="6"/>
      <c r="I100" s="6"/>
      <c r="J100" s="114"/>
      <c r="K100" s="86"/>
      <c r="L100" s="86"/>
    </row>
    <row r="101" spans="1:12" ht="15.75" customHeight="1" x14ac:dyDescent="0.2">
      <c r="A101" s="127"/>
      <c r="B101" s="18"/>
      <c r="C101" s="6"/>
      <c r="D101" s="127"/>
      <c r="E101" s="6"/>
      <c r="F101" s="6"/>
      <c r="G101" s="114"/>
      <c r="H101" s="6"/>
      <c r="I101" s="6"/>
      <c r="J101" s="114"/>
      <c r="K101" s="86"/>
      <c r="L101" s="86"/>
    </row>
    <row r="102" spans="1:12" ht="15.75" customHeight="1" x14ac:dyDescent="0.2">
      <c r="A102" s="127"/>
      <c r="B102" s="18"/>
      <c r="C102" s="6"/>
      <c r="D102" s="127"/>
      <c r="E102" s="6"/>
      <c r="F102" s="6"/>
      <c r="G102" s="114"/>
      <c r="H102" s="6"/>
      <c r="I102" s="6"/>
      <c r="J102" s="114"/>
      <c r="K102" s="86"/>
      <c r="L102" s="86"/>
    </row>
    <row r="103" spans="1:12" ht="15.75" customHeight="1" x14ac:dyDescent="0.2">
      <c r="A103" s="127"/>
      <c r="B103" s="18"/>
      <c r="C103" s="6"/>
      <c r="D103" s="127"/>
      <c r="E103" s="6"/>
      <c r="F103" s="6"/>
      <c r="G103" s="114"/>
      <c r="H103" s="6"/>
      <c r="I103" s="6"/>
      <c r="J103" s="114"/>
      <c r="K103" s="86"/>
      <c r="L103" s="86"/>
    </row>
    <row r="104" spans="1:12" ht="15.75" customHeight="1" x14ac:dyDescent="0.2">
      <c r="A104" s="127"/>
      <c r="B104" s="18"/>
      <c r="C104" s="6"/>
      <c r="D104" s="127"/>
      <c r="E104" s="6"/>
      <c r="F104" s="6"/>
      <c r="G104" s="114"/>
      <c r="H104" s="6"/>
      <c r="I104" s="6"/>
      <c r="J104" s="114"/>
      <c r="K104" s="86"/>
      <c r="L104" s="86"/>
    </row>
    <row r="105" spans="1:12" ht="15.75" customHeight="1" x14ac:dyDescent="0.2">
      <c r="A105" s="127"/>
      <c r="B105" s="18"/>
      <c r="C105" s="6"/>
      <c r="D105" s="127"/>
      <c r="E105" s="6"/>
      <c r="F105" s="6"/>
      <c r="G105" s="114"/>
      <c r="H105" s="6"/>
      <c r="I105" s="6"/>
      <c r="J105" s="114"/>
      <c r="K105" s="86"/>
      <c r="L105" s="86"/>
    </row>
    <row r="106" spans="1:12" ht="15.75" customHeight="1" x14ac:dyDescent="0.2">
      <c r="A106" s="127"/>
      <c r="B106" s="18"/>
      <c r="C106" s="6"/>
      <c r="D106" s="127"/>
      <c r="E106" s="6"/>
      <c r="F106" s="6"/>
      <c r="G106" s="114"/>
      <c r="H106" s="6"/>
      <c r="I106" s="6"/>
      <c r="J106" s="114"/>
      <c r="K106" s="86"/>
      <c r="L106" s="86"/>
    </row>
    <row r="107" spans="1:12" ht="15.75" customHeight="1" x14ac:dyDescent="0.2">
      <c r="A107" s="127"/>
      <c r="B107" s="18"/>
      <c r="C107" s="6"/>
      <c r="D107" s="127"/>
      <c r="E107" s="6"/>
      <c r="F107" s="6"/>
      <c r="G107" s="114"/>
      <c r="H107" s="6"/>
      <c r="I107" s="6"/>
      <c r="J107" s="114"/>
      <c r="K107" s="86"/>
      <c r="L107" s="86"/>
    </row>
    <row r="108" spans="1:12" ht="15.75" customHeight="1" x14ac:dyDescent="0.2">
      <c r="A108" s="127"/>
      <c r="B108" s="18"/>
      <c r="C108" s="6"/>
      <c r="D108" s="127"/>
      <c r="E108" s="6"/>
      <c r="F108" s="6"/>
      <c r="G108" s="114"/>
      <c r="H108" s="6"/>
      <c r="I108" s="6"/>
      <c r="J108" s="114"/>
      <c r="K108" s="86"/>
      <c r="L108" s="86"/>
    </row>
    <row r="109" spans="1:12" ht="15.75" customHeight="1" x14ac:dyDescent="0.2">
      <c r="A109" s="127"/>
      <c r="B109" s="18"/>
      <c r="C109" s="6"/>
      <c r="D109" s="127"/>
      <c r="E109" s="6"/>
      <c r="F109" s="6"/>
      <c r="G109" s="114"/>
      <c r="H109" s="6"/>
      <c r="I109" s="6"/>
      <c r="J109" s="114"/>
      <c r="K109" s="86"/>
      <c r="L109" s="86"/>
    </row>
    <row r="110" spans="1:12" ht="15.75" customHeight="1" x14ac:dyDescent="0.2">
      <c r="A110" s="127"/>
      <c r="B110" s="18"/>
      <c r="C110" s="6"/>
      <c r="D110" s="127"/>
      <c r="E110" s="6"/>
      <c r="F110" s="6"/>
      <c r="G110" s="114"/>
      <c r="H110" s="6"/>
      <c r="I110" s="6"/>
      <c r="J110" s="114"/>
      <c r="K110" s="86"/>
      <c r="L110" s="86"/>
    </row>
    <row r="111" spans="1:12" ht="15.75" customHeight="1" x14ac:dyDescent="0.2">
      <c r="A111" s="127"/>
      <c r="B111" s="18"/>
      <c r="C111" s="6"/>
      <c r="D111" s="127"/>
      <c r="E111" s="6"/>
      <c r="F111" s="6"/>
      <c r="G111" s="114"/>
      <c r="H111" s="6"/>
      <c r="I111" s="6"/>
      <c r="J111" s="114"/>
      <c r="K111" s="86"/>
      <c r="L111" s="86"/>
    </row>
    <row r="112" spans="1:12" ht="15.75" customHeight="1" x14ac:dyDescent="0.2">
      <c r="A112" s="127"/>
      <c r="B112" s="18"/>
      <c r="C112" s="6"/>
      <c r="D112" s="127"/>
      <c r="E112" s="6"/>
      <c r="F112" s="6"/>
      <c r="G112" s="114"/>
      <c r="H112" s="6"/>
      <c r="I112" s="6"/>
      <c r="J112" s="114"/>
      <c r="K112" s="86"/>
      <c r="L112" s="86"/>
    </row>
    <row r="113" spans="1:12" ht="15.75" customHeight="1" x14ac:dyDescent="0.2">
      <c r="A113" s="127"/>
      <c r="B113" s="18"/>
      <c r="C113" s="6"/>
      <c r="D113" s="127"/>
      <c r="E113" s="6"/>
      <c r="F113" s="6"/>
      <c r="G113" s="114"/>
      <c r="H113" s="6"/>
      <c r="I113" s="6"/>
      <c r="J113" s="114"/>
      <c r="K113" s="86"/>
      <c r="L113" s="86"/>
    </row>
    <row r="114" spans="1:12" ht="15.75" customHeight="1" x14ac:dyDescent="0.2">
      <c r="A114" s="127"/>
      <c r="B114" s="18"/>
      <c r="C114" s="6"/>
      <c r="D114" s="127"/>
      <c r="E114" s="6"/>
      <c r="F114" s="6"/>
      <c r="G114" s="114"/>
      <c r="H114" s="6"/>
      <c r="I114" s="6"/>
      <c r="J114" s="114"/>
      <c r="K114" s="86"/>
      <c r="L114" s="86"/>
    </row>
    <row r="115" spans="1:12" ht="15.75" customHeight="1" x14ac:dyDescent="0.2">
      <c r="A115" s="127"/>
      <c r="B115" s="18"/>
      <c r="C115" s="6"/>
      <c r="D115" s="127"/>
      <c r="E115" s="6"/>
      <c r="F115" s="6"/>
      <c r="G115" s="114"/>
      <c r="H115" s="6"/>
      <c r="I115" s="6"/>
      <c r="J115" s="114"/>
      <c r="K115" s="86"/>
      <c r="L115" s="86"/>
    </row>
    <row r="116" spans="1:12" ht="15.75" customHeight="1" x14ac:dyDescent="0.2">
      <c r="A116" s="127"/>
      <c r="B116" s="18"/>
      <c r="C116" s="6"/>
      <c r="D116" s="127"/>
      <c r="E116" s="6"/>
      <c r="F116" s="6"/>
      <c r="G116" s="114"/>
      <c r="H116" s="6"/>
      <c r="I116" s="6"/>
      <c r="J116" s="114"/>
      <c r="K116" s="86"/>
      <c r="L116" s="86"/>
    </row>
    <row r="117" spans="1:12" ht="15.75" customHeight="1" x14ac:dyDescent="0.2">
      <c r="A117" s="127"/>
      <c r="B117" s="18"/>
      <c r="C117" s="6"/>
      <c r="D117" s="127"/>
      <c r="E117" s="6"/>
      <c r="F117" s="6"/>
      <c r="G117" s="114"/>
      <c r="H117" s="6"/>
      <c r="I117" s="6"/>
      <c r="J117" s="114"/>
      <c r="K117" s="86"/>
      <c r="L117" s="86"/>
    </row>
    <row r="118" spans="1:12" ht="15.75" customHeight="1" x14ac:dyDescent="0.2">
      <c r="A118" s="127"/>
      <c r="B118" s="18"/>
      <c r="C118" s="6"/>
      <c r="D118" s="127"/>
      <c r="E118" s="6"/>
      <c r="F118" s="6"/>
      <c r="G118" s="114"/>
      <c r="H118" s="6"/>
      <c r="I118" s="6"/>
      <c r="J118" s="114"/>
      <c r="K118" s="86"/>
      <c r="L118" s="86"/>
    </row>
    <row r="119" spans="1:12" ht="15.75" customHeight="1" x14ac:dyDescent="0.2">
      <c r="A119" s="127"/>
      <c r="B119" s="18"/>
      <c r="C119" s="6"/>
      <c r="D119" s="127"/>
      <c r="E119" s="6"/>
      <c r="F119" s="6"/>
      <c r="G119" s="114"/>
      <c r="H119" s="6"/>
      <c r="I119" s="6"/>
      <c r="J119" s="114"/>
      <c r="K119" s="86"/>
      <c r="L119" s="86"/>
    </row>
    <row r="120" spans="1:12" ht="15.75" customHeight="1" x14ac:dyDescent="0.2">
      <c r="A120" s="127"/>
      <c r="B120" s="18"/>
      <c r="C120" s="6"/>
      <c r="D120" s="127"/>
      <c r="E120" s="6"/>
      <c r="F120" s="6"/>
      <c r="G120" s="114"/>
      <c r="H120" s="6"/>
      <c r="I120" s="6"/>
      <c r="J120" s="114"/>
      <c r="K120" s="86"/>
      <c r="L120" s="86"/>
    </row>
    <row r="121" spans="1:12" ht="15.75" customHeight="1" x14ac:dyDescent="0.2">
      <c r="A121" s="127"/>
      <c r="B121" s="18"/>
      <c r="C121" s="6"/>
      <c r="D121" s="127"/>
      <c r="E121" s="6"/>
      <c r="F121" s="6"/>
      <c r="G121" s="114"/>
      <c r="H121" s="6"/>
      <c r="I121" s="6"/>
      <c r="J121" s="114"/>
      <c r="K121" s="86"/>
      <c r="L121" s="86"/>
    </row>
    <row r="122" spans="1:12" ht="15.75" customHeight="1" x14ac:dyDescent="0.2">
      <c r="A122" s="127"/>
      <c r="B122" s="18"/>
      <c r="C122" s="6"/>
      <c r="D122" s="127"/>
      <c r="E122" s="6"/>
      <c r="F122" s="6"/>
      <c r="G122" s="114"/>
      <c r="H122" s="6"/>
      <c r="I122" s="6"/>
      <c r="J122" s="114"/>
      <c r="K122" s="86"/>
      <c r="L122" s="86"/>
    </row>
    <row r="123" spans="1:12" ht="15.75" customHeight="1" x14ac:dyDescent="0.2">
      <c r="A123" s="127"/>
      <c r="B123" s="18"/>
      <c r="C123" s="6"/>
      <c r="D123" s="127"/>
      <c r="E123" s="6"/>
      <c r="F123" s="6"/>
      <c r="G123" s="114"/>
      <c r="H123" s="6"/>
      <c r="I123" s="6"/>
      <c r="J123" s="114"/>
      <c r="K123" s="86"/>
      <c r="L123" s="86"/>
    </row>
    <row r="124" spans="1:12" ht="15.75" customHeight="1" x14ac:dyDescent="0.2">
      <c r="A124" s="127"/>
      <c r="B124" s="18"/>
      <c r="C124" s="6"/>
      <c r="D124" s="127"/>
      <c r="E124" s="6"/>
      <c r="F124" s="6"/>
      <c r="G124" s="114"/>
      <c r="H124" s="6"/>
      <c r="I124" s="6"/>
      <c r="J124" s="114"/>
      <c r="K124" s="86"/>
      <c r="L124" s="86"/>
    </row>
    <row r="125" spans="1:12" ht="15.75" customHeight="1" x14ac:dyDescent="0.2">
      <c r="A125" s="127"/>
      <c r="B125" s="18"/>
      <c r="C125" s="6"/>
      <c r="D125" s="127"/>
      <c r="E125" s="6"/>
      <c r="F125" s="6"/>
      <c r="G125" s="114"/>
      <c r="H125" s="6"/>
      <c r="I125" s="6"/>
      <c r="J125" s="114"/>
      <c r="K125" s="86"/>
      <c r="L125" s="86"/>
    </row>
    <row r="126" spans="1:12" ht="15.75" customHeight="1" x14ac:dyDescent="0.2">
      <c r="A126" s="127"/>
      <c r="B126" s="18"/>
      <c r="C126" s="6"/>
      <c r="D126" s="127"/>
      <c r="E126" s="6"/>
      <c r="F126" s="6"/>
      <c r="G126" s="114"/>
      <c r="H126" s="6"/>
      <c r="I126" s="6"/>
      <c r="J126" s="114"/>
      <c r="K126" s="86"/>
      <c r="L126" s="86"/>
    </row>
    <row r="127" spans="1:12" ht="15.75" customHeight="1" x14ac:dyDescent="0.2">
      <c r="A127" s="127"/>
      <c r="B127" s="18"/>
      <c r="C127" s="6"/>
      <c r="D127" s="127"/>
      <c r="E127" s="6"/>
      <c r="F127" s="6"/>
      <c r="G127" s="114"/>
      <c r="H127" s="6"/>
      <c r="I127" s="6"/>
      <c r="J127" s="114"/>
      <c r="K127" s="86"/>
      <c r="L127" s="86"/>
    </row>
    <row r="128" spans="1:12" ht="15.75" customHeight="1" x14ac:dyDescent="0.2">
      <c r="A128" s="127"/>
      <c r="B128" s="18"/>
      <c r="C128" s="6"/>
      <c r="D128" s="127"/>
      <c r="E128" s="6"/>
      <c r="F128" s="6"/>
      <c r="G128" s="114"/>
      <c r="H128" s="6"/>
      <c r="I128" s="6"/>
      <c r="J128" s="114"/>
      <c r="K128" s="86"/>
      <c r="L128" s="86"/>
    </row>
    <row r="129" spans="1:12" ht="15.75" customHeight="1" x14ac:dyDescent="0.2">
      <c r="A129" s="127"/>
      <c r="B129" s="18"/>
      <c r="C129" s="6"/>
      <c r="D129" s="127"/>
      <c r="E129" s="6"/>
      <c r="F129" s="6"/>
      <c r="G129" s="114"/>
      <c r="H129" s="6"/>
      <c r="I129" s="6"/>
      <c r="J129" s="114"/>
      <c r="K129" s="86"/>
      <c r="L129" s="86"/>
    </row>
    <row r="130" spans="1:12" ht="15.75" customHeight="1" x14ac:dyDescent="0.2">
      <c r="A130" s="127"/>
      <c r="B130" s="18"/>
      <c r="C130" s="6"/>
      <c r="D130" s="127"/>
      <c r="E130" s="6"/>
      <c r="F130" s="6"/>
      <c r="G130" s="114"/>
      <c r="H130" s="6"/>
      <c r="I130" s="6"/>
      <c r="J130" s="114"/>
      <c r="K130" s="86"/>
      <c r="L130" s="86"/>
    </row>
    <row r="131" spans="1:12" ht="15.75" customHeight="1" x14ac:dyDescent="0.2">
      <c r="A131" s="127"/>
      <c r="B131" s="18"/>
      <c r="C131" s="6"/>
      <c r="D131" s="127"/>
      <c r="E131" s="6"/>
      <c r="F131" s="6"/>
      <c r="G131" s="114"/>
      <c r="H131" s="6"/>
      <c r="I131" s="6"/>
      <c r="J131" s="114"/>
      <c r="K131" s="86"/>
      <c r="L131" s="86"/>
    </row>
    <row r="132" spans="1:12" ht="15.75" customHeight="1" x14ac:dyDescent="0.2">
      <c r="A132" s="127"/>
      <c r="B132" s="18"/>
      <c r="C132" s="6"/>
      <c r="D132" s="127"/>
      <c r="E132" s="6"/>
      <c r="F132" s="6"/>
      <c r="G132" s="114"/>
      <c r="H132" s="6"/>
      <c r="I132" s="6"/>
      <c r="J132" s="114"/>
      <c r="K132" s="86"/>
      <c r="L132" s="86"/>
    </row>
    <row r="133" spans="1:12" ht="15.75" customHeight="1" x14ac:dyDescent="0.2">
      <c r="A133" s="127"/>
      <c r="B133" s="18"/>
      <c r="C133" s="6"/>
      <c r="D133" s="127"/>
      <c r="E133" s="6"/>
      <c r="F133" s="6"/>
      <c r="G133" s="114"/>
      <c r="H133" s="6"/>
      <c r="I133" s="6"/>
      <c r="J133" s="114"/>
      <c r="K133" s="86"/>
      <c r="L133" s="86"/>
    </row>
    <row r="134" spans="1:12" ht="15.75" customHeight="1" x14ac:dyDescent="0.2">
      <c r="A134" s="127"/>
      <c r="B134" s="18"/>
      <c r="C134" s="6"/>
      <c r="D134" s="127"/>
      <c r="E134" s="6"/>
      <c r="F134" s="6"/>
      <c r="G134" s="114"/>
      <c r="H134" s="6"/>
      <c r="I134" s="6"/>
      <c r="J134" s="114"/>
      <c r="K134" s="86"/>
      <c r="L134" s="86"/>
    </row>
    <row r="135" spans="1:12" ht="15.75" customHeight="1" x14ac:dyDescent="0.2">
      <c r="A135" s="127"/>
      <c r="B135" s="18"/>
      <c r="C135" s="6"/>
      <c r="D135" s="127"/>
      <c r="E135" s="6"/>
      <c r="F135" s="6"/>
      <c r="G135" s="114"/>
      <c r="H135" s="6"/>
      <c r="I135" s="6"/>
      <c r="J135" s="114"/>
      <c r="K135" s="86"/>
      <c r="L135" s="86"/>
    </row>
    <row r="136" spans="1:12" ht="15.75" customHeight="1" x14ac:dyDescent="0.2">
      <c r="A136" s="127"/>
      <c r="B136" s="18"/>
      <c r="C136" s="6"/>
      <c r="D136" s="127"/>
      <c r="E136" s="6"/>
      <c r="F136" s="6"/>
      <c r="G136" s="114"/>
      <c r="H136" s="6"/>
      <c r="I136" s="6"/>
      <c r="J136" s="114"/>
      <c r="K136" s="86"/>
      <c r="L136" s="86"/>
    </row>
    <row r="137" spans="1:12" ht="15.75" customHeight="1" x14ac:dyDescent="0.2">
      <c r="A137" s="127"/>
      <c r="B137" s="18"/>
      <c r="C137" s="6"/>
      <c r="D137" s="127"/>
      <c r="E137" s="6"/>
      <c r="F137" s="6"/>
      <c r="G137" s="114"/>
      <c r="H137" s="6"/>
      <c r="I137" s="6"/>
      <c r="J137" s="114"/>
      <c r="K137" s="86"/>
      <c r="L137" s="86"/>
    </row>
    <row r="138" spans="1:12" ht="15.75" customHeight="1" x14ac:dyDescent="0.2">
      <c r="A138" s="127"/>
      <c r="B138" s="129"/>
      <c r="C138" s="130"/>
      <c r="D138" s="128"/>
      <c r="E138" s="130"/>
      <c r="F138" s="130"/>
      <c r="G138" s="131"/>
      <c r="H138" s="130"/>
      <c r="I138" s="130"/>
      <c r="J138" s="131"/>
      <c r="K138" s="86"/>
      <c r="L138" s="86"/>
    </row>
    <row r="139" spans="1:12" ht="15.75" customHeight="1" x14ac:dyDescent="0.2">
      <c r="A139" s="128"/>
      <c r="B139" s="26"/>
      <c r="C139" s="26"/>
      <c r="D139" s="126"/>
      <c r="E139" s="6"/>
      <c r="F139" s="6"/>
      <c r="G139" s="114"/>
      <c r="H139" s="6"/>
      <c r="I139" s="6"/>
      <c r="J139" s="114"/>
      <c r="K139" s="86"/>
      <c r="L139" s="86"/>
    </row>
    <row r="140" spans="1:12" ht="15.75" customHeight="1" x14ac:dyDescent="0.2">
      <c r="A140" s="126"/>
      <c r="B140" s="26"/>
      <c r="C140" s="26"/>
      <c r="D140" s="126"/>
      <c r="E140" s="26"/>
      <c r="F140" s="26"/>
      <c r="G140" s="126"/>
      <c r="H140" s="26"/>
      <c r="I140" s="26"/>
      <c r="J140" s="114"/>
      <c r="K140" s="86"/>
      <c r="L140" s="86"/>
    </row>
    <row r="141" spans="1:12" ht="15.75" customHeight="1" x14ac:dyDescent="0.2">
      <c r="A141" s="126"/>
      <c r="B141" s="290"/>
    </row>
    <row r="142" spans="1:12" ht="15.75" customHeight="1" x14ac:dyDescent="0.2"/>
    <row r="143" spans="1:12" ht="15.75" customHeight="1" x14ac:dyDescent="0.2"/>
    <row r="144" spans="1:12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00"/>
  <sheetViews>
    <sheetView topLeftCell="I46" zoomScale="76" workbookViewId="0">
      <selection activeCell="L12" sqref="L12"/>
    </sheetView>
  </sheetViews>
  <sheetFormatPr baseColWidth="10" defaultColWidth="11.1640625" defaultRowHeight="15" customHeight="1" x14ac:dyDescent="0.2"/>
  <cols>
    <col min="1" max="1" width="18.83203125" style="119" customWidth="1"/>
    <col min="2" max="3" width="18.1640625" customWidth="1"/>
    <col min="4" max="4" width="18.1640625" style="119" customWidth="1"/>
    <col min="5" max="6" width="10.5" customWidth="1"/>
    <col min="7" max="7" width="10.5" style="119" customWidth="1"/>
    <col min="8" max="9" width="10.5" customWidth="1"/>
    <col min="10" max="10" width="10.5" style="119" customWidth="1"/>
    <col min="11" max="11" width="10.5" customWidth="1"/>
    <col min="12" max="12" width="18.1640625" customWidth="1"/>
    <col min="13" max="26" width="10.5" customWidth="1"/>
  </cols>
  <sheetData>
    <row r="1" spans="1:26" ht="15.75" customHeight="1" x14ac:dyDescent="0.2">
      <c r="A1" s="114"/>
      <c r="B1" s="271" t="s">
        <v>235</v>
      </c>
      <c r="C1" s="272"/>
      <c r="D1" s="273"/>
      <c r="E1" s="271" t="s">
        <v>264</v>
      </c>
      <c r="F1" s="272"/>
      <c r="G1" s="273"/>
      <c r="H1" s="271" t="s">
        <v>265</v>
      </c>
      <c r="I1" s="274"/>
      <c r="J1" s="275"/>
    </row>
    <row r="2" spans="1:26" ht="15.75" customHeight="1" x14ac:dyDescent="0.2">
      <c r="A2" s="132" t="s">
        <v>59</v>
      </c>
      <c r="B2" s="133" t="s">
        <v>240</v>
      </c>
      <c r="C2" s="133" t="s">
        <v>230</v>
      </c>
      <c r="D2" s="132" t="s">
        <v>227</v>
      </c>
      <c r="E2" s="133" t="s">
        <v>240</v>
      </c>
      <c r="F2" s="133" t="s">
        <v>230</v>
      </c>
      <c r="G2" s="132" t="s">
        <v>227</v>
      </c>
      <c r="H2" s="133" t="s">
        <v>240</v>
      </c>
      <c r="I2" s="133" t="s">
        <v>230</v>
      </c>
      <c r="J2" s="132" t="s">
        <v>227</v>
      </c>
      <c r="M2" s="135">
        <v>1</v>
      </c>
      <c r="N2" s="135">
        <v>10</v>
      </c>
      <c r="O2" s="135">
        <v>20</v>
      </c>
      <c r="P2" s="135">
        <v>30</v>
      </c>
      <c r="Q2" s="135">
        <v>60</v>
      </c>
      <c r="R2" s="135">
        <v>300</v>
      </c>
      <c r="S2" s="135">
        <v>600</v>
      </c>
      <c r="T2" s="135">
        <v>900</v>
      </c>
      <c r="U2" s="135">
        <v>1800</v>
      </c>
      <c r="V2" s="135">
        <v>3600</v>
      </c>
      <c r="W2" s="135">
        <v>4500</v>
      </c>
      <c r="X2" s="135">
        <v>5400</v>
      </c>
      <c r="Y2" s="135">
        <v>6300</v>
      </c>
      <c r="Z2" s="135">
        <v>7200</v>
      </c>
    </row>
    <row r="3" spans="1:26" ht="15.75" customHeight="1" x14ac:dyDescent="0.2">
      <c r="A3" s="127" t="s">
        <v>67</v>
      </c>
      <c r="B3" s="18">
        <v>7200.0015199999998</v>
      </c>
      <c r="C3" s="6">
        <v>1.0869565217391304</v>
      </c>
      <c r="D3" s="127">
        <v>62.590603999999999</v>
      </c>
      <c r="E3" s="6">
        <v>1039.6262228488899</v>
      </c>
      <c r="F3" s="6">
        <v>0</v>
      </c>
      <c r="G3" s="114">
        <v>0</v>
      </c>
      <c r="H3" s="6">
        <v>172.28314399719201</v>
      </c>
      <c r="I3" s="6">
        <v>0</v>
      </c>
      <c r="J3" s="114">
        <v>0</v>
      </c>
      <c r="L3" s="243" t="s">
        <v>235</v>
      </c>
      <c r="M3" s="29">
        <f t="shared" ref="M3:Z3" si="0">COUNTIF($B$3:$B$138,"&lt;="&amp;M2)</f>
        <v>0</v>
      </c>
      <c r="N3" s="29">
        <f t="shared" si="0"/>
        <v>4</v>
      </c>
      <c r="O3" s="29">
        <f t="shared" si="0"/>
        <v>6</v>
      </c>
      <c r="P3" s="29">
        <f t="shared" si="0"/>
        <v>7</v>
      </c>
      <c r="Q3" s="29">
        <f t="shared" si="0"/>
        <v>8</v>
      </c>
      <c r="R3" s="29">
        <f t="shared" si="0"/>
        <v>13</v>
      </c>
      <c r="S3" s="29">
        <f t="shared" si="0"/>
        <v>16</v>
      </c>
      <c r="T3" s="29">
        <f t="shared" si="0"/>
        <v>17</v>
      </c>
      <c r="U3" s="29">
        <f t="shared" si="0"/>
        <v>21</v>
      </c>
      <c r="V3" s="29">
        <f t="shared" si="0"/>
        <v>25</v>
      </c>
      <c r="W3" s="29">
        <f t="shared" si="0"/>
        <v>26</v>
      </c>
      <c r="X3" s="29">
        <f t="shared" si="0"/>
        <v>26</v>
      </c>
      <c r="Y3" s="29">
        <f t="shared" si="0"/>
        <v>26</v>
      </c>
      <c r="Z3" s="29">
        <f t="shared" si="0"/>
        <v>26</v>
      </c>
    </row>
    <row r="4" spans="1:26" ht="15.75" customHeight="1" x14ac:dyDescent="0.2">
      <c r="A4" s="127" t="s">
        <v>69</v>
      </c>
      <c r="B4" s="18">
        <v>7200.0186400000002</v>
      </c>
      <c r="C4" s="6">
        <v>1.1111150827156002</v>
      </c>
      <c r="D4" s="127">
        <v>80.265624000000003</v>
      </c>
      <c r="E4" s="6">
        <v>7200.0042438506998</v>
      </c>
      <c r="F4" s="6">
        <v>1.1111150827154883</v>
      </c>
      <c r="G4" s="114">
        <v>56.043956043956001</v>
      </c>
      <c r="H4" s="6">
        <v>2887.6428520679401</v>
      </c>
      <c r="I4" s="6">
        <v>0</v>
      </c>
      <c r="J4" s="114">
        <v>0</v>
      </c>
      <c r="L4" s="243" t="s">
        <v>264</v>
      </c>
      <c r="M4" s="29">
        <f t="shared" ref="M4:Z4" si="1">COUNTIF($E$3:$E$138,"&lt;="&amp;M2)</f>
        <v>6</v>
      </c>
      <c r="N4" s="29">
        <f t="shared" si="1"/>
        <v>16</v>
      </c>
      <c r="O4" s="29">
        <f t="shared" si="1"/>
        <v>17</v>
      </c>
      <c r="P4" s="29">
        <f t="shared" si="1"/>
        <v>18</v>
      </c>
      <c r="Q4" s="29">
        <f t="shared" si="1"/>
        <v>22</v>
      </c>
      <c r="R4" s="29">
        <f t="shared" si="1"/>
        <v>28</v>
      </c>
      <c r="S4" s="29">
        <f t="shared" si="1"/>
        <v>30</v>
      </c>
      <c r="T4" s="29">
        <f t="shared" si="1"/>
        <v>31</v>
      </c>
      <c r="U4" s="29">
        <f t="shared" si="1"/>
        <v>37</v>
      </c>
      <c r="V4" s="29">
        <f t="shared" si="1"/>
        <v>38</v>
      </c>
      <c r="W4" s="29">
        <f t="shared" si="1"/>
        <v>40</v>
      </c>
      <c r="X4" s="29">
        <f t="shared" si="1"/>
        <v>42</v>
      </c>
      <c r="Y4" s="29">
        <f t="shared" si="1"/>
        <v>42</v>
      </c>
      <c r="Z4" s="29">
        <f t="shared" si="1"/>
        <v>44</v>
      </c>
    </row>
    <row r="5" spans="1:26" ht="15.75" customHeight="1" x14ac:dyDescent="0.2">
      <c r="A5" s="127" t="s">
        <v>70</v>
      </c>
      <c r="B5" s="18">
        <v>7200.0093100000004</v>
      </c>
      <c r="C5" s="6">
        <v>3.4482758620689653</v>
      </c>
      <c r="D5" s="127">
        <v>84.764477999999997</v>
      </c>
      <c r="E5" s="6">
        <v>7200.0328447818702</v>
      </c>
      <c r="F5" s="6">
        <v>2.2988505747126435</v>
      </c>
      <c r="G5" s="114">
        <v>100</v>
      </c>
      <c r="H5" s="6">
        <v>7200.0003910064697</v>
      </c>
      <c r="I5" s="6">
        <v>0</v>
      </c>
      <c r="J5" s="114">
        <v>48.275862068965516</v>
      </c>
      <c r="L5" s="243" t="s">
        <v>265</v>
      </c>
      <c r="M5" s="29">
        <f t="shared" ref="M5:Z5" si="2">COUNTIF($H$3:$H$138,"&lt;="&amp;M2)</f>
        <v>4</v>
      </c>
      <c r="N5" s="29">
        <f t="shared" si="2"/>
        <v>12</v>
      </c>
      <c r="O5" s="29">
        <f t="shared" si="2"/>
        <v>18</v>
      </c>
      <c r="P5" s="29">
        <f t="shared" si="2"/>
        <v>18</v>
      </c>
      <c r="Q5" s="29">
        <f t="shared" si="2"/>
        <v>23</v>
      </c>
      <c r="R5" s="29">
        <f t="shared" si="2"/>
        <v>34</v>
      </c>
      <c r="S5" s="29">
        <f t="shared" si="2"/>
        <v>38</v>
      </c>
      <c r="T5" s="29">
        <f t="shared" si="2"/>
        <v>40</v>
      </c>
      <c r="U5" s="29">
        <f t="shared" si="2"/>
        <v>43</v>
      </c>
      <c r="V5" s="29">
        <f t="shared" si="2"/>
        <v>50</v>
      </c>
      <c r="W5" s="29">
        <f t="shared" si="2"/>
        <v>51</v>
      </c>
      <c r="X5" s="29">
        <f t="shared" si="2"/>
        <v>52</v>
      </c>
      <c r="Y5" s="29">
        <f t="shared" si="2"/>
        <v>52</v>
      </c>
      <c r="Z5" s="29">
        <f t="shared" si="2"/>
        <v>52</v>
      </c>
    </row>
    <row r="6" spans="1:26" ht="15.75" customHeight="1" x14ac:dyDescent="0.2">
      <c r="A6" s="127" t="s">
        <v>71</v>
      </c>
      <c r="B6" s="18">
        <v>7200.0049499999996</v>
      </c>
      <c r="C6" s="6">
        <v>1.2500000607502568</v>
      </c>
      <c r="D6" s="127">
        <v>55.996532000000002</v>
      </c>
      <c r="E6" s="6">
        <v>1159.5791540145799</v>
      </c>
      <c r="F6" s="6">
        <v>6.0000218163243238E-8</v>
      </c>
      <c r="G6" s="114">
        <v>0</v>
      </c>
      <c r="H6" s="6">
        <v>162.66062188148399</v>
      </c>
      <c r="I6" s="6">
        <v>0</v>
      </c>
      <c r="J6" s="114">
        <v>0</v>
      </c>
    </row>
    <row r="7" spans="1:26" ht="15.75" customHeight="1" x14ac:dyDescent="0.2">
      <c r="A7" s="127" t="s">
        <v>72</v>
      </c>
      <c r="B7" s="18">
        <v>7200.0030399999996</v>
      </c>
      <c r="C7" s="6">
        <v>2.5974025974025974</v>
      </c>
      <c r="D7" s="127">
        <v>77.675376999999997</v>
      </c>
      <c r="E7" s="6">
        <v>7200.0034260749799</v>
      </c>
      <c r="F7" s="6">
        <v>1.2987012987012987</v>
      </c>
      <c r="G7" s="114">
        <v>76.923076923076906</v>
      </c>
      <c r="H7" s="6">
        <v>1307.0511498451201</v>
      </c>
      <c r="I7" s="6">
        <v>0</v>
      </c>
      <c r="J7" s="114">
        <v>0</v>
      </c>
    </row>
    <row r="8" spans="1:26" ht="15.75" customHeight="1" x14ac:dyDescent="0.2">
      <c r="A8" s="127" t="s">
        <v>73</v>
      </c>
      <c r="B8" s="18">
        <v>7200.1051100000004</v>
      </c>
      <c r="C8" s="6">
        <v>4.1095936753392168</v>
      </c>
      <c r="D8" s="127">
        <v>83.061436</v>
      </c>
      <c r="E8" s="6">
        <v>7200.0078969001697</v>
      </c>
      <c r="F8" s="6">
        <v>2.7397306006637008</v>
      </c>
      <c r="G8" s="114">
        <v>92</v>
      </c>
      <c r="H8" s="6">
        <v>7200.0003230571701</v>
      </c>
      <c r="I8" s="6">
        <v>0</v>
      </c>
      <c r="J8" s="114">
        <v>34.246572415575237</v>
      </c>
    </row>
    <row r="9" spans="1:26" ht="15.75" customHeight="1" x14ac:dyDescent="0.2">
      <c r="A9" s="127" t="s">
        <v>74</v>
      </c>
      <c r="B9" s="18">
        <v>4117.73081</v>
      </c>
      <c r="C9" s="6">
        <v>0</v>
      </c>
      <c r="D9" s="127">
        <v>0</v>
      </c>
      <c r="E9" s="6">
        <v>49.936444997787397</v>
      </c>
      <c r="F9" s="6">
        <v>3.5596625460210086E-9</v>
      </c>
      <c r="G9" s="114">
        <v>0</v>
      </c>
      <c r="H9" s="6">
        <v>61.407191991806002</v>
      </c>
      <c r="I9" s="6">
        <v>0</v>
      </c>
      <c r="J9" s="114">
        <v>0</v>
      </c>
    </row>
    <row r="10" spans="1:26" ht="15.75" customHeight="1" x14ac:dyDescent="0.2">
      <c r="A10" s="127" t="s">
        <v>75</v>
      </c>
      <c r="B10" s="18">
        <v>7200.0016299999997</v>
      </c>
      <c r="C10" s="6">
        <v>3.6363669922663564</v>
      </c>
      <c r="D10" s="127">
        <v>57.894736999999999</v>
      </c>
      <c r="E10" s="6">
        <v>1664.0790529251001</v>
      </c>
      <c r="F10" s="6">
        <v>3.2381515536555646E-6</v>
      </c>
      <c r="G10" s="114">
        <v>0</v>
      </c>
      <c r="H10" s="6">
        <v>535.69922685623101</v>
      </c>
      <c r="I10" s="6">
        <v>0</v>
      </c>
      <c r="J10" s="114">
        <v>0</v>
      </c>
    </row>
    <row r="11" spans="1:26" ht="15.75" customHeight="1" x14ac:dyDescent="0.2">
      <c r="A11" s="127" t="s">
        <v>76</v>
      </c>
      <c r="B11" s="18">
        <v>7200.0109700000003</v>
      </c>
      <c r="C11" s="6">
        <v>2.1276595816389712</v>
      </c>
      <c r="D11" s="127">
        <v>68.237195</v>
      </c>
      <c r="E11" s="6">
        <v>7200.0099368095398</v>
      </c>
      <c r="F11" s="6">
        <v>6.3829787308737034</v>
      </c>
      <c r="G11" s="114">
        <v>92</v>
      </c>
      <c r="H11" s="6">
        <v>2630.37036514282</v>
      </c>
      <c r="I11" s="6">
        <v>0</v>
      </c>
      <c r="J11" s="114">
        <v>0</v>
      </c>
    </row>
    <row r="12" spans="1:26" ht="15.75" customHeight="1" x14ac:dyDescent="0.2">
      <c r="A12" s="127" t="s">
        <v>77</v>
      </c>
      <c r="B12" s="18">
        <v>138.54508799999999</v>
      </c>
      <c r="C12" s="6">
        <v>0</v>
      </c>
      <c r="D12" s="127">
        <v>0</v>
      </c>
      <c r="E12" s="6">
        <v>4.5689921379089302</v>
      </c>
      <c r="F12" s="6">
        <v>0</v>
      </c>
      <c r="G12" s="114">
        <v>0</v>
      </c>
      <c r="H12" s="6">
        <v>14.045559883117599</v>
      </c>
      <c r="I12" s="6">
        <v>0</v>
      </c>
      <c r="J12" s="114">
        <v>0</v>
      </c>
    </row>
    <row r="13" spans="1:26" ht="15.75" customHeight="1" x14ac:dyDescent="0.2">
      <c r="A13" s="127" t="s">
        <v>78</v>
      </c>
      <c r="B13" s="18">
        <v>7200.0376500000002</v>
      </c>
      <c r="C13" s="6">
        <v>1.7467248908301363</v>
      </c>
      <c r="D13" s="127">
        <v>95.036133000000007</v>
      </c>
      <c r="E13" s="6">
        <v>7200.0120460987</v>
      </c>
      <c r="F13" s="6">
        <v>0</v>
      </c>
      <c r="G13" s="114">
        <v>12.2270742358078</v>
      </c>
      <c r="H13" s="6">
        <v>7200.0009078979401</v>
      </c>
      <c r="I13" s="6">
        <v>0</v>
      </c>
      <c r="J13" s="114">
        <v>12.227074235807914</v>
      </c>
    </row>
    <row r="14" spans="1:26" ht="15.75" customHeight="1" x14ac:dyDescent="0.2">
      <c r="A14" s="127" t="s">
        <v>80</v>
      </c>
      <c r="B14" s="18">
        <v>7200.0623100000003</v>
      </c>
      <c r="C14" s="6">
        <v>7.7625570776255701</v>
      </c>
      <c r="D14" s="127">
        <v>99.188156000000006</v>
      </c>
      <c r="E14" s="6">
        <v>7200.3420369625001</v>
      </c>
      <c r="F14" s="6">
        <v>0</v>
      </c>
      <c r="G14" s="114">
        <v>18.721461187214601</v>
      </c>
      <c r="H14" s="6">
        <v>7200.0013689994803</v>
      </c>
      <c r="I14" s="6">
        <v>0.91324195979132028</v>
      </c>
      <c r="J14" s="114">
        <v>19.457013535279941</v>
      </c>
    </row>
    <row r="15" spans="1:26" ht="15.75" customHeight="1" x14ac:dyDescent="0.2">
      <c r="A15" s="127" t="s">
        <v>81</v>
      </c>
      <c r="B15" s="18">
        <v>7200.6489000000001</v>
      </c>
      <c r="C15" s="6">
        <v>9.6618362765380112</v>
      </c>
      <c r="D15" s="127">
        <v>100</v>
      </c>
      <c r="E15" s="6">
        <v>7200.1220731735202</v>
      </c>
      <c r="F15" s="6">
        <v>2.8985512198347312</v>
      </c>
      <c r="G15" s="114">
        <v>23.474178403755801</v>
      </c>
      <c r="H15" s="6">
        <v>7200.0009281635203</v>
      </c>
      <c r="I15" s="6">
        <v>0</v>
      </c>
      <c r="J15" s="114">
        <v>21.256038268389492</v>
      </c>
    </row>
    <row r="16" spans="1:26" ht="15.75" customHeight="1" x14ac:dyDescent="0.2">
      <c r="A16" s="127" t="s">
        <v>82</v>
      </c>
      <c r="B16" s="18">
        <v>7203.3178699999999</v>
      </c>
      <c r="C16" s="6">
        <v>7.6923099894398934</v>
      </c>
      <c r="D16" s="127">
        <v>100</v>
      </c>
      <c r="E16" s="6">
        <v>868.675822973251</v>
      </c>
      <c r="F16" s="6">
        <v>2.1330505528538335E-6</v>
      </c>
      <c r="G16" s="114">
        <v>0</v>
      </c>
      <c r="H16" s="6">
        <v>3312.7929260730698</v>
      </c>
      <c r="I16" s="6">
        <v>0</v>
      </c>
      <c r="J16" s="114">
        <v>0</v>
      </c>
    </row>
    <row r="17" spans="1:23" ht="15.75" customHeight="1" x14ac:dyDescent="0.2">
      <c r="A17" s="127" t="s">
        <v>83</v>
      </c>
      <c r="B17" s="18">
        <v>7200.0234300000002</v>
      </c>
      <c r="C17" s="6">
        <v>4.6296315823576348</v>
      </c>
      <c r="D17" s="127">
        <v>100</v>
      </c>
      <c r="E17" s="6">
        <v>7200.0472040176301</v>
      </c>
      <c r="F17" s="6">
        <v>4.6296315823567538</v>
      </c>
      <c r="G17" s="114">
        <v>6.1946902654867202</v>
      </c>
      <c r="H17" s="6">
        <v>7200.0010790824799</v>
      </c>
      <c r="I17" s="6">
        <v>0</v>
      </c>
      <c r="J17" s="114">
        <v>1.8518500200901338</v>
      </c>
    </row>
    <row r="18" spans="1:23" ht="15.75" customHeight="1" x14ac:dyDescent="0.2">
      <c r="A18" s="127" t="s">
        <v>84</v>
      </c>
      <c r="B18" s="18">
        <v>7200.0116900000003</v>
      </c>
      <c r="C18" s="6">
        <v>9.5238095238105611</v>
      </c>
      <c r="D18" s="127">
        <v>100</v>
      </c>
      <c r="E18" s="6">
        <v>7200.0255651473999</v>
      </c>
      <c r="F18" s="6">
        <v>5.7142857142857144</v>
      </c>
      <c r="G18" s="114">
        <v>10.8108108108108</v>
      </c>
      <c r="H18" s="6">
        <v>7200.0009429454803</v>
      </c>
      <c r="I18" s="6">
        <v>0</v>
      </c>
      <c r="J18" s="114">
        <v>5.7142857142857686</v>
      </c>
    </row>
    <row r="19" spans="1:23" ht="15.75" customHeight="1" x14ac:dyDescent="0.2">
      <c r="A19" s="127" t="s">
        <v>85</v>
      </c>
      <c r="B19" s="18">
        <v>7200.5776299999998</v>
      </c>
      <c r="C19" s="6">
        <v>5.46875</v>
      </c>
      <c r="D19" s="127">
        <v>99.337069</v>
      </c>
      <c r="E19" s="6">
        <v>7200.1755900382996</v>
      </c>
      <c r="F19" s="6">
        <v>4.5758928571428568</v>
      </c>
      <c r="G19" s="114">
        <v>49.733191035218702</v>
      </c>
      <c r="H19" s="6">
        <v>7200.0018050670596</v>
      </c>
      <c r="I19" s="6">
        <v>0</v>
      </c>
      <c r="J19" s="114">
        <v>47.433035714285715</v>
      </c>
    </row>
    <row r="20" spans="1:23" ht="15.75" customHeight="1" x14ac:dyDescent="0.2">
      <c r="A20" s="127" t="s">
        <v>86</v>
      </c>
      <c r="B20" s="18">
        <v>7200.1865699999998</v>
      </c>
      <c r="C20" s="6">
        <v>2.8735632183908044</v>
      </c>
      <c r="D20" s="127">
        <v>99.410886000000005</v>
      </c>
      <c r="E20" s="6">
        <v>7200.0797209739603</v>
      </c>
      <c r="F20" s="6">
        <v>4.9425287356320604</v>
      </c>
      <c r="G20" s="114">
        <v>58.598028477546507</v>
      </c>
      <c r="H20" s="6">
        <v>7200.0117619037601</v>
      </c>
      <c r="I20" s="6">
        <v>0</v>
      </c>
      <c r="J20" s="114">
        <v>56.551724137931146</v>
      </c>
    </row>
    <row r="21" spans="1:23" ht="15.75" customHeight="1" x14ac:dyDescent="0.2">
      <c r="A21" s="127" t="s">
        <v>87</v>
      </c>
      <c r="B21" s="18">
        <v>7200.2231400000001</v>
      </c>
      <c r="C21" s="6">
        <v>6.7754077791718954</v>
      </c>
      <c r="D21" s="127">
        <v>99.503949000000006</v>
      </c>
      <c r="E21" s="6">
        <v>7200.3300049304898</v>
      </c>
      <c r="F21" s="6">
        <v>15.307402760351168</v>
      </c>
      <c r="G21" s="114">
        <v>65.505984766049991</v>
      </c>
      <c r="H21" s="6">
        <v>7200.0016570091202</v>
      </c>
      <c r="I21" s="6">
        <v>0</v>
      </c>
      <c r="J21" s="114">
        <v>60.225846925972526</v>
      </c>
    </row>
    <row r="22" spans="1:23" ht="15.75" customHeight="1" x14ac:dyDescent="0.2">
      <c r="A22" s="127" t="s">
        <v>88</v>
      </c>
      <c r="B22" s="18">
        <v>7200.0338300000003</v>
      </c>
      <c r="C22" s="6">
        <v>4.4015444015444016</v>
      </c>
      <c r="D22" s="127">
        <v>98.051112000000003</v>
      </c>
      <c r="E22" s="6">
        <v>7200.0122489929199</v>
      </c>
      <c r="F22" s="6">
        <v>6.4092664092664089</v>
      </c>
      <c r="G22" s="114">
        <v>24.600870827285899</v>
      </c>
      <c r="H22" s="6">
        <v>7200.0045039653696</v>
      </c>
      <c r="I22" s="6">
        <v>0</v>
      </c>
      <c r="J22" s="114">
        <v>19.768339768339775</v>
      </c>
    </row>
    <row r="23" spans="1:23" ht="15.75" customHeight="1" x14ac:dyDescent="0.2">
      <c r="A23" s="127" t="s">
        <v>90</v>
      </c>
      <c r="B23" s="18">
        <v>7201.4629999999997</v>
      </c>
      <c r="C23" s="6">
        <v>7.6551181184388515</v>
      </c>
      <c r="D23" s="127">
        <v>99.546712999999997</v>
      </c>
      <c r="E23" s="6">
        <v>7200.3709368705704</v>
      </c>
      <c r="F23" s="6">
        <v>10.153103643641705</v>
      </c>
      <c r="G23" s="114">
        <v>31.821506949524498</v>
      </c>
      <c r="H23" s="6">
        <v>7200.0112500190698</v>
      </c>
      <c r="I23" s="6">
        <v>0</v>
      </c>
      <c r="J23" s="114">
        <v>24.899273887436767</v>
      </c>
    </row>
    <row r="24" spans="1:23" ht="15.75" customHeight="1" x14ac:dyDescent="0.2">
      <c r="A24" s="127" t="s">
        <v>91</v>
      </c>
      <c r="B24" s="18">
        <v>7200.9683000000005</v>
      </c>
      <c r="C24" s="6">
        <v>3.7955074898950234</v>
      </c>
      <c r="D24" s="127">
        <v>100</v>
      </c>
      <c r="E24" s="6">
        <v>7200.1017248630496</v>
      </c>
      <c r="F24" s="6">
        <v>5.0348568330576162</v>
      </c>
      <c r="G24" s="114">
        <v>32.522123893805301</v>
      </c>
      <c r="H24" s="6">
        <v>7200.0230321884101</v>
      </c>
      <c r="I24" s="6">
        <v>0</v>
      </c>
      <c r="J24" s="114">
        <v>29.1247094378705</v>
      </c>
    </row>
    <row r="25" spans="1:23" ht="15.75" customHeight="1" x14ac:dyDescent="0.2">
      <c r="A25" s="127" t="s">
        <v>92</v>
      </c>
      <c r="B25" s="18">
        <v>7200.0859099999998</v>
      </c>
      <c r="C25" s="6">
        <v>3.1567082204509953</v>
      </c>
      <c r="D25" s="127">
        <v>96.449254999999994</v>
      </c>
      <c r="E25" s="6">
        <v>7200.35088491439</v>
      </c>
      <c r="F25" s="6">
        <v>1.578354214892091</v>
      </c>
      <c r="G25" s="114">
        <v>9.3229744728079904</v>
      </c>
      <c r="H25" s="6">
        <v>7200.0029799938202</v>
      </c>
      <c r="I25" s="6">
        <v>0</v>
      </c>
      <c r="J25" s="114">
        <v>7.8917698184607836</v>
      </c>
    </row>
    <row r="26" spans="1:23" ht="15.75" customHeight="1" x14ac:dyDescent="0.2">
      <c r="A26" s="127" t="s">
        <v>93</v>
      </c>
      <c r="B26" s="18">
        <v>7200.1278000000002</v>
      </c>
      <c r="C26" s="6">
        <v>5.287356321839205</v>
      </c>
      <c r="D26" s="127">
        <v>97.505086000000006</v>
      </c>
      <c r="E26" s="6">
        <v>7200.2781081199601</v>
      </c>
      <c r="F26" s="6">
        <v>5.2873563218390043</v>
      </c>
      <c r="G26" s="114">
        <v>15.283842794759799</v>
      </c>
      <c r="H26" s="6">
        <v>7200.0031318664496</v>
      </c>
      <c r="I26" s="6">
        <v>0</v>
      </c>
      <c r="J26" s="114">
        <v>10.804597701149405</v>
      </c>
    </row>
    <row r="27" spans="1:23" ht="15.75" customHeight="1" x14ac:dyDescent="0.2">
      <c r="A27" s="127" t="s">
        <v>94</v>
      </c>
      <c r="B27" s="18">
        <v>7200.4008299999996</v>
      </c>
      <c r="C27" s="6">
        <v>5.1461988304093573</v>
      </c>
      <c r="D27" s="127">
        <v>97.511499000000001</v>
      </c>
      <c r="E27" s="6">
        <v>7200.3203620910599</v>
      </c>
      <c r="F27" s="6">
        <v>5.1461988304093005</v>
      </c>
      <c r="G27" s="114">
        <v>17.6863181312569</v>
      </c>
      <c r="H27" s="6">
        <v>7200.0044410228702</v>
      </c>
      <c r="I27" s="6">
        <v>0</v>
      </c>
      <c r="J27" s="114">
        <v>13.450292397660865</v>
      </c>
    </row>
    <row r="28" spans="1:23" ht="15.75" customHeight="1" x14ac:dyDescent="0.2">
      <c r="A28" s="127" t="s">
        <v>95</v>
      </c>
      <c r="B28" s="18">
        <v>7200.00515</v>
      </c>
      <c r="C28" s="6">
        <v>11.864406779661341</v>
      </c>
      <c r="D28" s="127">
        <v>99.602041</v>
      </c>
      <c r="E28" s="6">
        <v>7200.0223960876401</v>
      </c>
      <c r="F28" s="6">
        <v>0.28248587570650457</v>
      </c>
      <c r="G28" s="114">
        <v>12.112676056338</v>
      </c>
      <c r="H28" s="6">
        <v>7200.0028049945804</v>
      </c>
      <c r="I28" s="6">
        <v>0</v>
      </c>
      <c r="J28" s="114">
        <v>11.864406779660769</v>
      </c>
    </row>
    <row r="29" spans="1:23" ht="15.75" customHeight="1" x14ac:dyDescent="0.2">
      <c r="A29" s="127" t="s">
        <v>96</v>
      </c>
      <c r="B29" s="18">
        <v>7200.1094000000003</v>
      </c>
      <c r="C29" s="6">
        <v>1.1461318051575931</v>
      </c>
      <c r="D29" s="127">
        <v>99.709992</v>
      </c>
      <c r="E29" s="6">
        <v>7200.0556669235202</v>
      </c>
      <c r="F29" s="6">
        <v>0</v>
      </c>
      <c r="G29" s="114">
        <v>10.8882521489971</v>
      </c>
      <c r="H29" s="6">
        <v>7200.0018010139402</v>
      </c>
      <c r="I29" s="6">
        <v>1.1461318030945518</v>
      </c>
      <c r="J29" s="114">
        <v>11.898016995370215</v>
      </c>
    </row>
    <row r="30" spans="1:23" ht="15.75" customHeight="1" x14ac:dyDescent="0.2">
      <c r="A30" s="127" t="s">
        <v>97</v>
      </c>
      <c r="B30" s="18">
        <v>7200.0547399999996</v>
      </c>
      <c r="C30" s="6">
        <v>0.28409090909120055</v>
      </c>
      <c r="D30" s="127">
        <v>100</v>
      </c>
      <c r="E30" s="6">
        <v>7200.1795589923804</v>
      </c>
      <c r="F30" s="6">
        <v>0</v>
      </c>
      <c r="G30" s="114">
        <v>11.9318181818181</v>
      </c>
      <c r="H30" s="6">
        <v>7200.0034499168396</v>
      </c>
      <c r="I30" s="6">
        <v>0</v>
      </c>
      <c r="J30" s="114">
        <v>11.931818181818047</v>
      </c>
      <c r="M30" s="135">
        <v>0</v>
      </c>
      <c r="N30" s="135">
        <v>10</v>
      </c>
      <c r="O30" s="135">
        <v>20</v>
      </c>
      <c r="P30" s="135">
        <v>30</v>
      </c>
      <c r="Q30" s="135">
        <v>40</v>
      </c>
      <c r="R30" s="135">
        <v>50</v>
      </c>
      <c r="S30" s="135">
        <v>60</v>
      </c>
      <c r="T30" s="135">
        <v>70</v>
      </c>
      <c r="U30" s="135">
        <v>80</v>
      </c>
      <c r="V30" s="135">
        <v>90</v>
      </c>
      <c r="W30" s="135">
        <v>100</v>
      </c>
    </row>
    <row r="31" spans="1:23" ht="15.75" customHeight="1" x14ac:dyDescent="0.2">
      <c r="A31" s="127" t="s">
        <v>98</v>
      </c>
      <c r="B31" s="18">
        <v>7200.2128599999996</v>
      </c>
      <c r="C31" s="6">
        <v>0.41091869680070442</v>
      </c>
      <c r="D31" s="127">
        <v>97.983046000000002</v>
      </c>
      <c r="E31" s="6">
        <v>7200.1929559707596</v>
      </c>
      <c r="F31" s="6">
        <v>0.14675667742882301</v>
      </c>
      <c r="G31" s="114">
        <v>72.450175849941303</v>
      </c>
      <c r="H31" s="6">
        <v>7200.0042951106998</v>
      </c>
      <c r="I31" s="6">
        <v>0</v>
      </c>
      <c r="J31" s="114">
        <v>72.409744643381273</v>
      </c>
      <c r="L31" s="243" t="s">
        <v>235</v>
      </c>
      <c r="M31" s="29">
        <f>COUNTIF($D$3:$D$138,"&lt;=0,0001")</f>
        <v>26</v>
      </c>
      <c r="N31" s="29">
        <f t="shared" ref="M31:W31" si="3">COUNTIF($D$3:$D$138,"&lt;="&amp;N30)</f>
        <v>27</v>
      </c>
      <c r="O31" s="29">
        <f t="shared" si="3"/>
        <v>28</v>
      </c>
      <c r="P31" s="29">
        <f t="shared" si="3"/>
        <v>29</v>
      </c>
      <c r="Q31" s="29">
        <f t="shared" si="3"/>
        <v>30</v>
      </c>
      <c r="R31" s="29">
        <f t="shared" si="3"/>
        <v>33</v>
      </c>
      <c r="S31" s="29">
        <f t="shared" si="3"/>
        <v>36</v>
      </c>
      <c r="T31" s="29">
        <f t="shared" si="3"/>
        <v>42</v>
      </c>
      <c r="U31" s="29">
        <f t="shared" si="3"/>
        <v>49</v>
      </c>
      <c r="V31" s="29">
        <f t="shared" si="3"/>
        <v>63</v>
      </c>
      <c r="W31" s="29">
        <f t="shared" si="3"/>
        <v>136</v>
      </c>
    </row>
    <row r="32" spans="1:23" ht="15.75" customHeight="1" x14ac:dyDescent="0.2">
      <c r="A32" s="127" t="s">
        <v>100</v>
      </c>
      <c r="B32" s="18">
        <v>7206.4882900000002</v>
      </c>
      <c r="C32" s="6">
        <v>0.91879080722116147</v>
      </c>
      <c r="D32" s="127">
        <v>97.885463000000001</v>
      </c>
      <c r="E32" s="6">
        <v>7203.1566300392096</v>
      </c>
      <c r="F32" s="6">
        <v>1.1262596870008947</v>
      </c>
      <c r="G32" s="114">
        <v>82.063305978898001</v>
      </c>
      <c r="H32" s="6">
        <v>7200.0216050148001</v>
      </c>
      <c r="I32" s="6">
        <v>0</v>
      </c>
      <c r="J32" s="114">
        <v>81.861292224957765</v>
      </c>
      <c r="L32" s="243" t="s">
        <v>264</v>
      </c>
      <c r="M32" s="29">
        <f>COUNTIF($G$3:$G$138,"&lt;=0,0001")</f>
        <v>44</v>
      </c>
      <c r="N32" s="29">
        <f t="shared" ref="M32:W32" si="4">COUNTIF($G$3:$G$138,"&lt;="&amp;N30)</f>
        <v>46</v>
      </c>
      <c r="O32" s="29">
        <f t="shared" si="4"/>
        <v>54</v>
      </c>
      <c r="P32" s="29">
        <f t="shared" si="4"/>
        <v>56</v>
      </c>
      <c r="Q32" s="29">
        <f t="shared" si="4"/>
        <v>61</v>
      </c>
      <c r="R32" s="29">
        <f t="shared" si="4"/>
        <v>63</v>
      </c>
      <c r="S32" s="29">
        <f t="shared" si="4"/>
        <v>68</v>
      </c>
      <c r="T32" s="29">
        <f t="shared" si="4"/>
        <v>80</v>
      </c>
      <c r="U32" s="29">
        <f t="shared" si="4"/>
        <v>97</v>
      </c>
      <c r="V32" s="29">
        <f t="shared" si="4"/>
        <v>118</v>
      </c>
      <c r="W32" s="29">
        <f t="shared" si="4"/>
        <v>136</v>
      </c>
    </row>
    <row r="33" spans="1:23" ht="15.75" customHeight="1" x14ac:dyDescent="0.2">
      <c r="A33" s="127" t="s">
        <v>101</v>
      </c>
      <c r="B33" s="18">
        <v>7200.4877500000002</v>
      </c>
      <c r="C33" s="6">
        <v>1.5802027453085197</v>
      </c>
      <c r="D33" s="127">
        <v>98.385677000000001</v>
      </c>
      <c r="E33" s="6">
        <v>7200.76192116737</v>
      </c>
      <c r="F33" s="6">
        <v>1.7889087679726352</v>
      </c>
      <c r="G33" s="114">
        <v>89.191564147627403</v>
      </c>
      <c r="H33" s="6">
        <v>7200.0366880893698</v>
      </c>
      <c r="I33" s="6">
        <v>0</v>
      </c>
      <c r="J33" s="114">
        <v>88.998211090983759</v>
      </c>
      <c r="L33" s="243" t="s">
        <v>265</v>
      </c>
      <c r="M33" s="29">
        <f>COUNTIF($J$3:$J$138,"&lt;=0,0001")</f>
        <v>52</v>
      </c>
      <c r="N33" s="29">
        <f t="shared" ref="M33:W33" si="5">COUNTIF($J$3:$J$138,"&lt;="&amp;N30)</f>
        <v>55</v>
      </c>
      <c r="O33" s="29">
        <f t="shared" si="5"/>
        <v>63</v>
      </c>
      <c r="P33" s="29">
        <f t="shared" si="5"/>
        <v>66</v>
      </c>
      <c r="Q33" s="29">
        <f t="shared" si="5"/>
        <v>68</v>
      </c>
      <c r="R33" s="29">
        <f t="shared" si="5"/>
        <v>72</v>
      </c>
      <c r="S33" s="29">
        <f t="shared" si="5"/>
        <v>79</v>
      </c>
      <c r="T33" s="29">
        <f t="shared" si="5"/>
        <v>91</v>
      </c>
      <c r="U33" s="29">
        <f t="shared" si="5"/>
        <v>109</v>
      </c>
      <c r="V33" s="29">
        <f t="shared" si="5"/>
        <v>125</v>
      </c>
      <c r="W33" s="29">
        <f t="shared" si="5"/>
        <v>136</v>
      </c>
    </row>
    <row r="34" spans="1:23" ht="15.75" customHeight="1" x14ac:dyDescent="0.2">
      <c r="A34" s="127" t="s">
        <v>102</v>
      </c>
      <c r="B34" s="18">
        <v>7200.3715899999997</v>
      </c>
      <c r="C34" s="6">
        <v>1.2855831040146533</v>
      </c>
      <c r="D34" s="127">
        <v>98.347948000000002</v>
      </c>
      <c r="E34" s="6">
        <v>7200.49582314491</v>
      </c>
      <c r="F34" s="6">
        <v>1.101928374904525</v>
      </c>
      <c r="G34" s="114">
        <v>72.161671207992697</v>
      </c>
      <c r="H34" s="6">
        <v>7200.0090498924201</v>
      </c>
      <c r="I34" s="6">
        <v>0</v>
      </c>
      <c r="J34" s="114">
        <v>71.854912763934678</v>
      </c>
    </row>
    <row r="35" spans="1:23" ht="15.75" customHeight="1" x14ac:dyDescent="0.2">
      <c r="A35" s="127" t="s">
        <v>103</v>
      </c>
      <c r="B35" s="18">
        <v>7200.2305399999996</v>
      </c>
      <c r="C35" s="6">
        <v>2.5069637883008355</v>
      </c>
      <c r="D35" s="127">
        <v>98.814492999999999</v>
      </c>
      <c r="E35" s="6">
        <v>7200.4738321304303</v>
      </c>
      <c r="F35" s="6">
        <v>2.1355617455896008</v>
      </c>
      <c r="G35" s="114">
        <v>83.181818181818102</v>
      </c>
      <c r="H35" s="6">
        <v>7200.0119299888602</v>
      </c>
      <c r="I35" s="6">
        <v>0</v>
      </c>
      <c r="J35" s="114">
        <v>82.822655524605381</v>
      </c>
    </row>
    <row r="36" spans="1:23" ht="15.75" customHeight="1" x14ac:dyDescent="0.2">
      <c r="A36" s="127" t="s">
        <v>104</v>
      </c>
      <c r="B36" s="18">
        <v>7200.8278600000003</v>
      </c>
      <c r="C36" s="6">
        <v>3.1323048200545283</v>
      </c>
      <c r="D36" s="127">
        <v>98.993065999999999</v>
      </c>
      <c r="E36" s="6">
        <v>7200.20860791206</v>
      </c>
      <c r="F36" s="6">
        <v>2.3842917297910824</v>
      </c>
      <c r="G36" s="114">
        <v>89.315068493150591</v>
      </c>
      <c r="H36" s="6">
        <v>7200.3098361492102</v>
      </c>
      <c r="I36" s="6">
        <v>0</v>
      </c>
      <c r="J36" s="114">
        <v>89.060308554899137</v>
      </c>
    </row>
    <row r="37" spans="1:23" ht="15.75" customHeight="1" x14ac:dyDescent="0.2">
      <c r="A37" s="127" t="s">
        <v>105</v>
      </c>
      <c r="B37" s="18">
        <v>7200.0079500000002</v>
      </c>
      <c r="C37" s="6">
        <v>2.3028611304954643</v>
      </c>
      <c r="D37" s="127">
        <v>96.248294999999999</v>
      </c>
      <c r="E37" s="6">
        <v>7200.1626639366104</v>
      </c>
      <c r="F37" s="6">
        <v>2.5819958129797467</v>
      </c>
      <c r="G37" s="114">
        <v>74.761904761904702</v>
      </c>
      <c r="H37" s="6">
        <v>7200.0115790367099</v>
      </c>
      <c r="I37" s="6">
        <v>0</v>
      </c>
      <c r="J37" s="114">
        <v>74.11025819958131</v>
      </c>
    </row>
    <row r="38" spans="1:23" ht="15.75" customHeight="1" x14ac:dyDescent="0.2">
      <c r="A38" s="127" t="s">
        <v>106</v>
      </c>
      <c r="B38" s="18">
        <v>7200.4032100000004</v>
      </c>
      <c r="C38" s="6">
        <v>3.6853295812342401</v>
      </c>
      <c r="D38" s="127">
        <v>97.354900000000001</v>
      </c>
      <c r="E38" s="6">
        <v>7200.16299700737</v>
      </c>
      <c r="F38" s="6">
        <v>3.4018426924264054</v>
      </c>
      <c r="G38" s="114">
        <v>83.893077450308397</v>
      </c>
      <c r="H38" s="6">
        <v>7200.0106909275</v>
      </c>
      <c r="I38" s="6">
        <v>0</v>
      </c>
      <c r="J38" s="114">
        <v>83.345145282577477</v>
      </c>
    </row>
    <row r="39" spans="1:23" ht="15.75" customHeight="1" x14ac:dyDescent="0.2">
      <c r="A39" s="127" t="s">
        <v>107</v>
      </c>
      <c r="B39" s="18">
        <v>7200.2924300000004</v>
      </c>
      <c r="C39" s="6">
        <v>4.8097631012203879</v>
      </c>
      <c r="D39" s="127">
        <v>98.696421999999998</v>
      </c>
      <c r="E39" s="6">
        <v>7200.6964278221103</v>
      </c>
      <c r="F39" s="6">
        <v>3.4458004307250372</v>
      </c>
      <c r="G39" s="114">
        <v>88.965995836224792</v>
      </c>
      <c r="H39" s="6">
        <v>7200.0077052116303</v>
      </c>
      <c r="I39" s="6">
        <v>0</v>
      </c>
      <c r="J39" s="114">
        <v>88.585786073223275</v>
      </c>
    </row>
    <row r="40" spans="1:23" ht="15.75" customHeight="1" x14ac:dyDescent="0.2">
      <c r="A40" s="127" t="s">
        <v>108</v>
      </c>
      <c r="B40" s="18">
        <v>7200.0562099999997</v>
      </c>
      <c r="C40" s="6">
        <v>3.2511212135849559</v>
      </c>
      <c r="D40" s="127">
        <v>95.088065</v>
      </c>
      <c r="E40" s="6">
        <v>7200.0293350219699</v>
      </c>
      <c r="F40" s="6">
        <v>2.6905830962472828</v>
      </c>
      <c r="G40" s="114">
        <v>74.235807860262</v>
      </c>
      <c r="H40" s="6">
        <v>7200.0094158649399</v>
      </c>
      <c r="I40" s="6">
        <v>0</v>
      </c>
      <c r="J40" s="114">
        <v>73.542600861665605</v>
      </c>
    </row>
    <row r="41" spans="1:23" ht="15.75" customHeight="1" x14ac:dyDescent="0.2">
      <c r="A41" s="127" t="s">
        <v>109</v>
      </c>
      <c r="B41" s="18">
        <v>7200.14462</v>
      </c>
      <c r="C41" s="6">
        <v>2.7303755235739762</v>
      </c>
      <c r="D41" s="127">
        <v>95.416141999999994</v>
      </c>
      <c r="E41" s="6">
        <v>7200.0735628604798</v>
      </c>
      <c r="F41" s="6">
        <v>4.4368601668226457</v>
      </c>
      <c r="G41" s="114">
        <v>82.570806100217794</v>
      </c>
      <c r="H41" s="6">
        <v>7200.00373601913</v>
      </c>
      <c r="I41" s="6">
        <v>0</v>
      </c>
      <c r="J41" s="114">
        <v>81.7974971386802</v>
      </c>
    </row>
    <row r="42" spans="1:23" ht="15.75" customHeight="1" x14ac:dyDescent="0.2">
      <c r="A42" s="127" t="s">
        <v>110</v>
      </c>
      <c r="B42" s="18">
        <v>7200.6113400000004</v>
      </c>
      <c r="C42" s="6">
        <v>5.5555557477488859</v>
      </c>
      <c r="D42" s="127">
        <v>95.977621999999997</v>
      </c>
      <c r="E42" s="6">
        <v>7201.10234594345</v>
      </c>
      <c r="F42" s="6">
        <v>3.4722224106221682</v>
      </c>
      <c r="G42" s="114">
        <v>89.597315436241601</v>
      </c>
      <c r="H42" s="6">
        <v>7200.0107820034</v>
      </c>
      <c r="I42" s="6">
        <v>0</v>
      </c>
      <c r="J42" s="114">
        <v>89.236111091512541</v>
      </c>
    </row>
    <row r="43" spans="1:23" ht="15.75" customHeight="1" x14ac:dyDescent="0.2">
      <c r="A43" s="127" t="s">
        <v>111</v>
      </c>
      <c r="B43" s="18">
        <v>7200.2639099999997</v>
      </c>
      <c r="C43" s="6">
        <v>1.0171869519466854</v>
      </c>
      <c r="D43" s="127">
        <v>98.102121999999994</v>
      </c>
      <c r="E43" s="6">
        <v>7200.1856122016898</v>
      </c>
      <c r="F43" s="6">
        <v>1.4380918975797967</v>
      </c>
      <c r="G43" s="114">
        <v>60.961272475795305</v>
      </c>
      <c r="H43" s="6">
        <v>7200.00722002983</v>
      </c>
      <c r="I43" s="6">
        <v>0</v>
      </c>
      <c r="J43" s="114">
        <v>60.399859698351456</v>
      </c>
    </row>
    <row r="44" spans="1:23" ht="15.75" customHeight="1" x14ac:dyDescent="0.2">
      <c r="A44" s="127" t="s">
        <v>113</v>
      </c>
      <c r="B44" s="18">
        <v>7200.125</v>
      </c>
      <c r="C44" s="6">
        <v>1.2302284724214709</v>
      </c>
      <c r="D44" s="127">
        <v>98.659519000000003</v>
      </c>
      <c r="E44" s="6">
        <v>7200.1904258728</v>
      </c>
      <c r="F44" s="6">
        <v>0.70298769912760906</v>
      </c>
      <c r="G44" s="114">
        <v>69.040139616055797</v>
      </c>
      <c r="H44" s="6">
        <v>7200.0096080303101</v>
      </c>
      <c r="I44" s="6">
        <v>0</v>
      </c>
      <c r="J44" s="114">
        <v>68.822495605889628</v>
      </c>
    </row>
    <row r="45" spans="1:23" ht="15.75" customHeight="1" x14ac:dyDescent="0.2">
      <c r="A45" s="127" t="s">
        <v>114</v>
      </c>
      <c r="B45" s="18">
        <v>7201.4987499999997</v>
      </c>
      <c r="C45" s="6">
        <v>3.4172661870503598</v>
      </c>
      <c r="D45" s="127">
        <v>99.757323999999997</v>
      </c>
      <c r="E45" s="6">
        <v>7200.9042742252304</v>
      </c>
      <c r="F45" s="6">
        <v>3.3812949640287768</v>
      </c>
      <c r="G45" s="114">
        <v>79.123173277661792</v>
      </c>
      <c r="H45" s="6">
        <v>7200.0052299499503</v>
      </c>
      <c r="I45" s="6">
        <v>0</v>
      </c>
      <c r="J45" s="114">
        <v>78.417266187050359</v>
      </c>
    </row>
    <row r="46" spans="1:23" ht="15.75" customHeight="1" x14ac:dyDescent="0.2">
      <c r="A46" s="127" t="s">
        <v>115</v>
      </c>
      <c r="B46" s="18">
        <v>7201.1419599999999</v>
      </c>
      <c r="C46" s="6">
        <v>3.1168832535170079</v>
      </c>
      <c r="D46" s="127">
        <v>100</v>
      </c>
      <c r="E46" s="6">
        <v>7200.11104989051</v>
      </c>
      <c r="F46" s="6">
        <v>3.0519481884957496</v>
      </c>
      <c r="G46" s="114">
        <v>62.066792690611209</v>
      </c>
      <c r="H46" s="6">
        <v>7200.0291149616196</v>
      </c>
      <c r="I46" s="6">
        <v>0</v>
      </c>
      <c r="J46" s="114">
        <v>60.909090857294082</v>
      </c>
    </row>
    <row r="47" spans="1:23" ht="15.75" customHeight="1" x14ac:dyDescent="0.2">
      <c r="A47" s="127" t="s">
        <v>116</v>
      </c>
      <c r="B47" s="18">
        <v>7200.1697400000003</v>
      </c>
      <c r="C47" s="6">
        <v>3.1413612569036129</v>
      </c>
      <c r="D47" s="127">
        <v>100</v>
      </c>
      <c r="E47" s="6">
        <v>7200.08115291595</v>
      </c>
      <c r="F47" s="6">
        <v>3.9267015710424582</v>
      </c>
      <c r="G47" s="114">
        <v>75.125944584382793</v>
      </c>
      <c r="H47" s="6">
        <v>7200.01192116737</v>
      </c>
      <c r="I47" s="6">
        <v>0</v>
      </c>
      <c r="J47" s="114">
        <v>74.14921465959587</v>
      </c>
    </row>
    <row r="48" spans="1:23" ht="15.75" customHeight="1" x14ac:dyDescent="0.2">
      <c r="A48" s="127" t="s">
        <v>117</v>
      </c>
      <c r="B48" s="18">
        <v>7200.0145899999998</v>
      </c>
      <c r="C48" s="6">
        <v>2.8852459016400189</v>
      </c>
      <c r="D48" s="127">
        <v>100</v>
      </c>
      <c r="E48" s="6">
        <v>7200.6071279048901</v>
      </c>
      <c r="F48" s="6">
        <v>2.3606557377049486</v>
      </c>
      <c r="G48" s="114">
        <v>84.753363228699499</v>
      </c>
      <c r="H48" s="6">
        <v>7200.02137088775</v>
      </c>
      <c r="I48" s="6">
        <v>0</v>
      </c>
      <c r="J48" s="114">
        <v>84.393442622951341</v>
      </c>
    </row>
    <row r="49" spans="1:23" ht="15.75" customHeight="1" x14ac:dyDescent="0.2">
      <c r="A49" s="127" t="s">
        <v>118</v>
      </c>
      <c r="B49" s="18">
        <v>7224.0070599999999</v>
      </c>
      <c r="C49" s="6">
        <v>1.491146335037314</v>
      </c>
      <c r="D49" s="127">
        <v>100</v>
      </c>
      <c r="E49" s="6">
        <v>7200.1507260799399</v>
      </c>
      <c r="F49" s="6">
        <v>3.6346691685590882</v>
      </c>
      <c r="G49" s="114">
        <v>64.388489208633004</v>
      </c>
      <c r="H49" s="6">
        <v>7200.0036959648096</v>
      </c>
      <c r="I49" s="6">
        <v>0</v>
      </c>
      <c r="J49" s="114">
        <v>63.094128605441533</v>
      </c>
    </row>
    <row r="50" spans="1:23" ht="15.75" customHeight="1" x14ac:dyDescent="0.2">
      <c r="A50" s="127" t="s">
        <v>119</v>
      </c>
      <c r="B50" s="18">
        <v>7203.9295899999997</v>
      </c>
      <c r="C50" s="6">
        <v>4.0566037735849054</v>
      </c>
      <c r="D50" s="127">
        <v>100</v>
      </c>
      <c r="E50" s="6">
        <v>7200.4008188247599</v>
      </c>
      <c r="F50" s="6">
        <v>1.886792452830145</v>
      </c>
      <c r="G50" s="114">
        <v>77.870370370370296</v>
      </c>
      <c r="H50" s="6">
        <v>7200.0222260951996</v>
      </c>
      <c r="I50" s="6">
        <v>0</v>
      </c>
      <c r="J50" s="114">
        <v>77.452830188679286</v>
      </c>
    </row>
    <row r="51" spans="1:23" ht="15.75" customHeight="1" x14ac:dyDescent="0.2">
      <c r="A51" s="127" t="s">
        <v>120</v>
      </c>
      <c r="B51" s="18">
        <v>7200.0057100000004</v>
      </c>
      <c r="C51" s="6">
        <v>5.6621880998080618</v>
      </c>
      <c r="D51" s="127">
        <v>99.354059000000007</v>
      </c>
      <c r="E51" s="6">
        <v>7200.6543228626197</v>
      </c>
      <c r="F51" s="6">
        <v>7.4856046065259116</v>
      </c>
      <c r="G51" s="114">
        <v>84.732142857142804</v>
      </c>
      <c r="H51" s="6">
        <v>7200.0151031017303</v>
      </c>
      <c r="I51" s="6">
        <v>0</v>
      </c>
      <c r="J51" s="114">
        <v>83.589251439539353</v>
      </c>
    </row>
    <row r="52" spans="1:23" ht="15.75" customHeight="1" x14ac:dyDescent="0.2">
      <c r="A52" s="127" t="s">
        <v>121</v>
      </c>
      <c r="B52" s="18">
        <v>7200.0516200000002</v>
      </c>
      <c r="C52" s="6">
        <v>1.1967090501121915</v>
      </c>
      <c r="D52" s="127">
        <v>99.072837000000007</v>
      </c>
      <c r="E52" s="6">
        <v>7200.7269210815402</v>
      </c>
      <c r="F52" s="6">
        <v>0.89753178758414354</v>
      </c>
      <c r="G52" s="114">
        <v>60.316283666913698</v>
      </c>
      <c r="H52" s="6">
        <v>7200.5126190185501</v>
      </c>
      <c r="I52" s="6">
        <v>0</v>
      </c>
      <c r="J52" s="114">
        <v>59.960109698329589</v>
      </c>
    </row>
    <row r="53" spans="1:23" ht="15.75" customHeight="1" x14ac:dyDescent="0.2">
      <c r="A53" s="127" t="s">
        <v>122</v>
      </c>
      <c r="B53" s="18">
        <v>7207.1127900000001</v>
      </c>
      <c r="C53" s="6">
        <v>0.49862877088007973</v>
      </c>
      <c r="D53" s="127">
        <v>99.284474000000003</v>
      </c>
      <c r="E53" s="6">
        <v>7201.0756900310498</v>
      </c>
      <c r="F53" s="6">
        <v>0.99725754176015946</v>
      </c>
      <c r="G53" s="114">
        <v>72.155023450999707</v>
      </c>
      <c r="H53" s="6">
        <v>7200.0122079849198</v>
      </c>
      <c r="I53" s="6">
        <v>0</v>
      </c>
      <c r="J53" s="114">
        <v>71.877337322363502</v>
      </c>
    </row>
    <row r="54" spans="1:23" ht="15.75" customHeight="1" x14ac:dyDescent="0.2">
      <c r="A54" s="127" t="s">
        <v>123</v>
      </c>
      <c r="B54" s="18">
        <v>7201.1756699999996</v>
      </c>
      <c r="C54" s="6">
        <v>1.3243378346566324</v>
      </c>
      <c r="D54" s="127">
        <v>99.502221000000006</v>
      </c>
      <c r="E54" s="6">
        <v>7200.1218869686099</v>
      </c>
      <c r="F54" s="6">
        <v>1.4992503783908884</v>
      </c>
      <c r="G54" s="114">
        <v>78.188084687346105</v>
      </c>
      <c r="H54" s="6">
        <v>7200.0227558612796</v>
      </c>
      <c r="I54" s="6">
        <v>0</v>
      </c>
      <c r="J54" s="114">
        <v>77.861069464486903</v>
      </c>
    </row>
    <row r="55" spans="1:23" ht="15.75" customHeight="1" x14ac:dyDescent="0.2">
      <c r="A55" s="127" t="s">
        <v>124</v>
      </c>
      <c r="B55" s="18">
        <v>7200.0780299999997</v>
      </c>
      <c r="C55" s="6">
        <v>0.74010817014908303</v>
      </c>
      <c r="D55" s="127">
        <v>98.802344000000005</v>
      </c>
      <c r="E55" s="6">
        <v>7201.2128949165299</v>
      </c>
      <c r="F55" s="6">
        <v>0.74010817014880914</v>
      </c>
      <c r="G55" s="114">
        <v>49.4207403221248</v>
      </c>
      <c r="H55" s="6">
        <v>7200.0123448371796</v>
      </c>
      <c r="I55" s="6">
        <v>0</v>
      </c>
      <c r="J55" s="114">
        <v>49.04639908884829</v>
      </c>
    </row>
    <row r="56" spans="1:23" ht="15.75" customHeight="1" x14ac:dyDescent="0.2">
      <c r="A56" s="127" t="s">
        <v>126</v>
      </c>
      <c r="B56" s="18">
        <v>7200.0820299999996</v>
      </c>
      <c r="C56" s="6">
        <v>0.65527067220052304</v>
      </c>
      <c r="D56" s="127">
        <v>99.155848000000006</v>
      </c>
      <c r="E56" s="6">
        <v>7200.9684779644003</v>
      </c>
      <c r="F56" s="6">
        <v>0.62678064370550701</v>
      </c>
      <c r="G56" s="114">
        <v>62.485843714609203</v>
      </c>
      <c r="H56" s="6">
        <v>7200.0066599845804</v>
      </c>
      <c r="I56" s="6">
        <v>0</v>
      </c>
      <c r="J56" s="114">
        <v>62.25071224436315</v>
      </c>
      <c r="M56" s="135">
        <v>0</v>
      </c>
      <c r="N56" s="135">
        <v>2</v>
      </c>
      <c r="O56" s="135">
        <v>5</v>
      </c>
      <c r="P56" s="135">
        <v>7</v>
      </c>
      <c r="Q56" s="135">
        <v>10</v>
      </c>
      <c r="R56" s="135">
        <v>12</v>
      </c>
      <c r="S56" s="135">
        <v>15</v>
      </c>
      <c r="T56" s="135">
        <v>17</v>
      </c>
      <c r="U56" s="135">
        <v>20</v>
      </c>
      <c r="V56" s="135">
        <v>22</v>
      </c>
      <c r="W56" s="135">
        <v>25</v>
      </c>
    </row>
    <row r="57" spans="1:23" ht="15.75" customHeight="1" x14ac:dyDescent="0.2">
      <c r="A57" s="127" t="s">
        <v>127</v>
      </c>
      <c r="B57" s="18">
        <v>7200.1033299999999</v>
      </c>
      <c r="C57" s="6">
        <v>1.5552995404539862</v>
      </c>
      <c r="D57" s="127">
        <v>99.476524999999995</v>
      </c>
      <c r="E57" s="6">
        <v>7200.2540378570502</v>
      </c>
      <c r="F57" s="6">
        <v>1.7281106003637643</v>
      </c>
      <c r="G57" s="114">
        <v>71.885617214042995</v>
      </c>
      <c r="H57" s="6">
        <v>7200.0130431651996</v>
      </c>
      <c r="I57" s="6">
        <v>0</v>
      </c>
      <c r="J57" s="114">
        <v>71.39976958489224</v>
      </c>
      <c r="L57" s="243" t="s">
        <v>235</v>
      </c>
      <c r="M57" s="29">
        <f>COUNTIF($C$3:$C$138,"&lt;=0,0001")</f>
        <v>29</v>
      </c>
      <c r="N57" s="29">
        <f t="shared" ref="M57:W57" si="6">COUNTIF($C$3:$C$138,"&lt;="&amp;N56)</f>
        <v>57</v>
      </c>
      <c r="O57" s="29">
        <f t="shared" si="6"/>
        <v>105</v>
      </c>
      <c r="P57" s="29">
        <f t="shared" si="6"/>
        <v>117</v>
      </c>
      <c r="Q57" s="29">
        <f t="shared" si="6"/>
        <v>126</v>
      </c>
      <c r="R57" s="29">
        <f t="shared" si="6"/>
        <v>130</v>
      </c>
      <c r="S57" s="29">
        <f t="shared" si="6"/>
        <v>130</v>
      </c>
      <c r="T57" s="29">
        <f t="shared" si="6"/>
        <v>130</v>
      </c>
      <c r="U57" s="29">
        <f t="shared" si="6"/>
        <v>133</v>
      </c>
      <c r="V57" s="29">
        <f t="shared" si="6"/>
        <v>133</v>
      </c>
      <c r="W57" s="29">
        <f t="shared" si="6"/>
        <v>136</v>
      </c>
    </row>
    <row r="58" spans="1:23" ht="15.75" customHeight="1" x14ac:dyDescent="0.2">
      <c r="A58" s="127" t="s">
        <v>128</v>
      </c>
      <c r="B58" s="18">
        <v>7233.3289400000003</v>
      </c>
      <c r="C58" s="6">
        <v>1.7165814537196167</v>
      </c>
      <c r="D58" s="127">
        <v>99.479552999999996</v>
      </c>
      <c r="E58" s="6">
        <v>7200.5107691287903</v>
      </c>
      <c r="F58" s="6">
        <v>1.8991965012126435</v>
      </c>
      <c r="G58" s="114">
        <v>52.473118279569896</v>
      </c>
      <c r="H58" s="6">
        <v>7200.0109381675702</v>
      </c>
      <c r="I58" s="6">
        <v>0</v>
      </c>
      <c r="J58" s="114">
        <v>51.570489404800099</v>
      </c>
      <c r="L58" s="243" t="s">
        <v>264</v>
      </c>
      <c r="M58" s="29">
        <f>COUNTIF($F$3:$F$138,"&lt;=0,0001")</f>
        <v>51</v>
      </c>
      <c r="N58" s="29">
        <f t="shared" ref="M58:W58" si="7">COUNTIF($F$3:$F$138,"&lt;="&amp;N56)</f>
        <v>88</v>
      </c>
      <c r="O58" s="29">
        <f t="shared" si="7"/>
        <v>123</v>
      </c>
      <c r="P58" s="29">
        <f t="shared" si="7"/>
        <v>131</v>
      </c>
      <c r="Q58" s="29">
        <f t="shared" si="7"/>
        <v>132</v>
      </c>
      <c r="R58" s="29">
        <f t="shared" si="7"/>
        <v>133</v>
      </c>
      <c r="S58" s="29">
        <f t="shared" si="7"/>
        <v>135</v>
      </c>
      <c r="T58" s="29">
        <f t="shared" si="7"/>
        <v>136</v>
      </c>
      <c r="U58" s="29">
        <f t="shared" si="7"/>
        <v>136</v>
      </c>
      <c r="V58" s="29">
        <f t="shared" si="7"/>
        <v>136</v>
      </c>
      <c r="W58" s="29">
        <f t="shared" si="7"/>
        <v>136</v>
      </c>
    </row>
    <row r="59" spans="1:23" ht="15.75" customHeight="1" x14ac:dyDescent="0.2">
      <c r="A59" s="127" t="s">
        <v>129</v>
      </c>
      <c r="B59" s="18">
        <v>7200.2008100000003</v>
      </c>
      <c r="C59" s="6">
        <v>1.3119533530096734</v>
      </c>
      <c r="D59" s="127">
        <v>99.709190000000007</v>
      </c>
      <c r="E59" s="6">
        <v>7200.64402985572</v>
      </c>
      <c r="F59" s="6">
        <v>1.4212827990740555</v>
      </c>
      <c r="G59" s="114">
        <v>64.283147682357097</v>
      </c>
      <c r="H59" s="6">
        <v>7200.0060260295804</v>
      </c>
      <c r="I59" s="6">
        <v>0</v>
      </c>
      <c r="J59" s="114">
        <v>63.775510203995836</v>
      </c>
      <c r="L59" s="243" t="s">
        <v>265</v>
      </c>
      <c r="M59" s="29">
        <f>COUNTIF($I$3:$I$138,"&lt;=0,0001")</f>
        <v>133</v>
      </c>
      <c r="N59" s="29">
        <f t="shared" ref="M59:W59" si="8">COUNTIF($I$3:$I$138,"&lt;="&amp;N56)</f>
        <v>135</v>
      </c>
      <c r="O59" s="29">
        <f t="shared" si="8"/>
        <v>136</v>
      </c>
      <c r="P59" s="29">
        <f t="shared" si="8"/>
        <v>136</v>
      </c>
      <c r="Q59" s="29">
        <f t="shared" si="8"/>
        <v>136</v>
      </c>
      <c r="R59" s="29">
        <f t="shared" si="8"/>
        <v>136</v>
      </c>
      <c r="S59" s="29">
        <f t="shared" si="8"/>
        <v>136</v>
      </c>
      <c r="T59" s="29">
        <f t="shared" si="8"/>
        <v>136</v>
      </c>
      <c r="U59" s="29">
        <f t="shared" si="8"/>
        <v>136</v>
      </c>
      <c r="V59" s="29">
        <f t="shared" si="8"/>
        <v>136</v>
      </c>
      <c r="W59" s="29">
        <f t="shared" si="8"/>
        <v>136</v>
      </c>
    </row>
    <row r="60" spans="1:23" ht="15.75" customHeight="1" x14ac:dyDescent="0.2">
      <c r="A60" s="127" t="s">
        <v>130</v>
      </c>
      <c r="B60" s="18">
        <v>7209.8598599999996</v>
      </c>
      <c r="C60" s="6">
        <v>2.0235467255334805</v>
      </c>
      <c r="D60" s="127">
        <v>99.927875999999998</v>
      </c>
      <c r="E60" s="6">
        <v>7200.0415527820496</v>
      </c>
      <c r="F60" s="6">
        <v>2.2810890360559237</v>
      </c>
      <c r="G60" s="114">
        <v>73.309352517985602</v>
      </c>
      <c r="H60" s="6">
        <v>7200.0065269470197</v>
      </c>
      <c r="I60" s="6">
        <v>0</v>
      </c>
      <c r="J60" s="114">
        <v>72.700515084621046</v>
      </c>
    </row>
    <row r="61" spans="1:23" ht="15.75" customHeight="1" x14ac:dyDescent="0.2">
      <c r="A61" s="127" t="s">
        <v>131</v>
      </c>
      <c r="B61" s="18">
        <v>7201.4086299999999</v>
      </c>
      <c r="C61" s="6">
        <v>1.3326987157113301</v>
      </c>
      <c r="D61" s="127">
        <v>99.497352000000006</v>
      </c>
      <c r="E61" s="6">
        <v>7200.0876140594401</v>
      </c>
      <c r="F61" s="6">
        <v>1.3802950983866291</v>
      </c>
      <c r="G61" s="114">
        <v>53.286384976525802</v>
      </c>
      <c r="H61" s="6">
        <v>7200.0396230220704</v>
      </c>
      <c r="I61" s="6">
        <v>0</v>
      </c>
      <c r="J61" s="114">
        <v>52.64159923807761</v>
      </c>
    </row>
    <row r="62" spans="1:23" ht="15.75" customHeight="1" x14ac:dyDescent="0.2">
      <c r="A62" s="127" t="s">
        <v>132</v>
      </c>
      <c r="B62" s="18">
        <v>7200.1306800000002</v>
      </c>
      <c r="C62" s="6">
        <v>2.4401914001751552</v>
      </c>
      <c r="D62" s="127">
        <v>100</v>
      </c>
      <c r="E62" s="6">
        <v>7200.0360291004099</v>
      </c>
      <c r="F62" s="6">
        <v>2.296650730300819</v>
      </c>
      <c r="G62" s="114">
        <v>65.247895229186099</v>
      </c>
      <c r="H62" s="6">
        <v>7200.0349709987604</v>
      </c>
      <c r="I62" s="6">
        <v>0</v>
      </c>
      <c r="J62" s="114">
        <v>64.44976076117247</v>
      </c>
    </row>
    <row r="63" spans="1:23" ht="15.75" customHeight="1" x14ac:dyDescent="0.2">
      <c r="A63" s="127" t="s">
        <v>133</v>
      </c>
      <c r="B63" s="18">
        <v>7202.8147799999997</v>
      </c>
      <c r="C63" s="6">
        <v>2.835175397146219</v>
      </c>
      <c r="D63" s="127">
        <v>100</v>
      </c>
      <c r="E63" s="6">
        <v>7200.0951611995697</v>
      </c>
      <c r="F63" s="6">
        <v>1.9702066321230263</v>
      </c>
      <c r="G63" s="114">
        <v>71.819038642789806</v>
      </c>
      <c r="H63" s="6">
        <v>7200.3401319980603</v>
      </c>
      <c r="I63" s="6">
        <v>0</v>
      </c>
      <c r="J63" s="114">
        <v>71.263815473134372</v>
      </c>
    </row>
    <row r="64" spans="1:23" ht="15.75" customHeight="1" x14ac:dyDescent="0.2">
      <c r="A64" s="127" t="s">
        <v>134</v>
      </c>
      <c r="B64" s="18">
        <v>7200.1361399999996</v>
      </c>
      <c r="C64" s="6">
        <v>4.2036708111308467</v>
      </c>
      <c r="D64" s="127">
        <v>100</v>
      </c>
      <c r="E64" s="6">
        <v>7200.4809560775702</v>
      </c>
      <c r="F64" s="6">
        <v>4.3220840734159705</v>
      </c>
      <c r="G64" s="114">
        <v>57.775255391600396</v>
      </c>
      <c r="H64" s="6">
        <v>7200.0284819602903</v>
      </c>
      <c r="I64" s="6">
        <v>0</v>
      </c>
      <c r="J64" s="114">
        <v>55.950266429840376</v>
      </c>
    </row>
    <row r="65" spans="1:10" ht="15.75" customHeight="1" x14ac:dyDescent="0.2">
      <c r="A65" s="127" t="s">
        <v>135</v>
      </c>
      <c r="B65" s="18">
        <v>7211.3711000000003</v>
      </c>
      <c r="C65" s="6">
        <v>5.0329538698544436</v>
      </c>
      <c r="D65" s="127">
        <v>100</v>
      </c>
      <c r="E65" s="6">
        <v>7200.5151128768903</v>
      </c>
      <c r="F65" s="6">
        <v>5.2127022221697805</v>
      </c>
      <c r="G65" s="114">
        <v>65.888382687927106</v>
      </c>
      <c r="H65" s="6">
        <v>7200.0049300193696</v>
      </c>
      <c r="I65" s="6">
        <v>0</v>
      </c>
      <c r="J65" s="114">
        <v>64.110245654282906</v>
      </c>
    </row>
    <row r="66" spans="1:10" ht="15.75" customHeight="1" x14ac:dyDescent="0.2">
      <c r="A66" s="127" t="s">
        <v>136</v>
      </c>
      <c r="B66" s="18">
        <v>7200.1248400000004</v>
      </c>
      <c r="C66" s="6">
        <v>4.651162791743559</v>
      </c>
      <c r="D66" s="127">
        <v>100</v>
      </c>
      <c r="E66" s="6">
        <v>7200.2398319244303</v>
      </c>
      <c r="F66" s="6">
        <v>0.95408467602348701</v>
      </c>
      <c r="G66" s="114">
        <v>82.043709391612495</v>
      </c>
      <c r="H66" s="6">
        <v>7200.0304861068698</v>
      </c>
      <c r="I66" s="6">
        <v>0</v>
      </c>
      <c r="J66" s="114">
        <v>81.872391174535935</v>
      </c>
    </row>
    <row r="67" spans="1:10" ht="15.75" customHeight="1" x14ac:dyDescent="0.2">
      <c r="A67" s="127" t="s">
        <v>137</v>
      </c>
      <c r="B67" s="18">
        <v>1445.7479699999999</v>
      </c>
      <c r="C67" s="6">
        <v>0</v>
      </c>
      <c r="D67" s="127">
        <v>0</v>
      </c>
      <c r="E67" s="6">
        <v>38.459436178207397</v>
      </c>
      <c r="F67" s="6">
        <v>1.1363742271699708E-8</v>
      </c>
      <c r="G67" s="114">
        <v>0</v>
      </c>
      <c r="H67" s="6">
        <v>12.0036458969116</v>
      </c>
      <c r="I67" s="6">
        <v>0</v>
      </c>
      <c r="J67" s="114">
        <v>0</v>
      </c>
    </row>
    <row r="68" spans="1:10" ht="15.75" customHeight="1" x14ac:dyDescent="0.2">
      <c r="A68" s="127" t="s">
        <v>139</v>
      </c>
      <c r="B68" s="18">
        <v>7200.00641</v>
      </c>
      <c r="C68" s="6">
        <v>0</v>
      </c>
      <c r="D68" s="127">
        <v>9.5238099999999992</v>
      </c>
      <c r="E68" s="6">
        <v>905.32840800285305</v>
      </c>
      <c r="F68" s="6">
        <v>0</v>
      </c>
      <c r="G68" s="114">
        <v>0</v>
      </c>
      <c r="H68" s="6">
        <v>74.725592851638794</v>
      </c>
      <c r="I68" s="6">
        <v>0</v>
      </c>
      <c r="J68" s="114">
        <v>0</v>
      </c>
    </row>
    <row r="69" spans="1:10" ht="15.75" customHeight="1" x14ac:dyDescent="0.2">
      <c r="A69" s="127" t="s">
        <v>140</v>
      </c>
      <c r="B69" s="18">
        <v>7200.0018</v>
      </c>
      <c r="C69" s="6">
        <v>2.5641025641025639</v>
      </c>
      <c r="D69" s="127">
        <v>49.400266999999999</v>
      </c>
      <c r="E69" s="6">
        <v>7200.00309610366</v>
      </c>
      <c r="F69" s="6">
        <v>2.5641025641025639</v>
      </c>
      <c r="G69" s="114">
        <v>74.999999999999901</v>
      </c>
      <c r="H69" s="6">
        <v>583.20659494400002</v>
      </c>
      <c r="I69" s="6">
        <v>0</v>
      </c>
      <c r="J69" s="114">
        <v>0</v>
      </c>
    </row>
    <row r="70" spans="1:10" ht="15.75" customHeight="1" x14ac:dyDescent="0.2">
      <c r="A70" s="127" t="s">
        <v>141</v>
      </c>
      <c r="B70" s="18">
        <v>311.82045099999999</v>
      </c>
      <c r="C70" s="6">
        <v>0</v>
      </c>
      <c r="D70" s="127">
        <v>0</v>
      </c>
      <c r="E70" s="6">
        <v>6.3685321807861301</v>
      </c>
      <c r="F70" s="6">
        <v>0</v>
      </c>
      <c r="G70" s="114">
        <v>0</v>
      </c>
      <c r="H70" s="6">
        <v>5.8511760234832701</v>
      </c>
      <c r="I70" s="6">
        <v>0</v>
      </c>
      <c r="J70" s="114">
        <v>0</v>
      </c>
    </row>
    <row r="71" spans="1:10" ht="15.75" customHeight="1" x14ac:dyDescent="0.2">
      <c r="A71" s="127" t="s">
        <v>142</v>
      </c>
      <c r="B71" s="18">
        <v>1159.0080700000001</v>
      </c>
      <c r="C71" s="6">
        <v>0</v>
      </c>
      <c r="D71" s="127">
        <v>0</v>
      </c>
      <c r="E71" s="6">
        <v>54.764256000518799</v>
      </c>
      <c r="F71" s="6">
        <v>0</v>
      </c>
      <c r="G71" s="114">
        <v>0</v>
      </c>
      <c r="H71" s="6">
        <v>19.333839178085299</v>
      </c>
      <c r="I71" s="6">
        <v>0</v>
      </c>
      <c r="J71" s="114">
        <v>0</v>
      </c>
    </row>
    <row r="72" spans="1:10" ht="15.75" customHeight="1" x14ac:dyDescent="0.2">
      <c r="A72" s="127" t="s">
        <v>143</v>
      </c>
      <c r="B72" s="18">
        <v>2289.87574</v>
      </c>
      <c r="C72" s="6">
        <v>0</v>
      </c>
      <c r="D72" s="127">
        <v>0</v>
      </c>
      <c r="E72" s="6">
        <v>203.655853033065</v>
      </c>
      <c r="F72" s="6">
        <v>0</v>
      </c>
      <c r="G72" s="114">
        <v>0</v>
      </c>
      <c r="H72" s="6">
        <v>65.841132164001394</v>
      </c>
      <c r="I72" s="6">
        <v>0</v>
      </c>
      <c r="J72" s="114">
        <v>0</v>
      </c>
    </row>
    <row r="73" spans="1:10" ht="15.75" customHeight="1" x14ac:dyDescent="0.2">
      <c r="A73" s="127" t="s">
        <v>144</v>
      </c>
      <c r="B73" s="18">
        <v>2.7562440000000001</v>
      </c>
      <c r="C73" s="6">
        <v>0</v>
      </c>
      <c r="D73" s="127">
        <v>0</v>
      </c>
      <c r="E73" s="6">
        <v>0.55024504661560003</v>
      </c>
      <c r="F73" s="6">
        <v>0</v>
      </c>
      <c r="G73" s="114">
        <v>0</v>
      </c>
      <c r="H73" s="6">
        <v>1.91770696640014</v>
      </c>
      <c r="I73" s="6">
        <v>0</v>
      </c>
      <c r="J73" s="114">
        <v>0</v>
      </c>
    </row>
    <row r="74" spans="1:10" ht="15.75" customHeight="1" x14ac:dyDescent="0.2">
      <c r="A74" s="127" t="s">
        <v>145</v>
      </c>
      <c r="B74" s="18">
        <v>7200.0296799999996</v>
      </c>
      <c r="C74" s="6">
        <v>7.0000000000001066</v>
      </c>
      <c r="D74" s="127">
        <v>66.239754000000005</v>
      </c>
      <c r="E74" s="6">
        <v>3620.1272959709099</v>
      </c>
      <c r="F74" s="6">
        <v>0</v>
      </c>
      <c r="G74" s="114">
        <v>0</v>
      </c>
      <c r="H74" s="6">
        <v>1426.9690001010799</v>
      </c>
      <c r="I74" s="6">
        <v>0</v>
      </c>
      <c r="J74" s="114">
        <v>0</v>
      </c>
    </row>
    <row r="75" spans="1:10" ht="15.75" customHeight="1" x14ac:dyDescent="0.2">
      <c r="A75" s="127" t="s">
        <v>147</v>
      </c>
      <c r="B75" s="18">
        <v>7200.0020800000002</v>
      </c>
      <c r="C75" s="6">
        <v>19.318181818181817</v>
      </c>
      <c r="D75" s="127">
        <v>81.375945000000002</v>
      </c>
      <c r="E75" s="6">
        <v>7200.0044460296604</v>
      </c>
      <c r="F75" s="6">
        <v>12.5</v>
      </c>
      <c r="G75" s="114">
        <v>100</v>
      </c>
      <c r="H75" s="6">
        <v>7200.0004568099903</v>
      </c>
      <c r="I75" s="6">
        <v>0</v>
      </c>
      <c r="J75" s="114">
        <v>73.86363636363636</v>
      </c>
    </row>
    <row r="76" spans="1:10" ht="15.75" customHeight="1" x14ac:dyDescent="0.2">
      <c r="A76" s="127" t="s">
        <v>148</v>
      </c>
      <c r="B76" s="18">
        <v>7200.0012999999999</v>
      </c>
      <c r="C76" s="6">
        <v>23.80953052271607</v>
      </c>
      <c r="D76" s="127">
        <v>92.007765000000006</v>
      </c>
      <c r="E76" s="6">
        <v>7200.0053241252899</v>
      </c>
      <c r="F76" s="6">
        <v>13.09524422748089</v>
      </c>
      <c r="G76" s="114">
        <v>100</v>
      </c>
      <c r="H76" s="6">
        <v>7200.00090289115</v>
      </c>
      <c r="I76" s="6">
        <v>0</v>
      </c>
      <c r="J76" s="114">
        <v>99.999999999998934</v>
      </c>
    </row>
    <row r="77" spans="1:10" ht="15.75" customHeight="1" x14ac:dyDescent="0.2">
      <c r="A77" s="127" t="s">
        <v>149</v>
      </c>
      <c r="B77" s="18">
        <v>1823.3380299999999</v>
      </c>
      <c r="C77" s="6">
        <v>0</v>
      </c>
      <c r="D77" s="127">
        <v>0</v>
      </c>
      <c r="E77" s="6">
        <v>102.447719097137</v>
      </c>
      <c r="F77" s="6">
        <v>3.8643552295726241E-12</v>
      </c>
      <c r="G77" s="114">
        <v>0</v>
      </c>
      <c r="H77" s="6">
        <v>1497.0320880413001</v>
      </c>
      <c r="I77" s="6">
        <v>0</v>
      </c>
      <c r="J77" s="114">
        <v>0</v>
      </c>
    </row>
    <row r="78" spans="1:10" ht="15.75" customHeight="1" x14ac:dyDescent="0.2">
      <c r="A78" s="127" t="s">
        <v>150</v>
      </c>
      <c r="B78" s="18">
        <v>1471.60301</v>
      </c>
      <c r="C78" s="6">
        <v>0</v>
      </c>
      <c r="D78" s="127">
        <v>0</v>
      </c>
      <c r="E78" s="6">
        <v>543.32394385337795</v>
      </c>
      <c r="F78" s="6">
        <v>0</v>
      </c>
      <c r="G78" s="114">
        <v>0</v>
      </c>
      <c r="H78" s="6">
        <v>3072.0801169872202</v>
      </c>
      <c r="I78" s="6">
        <v>0</v>
      </c>
      <c r="J78" s="114">
        <v>0</v>
      </c>
    </row>
    <row r="79" spans="1:10" ht="15.75" customHeight="1" x14ac:dyDescent="0.2">
      <c r="A79" s="127" t="s">
        <v>151</v>
      </c>
      <c r="B79" s="18">
        <v>690.31778899999995</v>
      </c>
      <c r="C79" s="6">
        <v>0</v>
      </c>
      <c r="D79" s="127">
        <v>0</v>
      </c>
      <c r="E79" s="6">
        <v>9.9135260581970197</v>
      </c>
      <c r="F79" s="6">
        <v>6.4438331214570099E-10</v>
      </c>
      <c r="G79" s="114">
        <v>0</v>
      </c>
      <c r="H79" s="6">
        <v>7200.0003859996796</v>
      </c>
      <c r="I79" s="6">
        <v>0</v>
      </c>
      <c r="J79" s="114">
        <v>99.999999999991346</v>
      </c>
    </row>
    <row r="80" spans="1:10" ht="15.75" customHeight="1" x14ac:dyDescent="0.2">
      <c r="A80" s="127" t="s">
        <v>152</v>
      </c>
      <c r="B80" s="18">
        <v>7201.3645299999998</v>
      </c>
      <c r="C80" s="6">
        <v>1.7761995169707734</v>
      </c>
      <c r="D80" s="127">
        <v>99.419257000000002</v>
      </c>
      <c r="E80" s="6">
        <v>7200.0222771167701</v>
      </c>
      <c r="F80" s="6">
        <v>1.0065133077089017</v>
      </c>
      <c r="G80" s="114">
        <v>92.145369284876892</v>
      </c>
      <c r="H80" s="6">
        <v>7200.0048239231101</v>
      </c>
      <c r="I80" s="6">
        <v>0</v>
      </c>
      <c r="J80" s="114">
        <v>92.066311381458092</v>
      </c>
    </row>
    <row r="81" spans="1:10" ht="15.75" customHeight="1" x14ac:dyDescent="0.2">
      <c r="A81" s="127" t="s">
        <v>154</v>
      </c>
      <c r="B81" s="18">
        <v>7201.0312299999996</v>
      </c>
      <c r="C81" s="6">
        <v>2.7462686655918502</v>
      </c>
      <c r="D81" s="127">
        <v>99.497642999999997</v>
      </c>
      <c r="E81" s="6">
        <v>7200.9636690616599</v>
      </c>
      <c r="F81" s="6">
        <v>1.7910447849120725</v>
      </c>
      <c r="G81" s="114">
        <v>96.070381231671504</v>
      </c>
      <c r="H81" s="6">
        <v>7200.0026168823197</v>
      </c>
      <c r="I81" s="6">
        <v>0</v>
      </c>
      <c r="J81" s="114">
        <v>95.999999999654719</v>
      </c>
    </row>
    <row r="82" spans="1:10" ht="15.75" customHeight="1" x14ac:dyDescent="0.2">
      <c r="A82" s="127" t="s">
        <v>155</v>
      </c>
      <c r="B82" s="18">
        <v>7200.6492399999997</v>
      </c>
      <c r="C82" s="6">
        <v>3.2471437697560717</v>
      </c>
      <c r="D82" s="127">
        <v>99.533852999999993</v>
      </c>
      <c r="E82" s="6">
        <v>7201.25877594947</v>
      </c>
      <c r="F82" s="6">
        <v>2.2248948215405115</v>
      </c>
      <c r="G82" s="114">
        <v>97.176470588235304</v>
      </c>
      <c r="H82" s="6">
        <v>7200.0091950893402</v>
      </c>
      <c r="I82" s="6">
        <v>0</v>
      </c>
      <c r="J82" s="114">
        <v>97.113650028568415</v>
      </c>
    </row>
    <row r="83" spans="1:10" ht="15.75" customHeight="1" x14ac:dyDescent="0.2">
      <c r="A83" s="127" t="s">
        <v>156</v>
      </c>
      <c r="B83" s="18">
        <v>7200.01584</v>
      </c>
      <c r="C83" s="6">
        <v>4.1353387025882267</v>
      </c>
      <c r="D83" s="127">
        <v>99.309844999999996</v>
      </c>
      <c r="E83" s="6">
        <v>7200.1101899146997</v>
      </c>
      <c r="F83" s="6">
        <v>0.6265667607439277</v>
      </c>
      <c r="G83" s="114">
        <v>91.531755915317504</v>
      </c>
      <c r="H83" s="6">
        <v>7200.0012760162299</v>
      </c>
      <c r="I83" s="6">
        <v>0</v>
      </c>
      <c r="J83" s="114">
        <v>90.476190443565486</v>
      </c>
    </row>
    <row r="84" spans="1:10" ht="15.75" customHeight="1" x14ac:dyDescent="0.2">
      <c r="A84" s="127" t="s">
        <v>157</v>
      </c>
      <c r="B84" s="18">
        <v>7200.2987800000001</v>
      </c>
      <c r="C84" s="6">
        <v>5.5979648224253458</v>
      </c>
      <c r="D84" s="127">
        <v>99.552498999999997</v>
      </c>
      <c r="E84" s="6">
        <v>7200.1660099029496</v>
      </c>
      <c r="F84" s="6">
        <v>1.6539444495395208</v>
      </c>
      <c r="G84" s="114">
        <v>93.8673341677096</v>
      </c>
      <c r="H84" s="6">
        <v>7200.0040090084003</v>
      </c>
      <c r="I84" s="6">
        <v>0</v>
      </c>
      <c r="J84" s="114">
        <v>93.765903281567716</v>
      </c>
    </row>
    <row r="85" spans="1:10" ht="15.75" customHeight="1" x14ac:dyDescent="0.2">
      <c r="A85" s="127" t="s">
        <v>158</v>
      </c>
      <c r="B85" s="18">
        <v>7200.2324600000002</v>
      </c>
      <c r="C85" s="6">
        <v>7.1059434640262529</v>
      </c>
      <c r="D85" s="127">
        <v>100</v>
      </c>
      <c r="E85" s="6">
        <v>7200.25315499305</v>
      </c>
      <c r="F85" s="6">
        <v>2.9715765269346486</v>
      </c>
      <c r="G85" s="114">
        <v>95.232120451693802</v>
      </c>
      <c r="H85" s="6">
        <v>7200.0036580562501</v>
      </c>
      <c r="I85" s="6">
        <v>0</v>
      </c>
      <c r="J85" s="114">
        <v>95.090439262203986</v>
      </c>
    </row>
    <row r="86" spans="1:10" ht="15.75" customHeight="1" x14ac:dyDescent="0.2">
      <c r="A86" s="127" t="s">
        <v>159</v>
      </c>
      <c r="B86" s="18">
        <v>7200.0596999999998</v>
      </c>
      <c r="C86" s="6">
        <v>17.667844522968199</v>
      </c>
      <c r="D86" s="127">
        <v>97.572139000000007</v>
      </c>
      <c r="E86" s="6">
        <v>6428.0401217937397</v>
      </c>
      <c r="F86" s="6">
        <v>0</v>
      </c>
      <c r="G86" s="114">
        <v>0</v>
      </c>
      <c r="H86" s="6">
        <v>7200.0016171932202</v>
      </c>
      <c r="I86" s="6">
        <v>2.8268549951809256</v>
      </c>
      <c r="J86" s="114">
        <v>61.855670055426835</v>
      </c>
    </row>
    <row r="87" spans="1:10" ht="15.75" customHeight="1" x14ac:dyDescent="0.2">
      <c r="A87" s="127" t="s">
        <v>160</v>
      </c>
      <c r="B87" s="18">
        <v>7200.0459499999997</v>
      </c>
      <c r="C87" s="6">
        <v>19.85559574081018</v>
      </c>
      <c r="D87" s="127">
        <v>98.975859999999997</v>
      </c>
      <c r="E87" s="6">
        <v>7200.1764819622003</v>
      </c>
      <c r="F87" s="6">
        <v>3.2490975357578931</v>
      </c>
      <c r="G87" s="114">
        <v>86.363636363636303</v>
      </c>
      <c r="H87" s="6">
        <v>7200.0007939338602</v>
      </c>
      <c r="I87" s="6">
        <v>0</v>
      </c>
      <c r="J87" s="114">
        <v>73.64620937024344</v>
      </c>
    </row>
    <row r="88" spans="1:10" ht="15.75" customHeight="1" x14ac:dyDescent="0.2">
      <c r="A88" s="127" t="s">
        <v>161</v>
      </c>
      <c r="B88" s="18">
        <v>7200.1147499999997</v>
      </c>
      <c r="C88" s="6">
        <v>24.905660430529188</v>
      </c>
      <c r="D88" s="127">
        <v>100</v>
      </c>
      <c r="E88" s="6">
        <v>7200.3205349445298</v>
      </c>
      <c r="F88" s="6">
        <v>6.792452875648662</v>
      </c>
      <c r="G88" s="114">
        <v>86.572438162544103</v>
      </c>
      <c r="H88" s="6">
        <v>7200.0006310939698</v>
      </c>
      <c r="I88" s="6">
        <v>0</v>
      </c>
      <c r="J88" s="114">
        <v>76.226415084219283</v>
      </c>
    </row>
    <row r="89" spans="1:10" ht="15.75" customHeight="1" x14ac:dyDescent="0.2">
      <c r="A89" s="127" t="s">
        <v>162</v>
      </c>
      <c r="B89" s="18">
        <v>7200.0023899999997</v>
      </c>
      <c r="C89" s="6">
        <v>10</v>
      </c>
      <c r="D89" s="127">
        <v>56.159086000000002</v>
      </c>
      <c r="E89" s="6">
        <v>32.712387084960902</v>
      </c>
      <c r="F89" s="6">
        <v>0</v>
      </c>
      <c r="G89" s="114">
        <v>0</v>
      </c>
      <c r="H89" s="6">
        <v>36.193423986434901</v>
      </c>
      <c r="I89" s="6">
        <v>0</v>
      </c>
      <c r="J89" s="114">
        <v>0</v>
      </c>
    </row>
    <row r="90" spans="1:10" ht="15.75" customHeight="1" x14ac:dyDescent="0.2">
      <c r="A90" s="127" t="s">
        <v>163</v>
      </c>
      <c r="B90" s="18">
        <v>7200.0435799999996</v>
      </c>
      <c r="C90" s="6">
        <v>22.580645161302588</v>
      </c>
      <c r="D90" s="127">
        <v>76.168959999999998</v>
      </c>
      <c r="E90" s="6">
        <v>1175.61406493186</v>
      </c>
      <c r="F90" s="6">
        <v>9.9934397674656336E-12</v>
      </c>
      <c r="G90" s="114">
        <v>0</v>
      </c>
      <c r="H90" s="6">
        <v>678.652532815933</v>
      </c>
      <c r="I90" s="6">
        <v>0</v>
      </c>
      <c r="J90" s="114">
        <v>0</v>
      </c>
    </row>
    <row r="91" spans="1:10" ht="15.75" customHeight="1" x14ac:dyDescent="0.2">
      <c r="A91" s="127" t="s">
        <v>164</v>
      </c>
      <c r="B91" s="18">
        <v>7200.0270899999996</v>
      </c>
      <c r="C91" s="6">
        <v>11.475409836067405</v>
      </c>
      <c r="D91" s="127">
        <v>82.539266999999995</v>
      </c>
      <c r="E91" s="6">
        <v>7200.0451748371097</v>
      </c>
      <c r="F91" s="6">
        <v>1.4676784377995726E-12</v>
      </c>
      <c r="G91" s="114">
        <v>37.7049180327868</v>
      </c>
      <c r="H91" s="6">
        <v>7200.0005428791001</v>
      </c>
      <c r="I91" s="6">
        <v>0</v>
      </c>
      <c r="J91" s="114">
        <v>37.70491803278604</v>
      </c>
    </row>
    <row r="92" spans="1:10" ht="15.75" customHeight="1" x14ac:dyDescent="0.2">
      <c r="A92" s="127" t="s">
        <v>165</v>
      </c>
      <c r="B92" s="18">
        <v>13.633468000000001</v>
      </c>
      <c r="C92" s="6">
        <v>0</v>
      </c>
      <c r="D92" s="127">
        <v>0</v>
      </c>
      <c r="E92" s="6">
        <v>0.91776204109191895</v>
      </c>
      <c r="F92" s="6">
        <v>0</v>
      </c>
      <c r="G92" s="114">
        <v>0</v>
      </c>
      <c r="H92" s="6">
        <v>0.44920301437377902</v>
      </c>
      <c r="I92" s="6">
        <v>0</v>
      </c>
      <c r="J92" s="114">
        <v>0</v>
      </c>
    </row>
    <row r="93" spans="1:10" ht="15.75" customHeight="1" x14ac:dyDescent="0.2">
      <c r="A93" s="127" t="s">
        <v>167</v>
      </c>
      <c r="B93" s="18">
        <v>26.249233</v>
      </c>
      <c r="C93" s="6">
        <v>0</v>
      </c>
      <c r="D93" s="127">
        <v>0</v>
      </c>
      <c r="E93" s="6">
        <v>1.65135693550109</v>
      </c>
      <c r="F93" s="6">
        <v>0</v>
      </c>
      <c r="G93" s="114">
        <v>0</v>
      </c>
      <c r="H93" s="6">
        <v>0.88316607475280695</v>
      </c>
      <c r="I93" s="6">
        <v>0</v>
      </c>
      <c r="J93" s="114">
        <v>0</v>
      </c>
    </row>
    <row r="94" spans="1:10" ht="15.75" customHeight="1" x14ac:dyDescent="0.2">
      <c r="A94" s="127" t="s">
        <v>168</v>
      </c>
      <c r="B94" s="18">
        <v>15.465248000000001</v>
      </c>
      <c r="C94" s="6">
        <v>0</v>
      </c>
      <c r="D94" s="127">
        <v>0</v>
      </c>
      <c r="E94" s="6">
        <v>0.90379905700683505</v>
      </c>
      <c r="F94" s="6">
        <v>0</v>
      </c>
      <c r="G94" s="114">
        <v>0</v>
      </c>
      <c r="H94" s="6">
        <v>0.472989082336425</v>
      </c>
      <c r="I94" s="6">
        <v>0</v>
      </c>
      <c r="J94" s="114">
        <v>0</v>
      </c>
    </row>
    <row r="95" spans="1:10" ht="15.75" customHeight="1" x14ac:dyDescent="0.2">
      <c r="A95" s="127" t="s">
        <v>169</v>
      </c>
      <c r="B95" s="18">
        <v>1212.80026</v>
      </c>
      <c r="C95" s="6">
        <v>0</v>
      </c>
      <c r="D95" s="127">
        <v>0</v>
      </c>
      <c r="E95" s="6">
        <v>25.757950067520099</v>
      </c>
      <c r="F95" s="6">
        <v>0</v>
      </c>
      <c r="G95" s="114">
        <v>0</v>
      </c>
      <c r="H95" s="6">
        <v>15.3820431232452</v>
      </c>
      <c r="I95" s="6">
        <v>0</v>
      </c>
      <c r="J95" s="114">
        <v>0</v>
      </c>
    </row>
    <row r="96" spans="1:10" ht="15.75" customHeight="1" x14ac:dyDescent="0.2">
      <c r="A96" s="127" t="s">
        <v>171</v>
      </c>
      <c r="B96" s="18">
        <v>7200.0002999999997</v>
      </c>
      <c r="C96" s="6">
        <v>4.6511627906976747</v>
      </c>
      <c r="D96" s="127">
        <v>25.373730999999999</v>
      </c>
      <c r="E96" s="6">
        <v>535.82168602943398</v>
      </c>
      <c r="F96" s="6">
        <v>0</v>
      </c>
      <c r="G96" s="114">
        <v>0</v>
      </c>
      <c r="H96" s="6">
        <v>111.99594306945799</v>
      </c>
      <c r="I96" s="6">
        <v>0</v>
      </c>
      <c r="J96" s="114">
        <v>0</v>
      </c>
    </row>
    <row r="97" spans="1:10" ht="15.75" customHeight="1" x14ac:dyDescent="0.2">
      <c r="A97" s="127" t="s">
        <v>172</v>
      </c>
      <c r="B97" s="18">
        <v>7200.0054499999997</v>
      </c>
      <c r="C97" s="6">
        <v>0</v>
      </c>
      <c r="D97" s="127">
        <v>49.672308000000001</v>
      </c>
      <c r="E97" s="6">
        <v>7200.0051019191696</v>
      </c>
      <c r="F97" s="6">
        <v>0</v>
      </c>
      <c r="G97" s="114">
        <v>34.999999999999901</v>
      </c>
      <c r="H97" s="6">
        <v>505.79823803901598</v>
      </c>
      <c r="I97" s="6">
        <v>0</v>
      </c>
      <c r="J97" s="114">
        <v>0</v>
      </c>
    </row>
    <row r="98" spans="1:10" ht="15.75" customHeight="1" x14ac:dyDescent="0.2">
      <c r="A98" s="127" t="s">
        <v>173</v>
      </c>
      <c r="B98" s="18">
        <v>431.356154</v>
      </c>
      <c r="C98" s="6">
        <v>0</v>
      </c>
      <c r="D98" s="127">
        <v>0</v>
      </c>
      <c r="E98" s="6">
        <v>5.6229391098022399</v>
      </c>
      <c r="F98" s="6">
        <v>0</v>
      </c>
      <c r="G98" s="114">
        <v>0</v>
      </c>
      <c r="H98" s="6">
        <v>7.5612981319427401</v>
      </c>
      <c r="I98" s="6">
        <v>0</v>
      </c>
      <c r="J98" s="114">
        <v>0</v>
      </c>
    </row>
    <row r="99" spans="1:10" ht="15.75" customHeight="1" x14ac:dyDescent="0.2">
      <c r="A99" s="127" t="s">
        <v>174</v>
      </c>
      <c r="B99" s="18">
        <v>2938.8388399999999</v>
      </c>
      <c r="C99" s="6">
        <v>0</v>
      </c>
      <c r="D99" s="127">
        <v>0</v>
      </c>
      <c r="E99" s="6">
        <v>212.396574020385</v>
      </c>
      <c r="F99" s="6">
        <v>0</v>
      </c>
      <c r="G99" s="114">
        <v>0</v>
      </c>
      <c r="H99" s="6">
        <v>50.978225946426299</v>
      </c>
      <c r="I99" s="6">
        <v>0</v>
      </c>
      <c r="J99" s="114">
        <v>0</v>
      </c>
    </row>
    <row r="100" spans="1:10" ht="15.75" customHeight="1" x14ac:dyDescent="0.2">
      <c r="A100" s="127" t="s">
        <v>175</v>
      </c>
      <c r="B100" s="18">
        <v>7200.0010700000003</v>
      </c>
      <c r="C100" s="6">
        <v>0</v>
      </c>
      <c r="D100" s="127">
        <v>31.354533</v>
      </c>
      <c r="E100" s="6">
        <v>3711.2817580699898</v>
      </c>
      <c r="F100" s="6">
        <v>0</v>
      </c>
      <c r="G100" s="114">
        <v>0</v>
      </c>
      <c r="H100" s="6">
        <v>241.20812702178901</v>
      </c>
      <c r="I100" s="6">
        <v>0</v>
      </c>
      <c r="J100" s="114">
        <v>0</v>
      </c>
    </row>
    <row r="101" spans="1:10" ht="15.75" customHeight="1" x14ac:dyDescent="0.2">
      <c r="A101" s="127" t="s">
        <v>176</v>
      </c>
      <c r="B101" s="18">
        <v>399.91873099999998</v>
      </c>
      <c r="C101" s="6">
        <v>0</v>
      </c>
      <c r="D101" s="127">
        <v>0</v>
      </c>
      <c r="E101" s="6">
        <v>16.435415983199999</v>
      </c>
      <c r="F101" s="6">
        <v>0</v>
      </c>
      <c r="G101" s="114">
        <v>0</v>
      </c>
      <c r="H101" s="6">
        <v>8.26578688621521</v>
      </c>
      <c r="I101" s="6">
        <v>0</v>
      </c>
      <c r="J101" s="114">
        <v>0</v>
      </c>
    </row>
    <row r="102" spans="1:10" ht="15.75" customHeight="1" x14ac:dyDescent="0.2">
      <c r="A102" s="127" t="s">
        <v>177</v>
      </c>
      <c r="B102" s="18">
        <v>2360.8741399999999</v>
      </c>
      <c r="C102" s="6">
        <v>0</v>
      </c>
      <c r="D102" s="127">
        <v>0</v>
      </c>
      <c r="E102" s="6">
        <v>165.20709896087601</v>
      </c>
      <c r="F102" s="6">
        <v>0</v>
      </c>
      <c r="G102" s="114">
        <v>0</v>
      </c>
      <c r="H102" s="6">
        <v>45.981876850128103</v>
      </c>
      <c r="I102" s="6">
        <v>0</v>
      </c>
      <c r="J102" s="114">
        <v>0</v>
      </c>
    </row>
    <row r="103" spans="1:10" ht="15.75" customHeight="1" x14ac:dyDescent="0.2">
      <c r="A103" s="127" t="s">
        <v>178</v>
      </c>
      <c r="B103" s="18">
        <v>7200.0030299999999</v>
      </c>
      <c r="C103" s="6">
        <v>3.5714285714285712</v>
      </c>
      <c r="D103" s="127">
        <v>17.241378999999998</v>
      </c>
      <c r="E103" s="6">
        <v>2095.1682550907099</v>
      </c>
      <c r="F103" s="6">
        <v>0</v>
      </c>
      <c r="G103" s="114">
        <v>0</v>
      </c>
      <c r="H103" s="6">
        <v>175.99296402931199</v>
      </c>
      <c r="I103" s="6">
        <v>0</v>
      </c>
      <c r="J103" s="114">
        <v>0</v>
      </c>
    </row>
    <row r="104" spans="1:10" ht="15.75" customHeight="1" x14ac:dyDescent="0.2">
      <c r="A104" s="127" t="s">
        <v>179</v>
      </c>
      <c r="B104" s="18">
        <v>33.983773999999997</v>
      </c>
      <c r="C104" s="6">
        <v>0</v>
      </c>
      <c r="D104" s="127">
        <v>0</v>
      </c>
      <c r="E104" s="6">
        <v>1.12547302246093</v>
      </c>
      <c r="F104" s="6">
        <v>0</v>
      </c>
      <c r="G104" s="114">
        <v>0</v>
      </c>
      <c r="H104" s="6">
        <v>5.9051761627197203</v>
      </c>
      <c r="I104" s="6">
        <v>0</v>
      </c>
      <c r="J104" s="114">
        <v>0</v>
      </c>
    </row>
    <row r="105" spans="1:10" ht="15.75" customHeight="1" x14ac:dyDescent="0.2">
      <c r="A105" s="127" t="s">
        <v>180</v>
      </c>
      <c r="B105" s="18">
        <v>155.999123</v>
      </c>
      <c r="C105" s="6">
        <v>0</v>
      </c>
      <c r="D105" s="127">
        <v>0</v>
      </c>
      <c r="E105" s="6">
        <v>6.9363901615142796</v>
      </c>
      <c r="F105" s="6">
        <v>0</v>
      </c>
      <c r="G105" s="114">
        <v>0</v>
      </c>
      <c r="H105" s="6">
        <v>11.831699132919301</v>
      </c>
      <c r="I105" s="6">
        <v>0</v>
      </c>
      <c r="J105" s="114">
        <v>0</v>
      </c>
    </row>
    <row r="106" spans="1:10" ht="15.75" customHeight="1" x14ac:dyDescent="0.2">
      <c r="A106" s="127" t="s">
        <v>181</v>
      </c>
      <c r="B106" s="18">
        <v>148.828408</v>
      </c>
      <c r="C106" s="6">
        <v>0</v>
      </c>
      <c r="D106" s="127">
        <v>0</v>
      </c>
      <c r="E106" s="6">
        <v>5.2057230472564697</v>
      </c>
      <c r="F106" s="6">
        <v>0</v>
      </c>
      <c r="G106" s="114">
        <v>0</v>
      </c>
      <c r="H106" s="6">
        <v>18.925318956375101</v>
      </c>
      <c r="I106" s="6">
        <v>0</v>
      </c>
      <c r="J106" s="114">
        <v>0</v>
      </c>
    </row>
    <row r="107" spans="1:10" ht="15.75" customHeight="1" x14ac:dyDescent="0.2">
      <c r="A107" s="127" t="s">
        <v>182</v>
      </c>
      <c r="B107" s="18">
        <v>7200.13094</v>
      </c>
      <c r="C107" s="6">
        <v>1.339286074931429</v>
      </c>
      <c r="D107" s="127">
        <v>98.008579999999995</v>
      </c>
      <c r="E107" s="6">
        <v>7200.0535519122996</v>
      </c>
      <c r="F107" s="6">
        <v>0.89285750191322921</v>
      </c>
      <c r="G107" s="114">
        <v>78.407079646017692</v>
      </c>
      <c r="H107" s="6">
        <v>7200.0030541419901</v>
      </c>
      <c r="I107" s="6">
        <v>0</v>
      </c>
      <c r="J107" s="114">
        <v>78.21428563675569</v>
      </c>
    </row>
    <row r="108" spans="1:10" ht="15.75" customHeight="1" x14ac:dyDescent="0.2">
      <c r="A108" s="127" t="s">
        <v>184</v>
      </c>
      <c r="B108" s="18">
        <v>7200.2299300000004</v>
      </c>
      <c r="C108" s="6">
        <v>1.6172513821714343</v>
      </c>
      <c r="D108" s="127">
        <v>97.615679</v>
      </c>
      <c r="E108" s="6">
        <v>7200.2717862129202</v>
      </c>
      <c r="F108" s="6">
        <v>1.4375568616015162</v>
      </c>
      <c r="G108" s="114">
        <v>86.359610274579197</v>
      </c>
      <c r="H108" s="6">
        <v>7200.0036568641599</v>
      </c>
      <c r="I108" s="6">
        <v>0</v>
      </c>
      <c r="J108" s="114">
        <v>86.163521916132481</v>
      </c>
    </row>
    <row r="109" spans="1:10" ht="15.75" customHeight="1" x14ac:dyDescent="0.2">
      <c r="A109" s="127" t="s">
        <v>185</v>
      </c>
      <c r="B109" s="18">
        <v>7200.4165999999996</v>
      </c>
      <c r="C109" s="6">
        <v>2.3486901595574863</v>
      </c>
      <c r="D109" s="127">
        <v>98.997033999999999</v>
      </c>
      <c r="E109" s="6">
        <v>7201.6978690624201</v>
      </c>
      <c r="F109" s="6">
        <v>1.3550135560664707</v>
      </c>
      <c r="G109" s="114">
        <v>88.235294117647001</v>
      </c>
      <c r="H109" s="6">
        <v>7200.0006189346304</v>
      </c>
      <c r="I109" s="6">
        <v>0</v>
      </c>
      <c r="J109" s="114">
        <v>88.075880758109975</v>
      </c>
    </row>
    <row r="110" spans="1:10" ht="15.75" customHeight="1" x14ac:dyDescent="0.2">
      <c r="A110" s="127" t="s">
        <v>186</v>
      </c>
      <c r="B110" s="18">
        <v>7200.4219199999998</v>
      </c>
      <c r="C110" s="6">
        <v>2.3415984859071588</v>
      </c>
      <c r="D110" s="127">
        <v>93.695119000000005</v>
      </c>
      <c r="E110" s="6">
        <v>7200.1611199378904</v>
      </c>
      <c r="F110" s="6">
        <v>1.3774111515849077</v>
      </c>
      <c r="G110" s="114">
        <v>78.940217391304301</v>
      </c>
      <c r="H110" s="6">
        <v>7200.0026631355204</v>
      </c>
      <c r="I110" s="6">
        <v>0</v>
      </c>
      <c r="J110" s="114">
        <v>78.650137597152721</v>
      </c>
    </row>
    <row r="111" spans="1:10" ht="15.75" customHeight="1" x14ac:dyDescent="0.2">
      <c r="A111" s="127" t="s">
        <v>187</v>
      </c>
      <c r="B111" s="18">
        <v>7200.27556</v>
      </c>
      <c r="C111" s="6">
        <v>2.9166666675820503</v>
      </c>
      <c r="D111" s="127">
        <v>95.924425999999997</v>
      </c>
      <c r="E111" s="6">
        <v>7200.0581681728299</v>
      </c>
      <c r="F111" s="6">
        <v>1.2500000009004157</v>
      </c>
      <c r="G111" s="114">
        <v>81.755829903977997</v>
      </c>
      <c r="H111" s="6">
        <v>7200.0013840198499</v>
      </c>
      <c r="I111" s="6">
        <v>0</v>
      </c>
      <c r="J111" s="114">
        <v>81.527777777613622</v>
      </c>
    </row>
    <row r="112" spans="1:10" ht="15.75" customHeight="1" x14ac:dyDescent="0.2">
      <c r="A112" s="127" t="s">
        <v>188</v>
      </c>
      <c r="B112" s="18">
        <v>7200.3438699999997</v>
      </c>
      <c r="C112" s="6">
        <v>3.6414565826330536</v>
      </c>
      <c r="D112" s="127">
        <v>95.945946000000006</v>
      </c>
      <c r="E112" s="6">
        <v>7200.1096880435898</v>
      </c>
      <c r="F112" s="6">
        <v>1.400560224089636</v>
      </c>
      <c r="G112" s="114">
        <v>90.055248618784503</v>
      </c>
      <c r="H112" s="6">
        <v>7200.0008749961798</v>
      </c>
      <c r="I112" s="6">
        <v>0</v>
      </c>
      <c r="J112" s="114">
        <v>89.915966386554629</v>
      </c>
    </row>
    <row r="113" spans="1:10" ht="15.75" customHeight="1" x14ac:dyDescent="0.2">
      <c r="A113" s="127" t="s">
        <v>189</v>
      </c>
      <c r="B113" s="18">
        <v>7200.0377799999997</v>
      </c>
      <c r="C113" s="6">
        <v>4.3578000669070152</v>
      </c>
      <c r="D113" s="127">
        <v>83.956044000000006</v>
      </c>
      <c r="E113" s="6">
        <v>7200.0509779453196</v>
      </c>
      <c r="F113" s="6">
        <v>0.22935962469965229</v>
      </c>
      <c r="G113" s="114">
        <v>69.336384439359193</v>
      </c>
      <c r="H113" s="6">
        <v>7200.0008130073502</v>
      </c>
      <c r="I113" s="6">
        <v>0</v>
      </c>
      <c r="J113" s="114">
        <v>47.018347658339565</v>
      </c>
    </row>
    <row r="114" spans="1:10" ht="15.75" customHeight="1" x14ac:dyDescent="0.2">
      <c r="A114" s="127" t="s">
        <v>190</v>
      </c>
      <c r="B114" s="18">
        <v>7200.1770900000001</v>
      </c>
      <c r="C114" s="6">
        <v>5.8823540530931542</v>
      </c>
      <c r="D114" s="127">
        <v>86.190476000000004</v>
      </c>
      <c r="E114" s="6">
        <v>7200.2273910045596</v>
      </c>
      <c r="F114" s="6">
        <v>3.2941187317953076</v>
      </c>
      <c r="G114" s="114">
        <v>83.371298405466902</v>
      </c>
      <c r="H114" s="6">
        <v>7200.0024001598304</v>
      </c>
      <c r="I114" s="6">
        <v>0</v>
      </c>
      <c r="J114" s="114">
        <v>73.882352666903458</v>
      </c>
    </row>
    <row r="115" spans="1:10" ht="15.75" customHeight="1" x14ac:dyDescent="0.2">
      <c r="A115" s="127" t="s">
        <v>191</v>
      </c>
      <c r="B115" s="18">
        <v>7200.1702699999996</v>
      </c>
      <c r="C115" s="6">
        <v>6.9711547517775623</v>
      </c>
      <c r="D115" s="127">
        <v>87.334833000000003</v>
      </c>
      <c r="E115" s="6">
        <v>7200.2982881069101</v>
      </c>
      <c r="F115" s="6">
        <v>2.6442316382223887</v>
      </c>
      <c r="G115" s="114">
        <v>89.4613583138173</v>
      </c>
      <c r="H115" s="6">
        <v>7200.00219917297</v>
      </c>
      <c r="I115" s="6">
        <v>0</v>
      </c>
      <c r="J115" s="114">
        <v>83.413461398038862</v>
      </c>
    </row>
    <row r="116" spans="1:10" ht="15.75" customHeight="1" x14ac:dyDescent="0.2">
      <c r="A116" s="127" t="s">
        <v>192</v>
      </c>
      <c r="B116" s="18">
        <v>7200.0349100000003</v>
      </c>
      <c r="C116" s="6">
        <v>4.5454545467855931</v>
      </c>
      <c r="D116" s="127">
        <v>73.261156999999997</v>
      </c>
      <c r="E116" s="6">
        <v>4782.9641380310004</v>
      </c>
      <c r="F116" s="6">
        <v>1.2727241483096897E-9</v>
      </c>
      <c r="G116" s="114">
        <v>0</v>
      </c>
      <c r="H116" s="6">
        <v>2716.2832508087099</v>
      </c>
      <c r="I116" s="6">
        <v>0</v>
      </c>
      <c r="J116" s="114">
        <v>0</v>
      </c>
    </row>
    <row r="117" spans="1:10" ht="15.75" customHeight="1" x14ac:dyDescent="0.2">
      <c r="A117" s="127" t="s">
        <v>193</v>
      </c>
      <c r="B117" s="18">
        <v>7200.0522700000001</v>
      </c>
      <c r="C117" s="6">
        <v>6.0747663551401869</v>
      </c>
      <c r="D117" s="127">
        <v>77.402782999999999</v>
      </c>
      <c r="E117" s="6">
        <v>7200.1323928832999</v>
      </c>
      <c r="F117" s="6">
        <v>0</v>
      </c>
      <c r="G117" s="114">
        <v>78.504672897196201</v>
      </c>
      <c r="H117" s="6">
        <v>7200.0005588531403</v>
      </c>
      <c r="I117" s="6">
        <v>0</v>
      </c>
      <c r="J117" s="114">
        <v>58.411214953271028</v>
      </c>
    </row>
    <row r="118" spans="1:10" ht="15.75" customHeight="1" x14ac:dyDescent="0.2">
      <c r="A118" s="127" t="s">
        <v>194</v>
      </c>
      <c r="B118" s="18">
        <v>7200.0570299999999</v>
      </c>
      <c r="C118" s="6">
        <v>2.8846164378976304</v>
      </c>
      <c r="D118" s="127">
        <v>71.560716999999997</v>
      </c>
      <c r="E118" s="6">
        <v>7200.5502440929404</v>
      </c>
      <c r="F118" s="6">
        <v>2.4038472022062263</v>
      </c>
      <c r="G118" s="114">
        <v>92.957746478873204</v>
      </c>
      <c r="H118" s="6">
        <v>7200.0004508495304</v>
      </c>
      <c r="I118" s="6">
        <v>0</v>
      </c>
      <c r="J118" s="114">
        <v>67.788461208695409</v>
      </c>
    </row>
    <row r="119" spans="1:10" ht="15.75" customHeight="1" x14ac:dyDescent="0.2">
      <c r="A119" s="127" t="s">
        <v>195</v>
      </c>
      <c r="B119" s="18">
        <v>7200.0019499999999</v>
      </c>
      <c r="C119" s="6">
        <v>2.0408163265306123</v>
      </c>
      <c r="D119" s="127">
        <v>68.255702999999997</v>
      </c>
      <c r="E119" s="6">
        <v>7200.0043959617597</v>
      </c>
      <c r="F119" s="6">
        <v>1.0204081632653061</v>
      </c>
      <c r="G119" s="114">
        <v>33.3333333333333</v>
      </c>
      <c r="H119" s="6">
        <v>264.02133202552699</v>
      </c>
      <c r="I119" s="6">
        <v>0</v>
      </c>
      <c r="J119" s="114">
        <v>0</v>
      </c>
    </row>
    <row r="120" spans="1:10" ht="15.75" customHeight="1" x14ac:dyDescent="0.2">
      <c r="A120" s="127" t="s">
        <v>197</v>
      </c>
      <c r="B120" s="18">
        <v>7200.0095099999999</v>
      </c>
      <c r="C120" s="6">
        <v>2.1052631780002327</v>
      </c>
      <c r="D120" s="127">
        <v>82.769081</v>
      </c>
      <c r="E120" s="6">
        <v>7200.0054390430396</v>
      </c>
      <c r="F120" s="6">
        <v>3.1578947571546614</v>
      </c>
      <c r="G120" s="114">
        <v>63.265306122448905</v>
      </c>
      <c r="H120" s="6">
        <v>4901.2814950942902</v>
      </c>
      <c r="I120" s="6">
        <v>0</v>
      </c>
      <c r="J120" s="114">
        <v>0</v>
      </c>
    </row>
    <row r="121" spans="1:10" ht="15.75" customHeight="1" x14ac:dyDescent="0.2">
      <c r="A121" s="127" t="s">
        <v>198</v>
      </c>
      <c r="B121" s="18">
        <v>7200.0012699999997</v>
      </c>
      <c r="C121" s="6">
        <v>4.3010752688172049</v>
      </c>
      <c r="D121" s="127">
        <v>85.024978000000004</v>
      </c>
      <c r="E121" s="6">
        <v>7200.1186258792804</v>
      </c>
      <c r="F121" s="6">
        <v>4.3010752688172049</v>
      </c>
      <c r="G121" s="114">
        <v>100</v>
      </c>
      <c r="H121" s="6">
        <v>7200.0003430843299</v>
      </c>
      <c r="I121" s="6">
        <v>0</v>
      </c>
      <c r="J121" s="114">
        <v>64.516129032258064</v>
      </c>
    </row>
    <row r="122" spans="1:10" ht="15.75" customHeight="1" x14ac:dyDescent="0.2">
      <c r="A122" s="127" t="s">
        <v>199</v>
      </c>
      <c r="B122" s="18">
        <v>7200.1165899999996</v>
      </c>
      <c r="C122" s="6">
        <v>4.3956044182235887</v>
      </c>
      <c r="D122" s="127">
        <v>69.473684000000006</v>
      </c>
      <c r="E122" s="6">
        <v>923.30051183700505</v>
      </c>
      <c r="F122" s="6">
        <v>2.1666696768656165E-8</v>
      </c>
      <c r="G122" s="114">
        <v>0</v>
      </c>
      <c r="H122" s="6">
        <v>263.77237200737</v>
      </c>
      <c r="I122" s="6">
        <v>0</v>
      </c>
      <c r="J122" s="114">
        <v>0</v>
      </c>
    </row>
    <row r="123" spans="1:10" ht="15.75" customHeight="1" x14ac:dyDescent="0.2">
      <c r="A123" s="127" t="s">
        <v>200</v>
      </c>
      <c r="B123" s="18">
        <v>7200.04846</v>
      </c>
      <c r="C123" s="6">
        <v>2.2727273359208886</v>
      </c>
      <c r="D123" s="127">
        <v>80.304704999999998</v>
      </c>
      <c r="E123" s="6">
        <v>7200.0090432166999</v>
      </c>
      <c r="F123" s="6">
        <v>2.2727273359207727</v>
      </c>
      <c r="G123" s="114">
        <v>81.1111111111111</v>
      </c>
      <c r="H123" s="6">
        <v>3118.95806097984</v>
      </c>
      <c r="I123" s="6">
        <v>0</v>
      </c>
      <c r="J123" s="114">
        <v>0</v>
      </c>
    </row>
    <row r="124" spans="1:10" ht="15.75" customHeight="1" x14ac:dyDescent="0.2">
      <c r="A124" s="127" t="s">
        <v>201</v>
      </c>
      <c r="B124" s="18">
        <v>7200.0069299999996</v>
      </c>
      <c r="C124" s="6">
        <v>4.7619105245040076</v>
      </c>
      <c r="D124" s="127">
        <v>84.321916999999999</v>
      </c>
      <c r="E124" s="6">
        <v>7200.0074272155698</v>
      </c>
      <c r="F124" s="6">
        <v>2.3809580125833403</v>
      </c>
      <c r="G124" s="114">
        <v>89.534883720930196</v>
      </c>
      <c r="H124" s="6">
        <v>7200.0003600120499</v>
      </c>
      <c r="I124" s="6">
        <v>0</v>
      </c>
      <c r="J124" s="114">
        <v>55.952378529470025</v>
      </c>
    </row>
    <row r="125" spans="1:10" ht="15.75" customHeight="1" x14ac:dyDescent="0.2">
      <c r="A125" s="127" t="s">
        <v>202</v>
      </c>
      <c r="B125" s="18">
        <v>7200.0029699999996</v>
      </c>
      <c r="C125" s="6">
        <v>2.6315789473684208</v>
      </c>
      <c r="D125" s="127">
        <v>47.553401999999998</v>
      </c>
      <c r="E125" s="6">
        <v>115.1940472126</v>
      </c>
      <c r="F125" s="6">
        <v>0</v>
      </c>
      <c r="G125" s="114">
        <v>0</v>
      </c>
      <c r="H125" s="6">
        <v>80.167890071868896</v>
      </c>
      <c r="I125" s="6">
        <v>0</v>
      </c>
      <c r="J125" s="114">
        <v>0</v>
      </c>
    </row>
    <row r="126" spans="1:10" ht="15.75" customHeight="1" x14ac:dyDescent="0.2">
      <c r="A126" s="127" t="s">
        <v>203</v>
      </c>
      <c r="B126" s="18">
        <v>7200.0252799999998</v>
      </c>
      <c r="C126" s="6">
        <v>4.4776119402986625</v>
      </c>
      <c r="D126" s="127">
        <v>72.122128000000004</v>
      </c>
      <c r="E126" s="6">
        <v>4804.1024930477097</v>
      </c>
      <c r="F126" s="6">
        <v>0</v>
      </c>
      <c r="G126" s="114">
        <v>0</v>
      </c>
      <c r="H126" s="6">
        <v>713.00085806846596</v>
      </c>
      <c r="I126" s="6">
        <v>0</v>
      </c>
      <c r="J126" s="114">
        <v>0</v>
      </c>
    </row>
    <row r="127" spans="1:10" ht="15.75" customHeight="1" x14ac:dyDescent="0.2">
      <c r="A127" s="127" t="s">
        <v>204</v>
      </c>
      <c r="B127" s="18">
        <v>7200.0126300000002</v>
      </c>
      <c r="C127" s="6">
        <v>11.666666666666666</v>
      </c>
      <c r="D127" s="127">
        <v>79.536615999999995</v>
      </c>
      <c r="E127" s="6">
        <v>7200.0027949810001</v>
      </c>
      <c r="F127" s="6">
        <v>3.3333333333331621</v>
      </c>
      <c r="G127" s="114">
        <v>85.483870967741908</v>
      </c>
      <c r="H127" s="6">
        <v>4114.9494597911798</v>
      </c>
      <c r="I127" s="6">
        <v>0</v>
      </c>
      <c r="J127" s="114">
        <v>0</v>
      </c>
    </row>
    <row r="128" spans="1:10" ht="15.75" customHeight="1" x14ac:dyDescent="0.2">
      <c r="A128" s="127" t="s">
        <v>205</v>
      </c>
      <c r="B128" s="18">
        <v>210.84115700000001</v>
      </c>
      <c r="C128" s="6">
        <v>0</v>
      </c>
      <c r="D128" s="127">
        <v>0</v>
      </c>
      <c r="E128" s="6">
        <v>4.1517200469970703</v>
      </c>
      <c r="F128" s="6">
        <v>2.7055281092404546E-12</v>
      </c>
      <c r="G128" s="114">
        <v>0</v>
      </c>
      <c r="H128" s="6">
        <v>9.9637629985809308</v>
      </c>
      <c r="I128" s="6">
        <v>0</v>
      </c>
      <c r="J128" s="114">
        <v>0</v>
      </c>
    </row>
    <row r="129" spans="1:10" ht="15.75" customHeight="1" x14ac:dyDescent="0.2">
      <c r="A129" s="127" t="s">
        <v>206</v>
      </c>
      <c r="B129" s="18">
        <v>239.191384</v>
      </c>
      <c r="C129" s="6">
        <v>0</v>
      </c>
      <c r="D129" s="127">
        <v>0</v>
      </c>
      <c r="E129" s="6">
        <v>4.4286639690399099</v>
      </c>
      <c r="F129" s="6">
        <v>0</v>
      </c>
      <c r="G129" s="114">
        <v>0</v>
      </c>
      <c r="H129" s="6">
        <v>33.080672979354802</v>
      </c>
      <c r="I129" s="6">
        <v>0</v>
      </c>
      <c r="J129" s="114">
        <v>0</v>
      </c>
    </row>
    <row r="130" spans="1:10" ht="15.75" customHeight="1" x14ac:dyDescent="0.2">
      <c r="A130" s="127" t="s">
        <v>207</v>
      </c>
      <c r="B130" s="18">
        <v>7200.9733200000001</v>
      </c>
      <c r="C130" s="6">
        <v>1.1212121300004756</v>
      </c>
      <c r="D130" s="127">
        <v>98.896131999999994</v>
      </c>
      <c r="E130" s="6">
        <v>7200.5876021385102</v>
      </c>
      <c r="F130" s="6">
        <v>0.21212122083050303</v>
      </c>
      <c r="G130" s="114">
        <v>99.727850015119401</v>
      </c>
      <c r="H130" s="6">
        <v>7200.0056068897202</v>
      </c>
      <c r="I130" s="6">
        <v>0</v>
      </c>
      <c r="J130" s="114">
        <v>97.787878787686594</v>
      </c>
    </row>
    <row r="131" spans="1:10" ht="15.75" customHeight="1" x14ac:dyDescent="0.2">
      <c r="A131" s="127" t="s">
        <v>209</v>
      </c>
      <c r="B131" s="18">
        <v>7200.5701200000003</v>
      </c>
      <c r="C131" s="6">
        <v>1.4916286149162861</v>
      </c>
      <c r="D131" s="127">
        <v>99.028667999999996</v>
      </c>
      <c r="E131" s="6">
        <v>7200.3607349395697</v>
      </c>
      <c r="F131" s="6">
        <v>1.035007610350076</v>
      </c>
      <c r="G131" s="114">
        <v>99.758963543235907</v>
      </c>
      <c r="H131" s="6">
        <v>7200.0017518997101</v>
      </c>
      <c r="I131" s="6">
        <v>0</v>
      </c>
      <c r="J131" s="114">
        <v>98.691019786910189</v>
      </c>
    </row>
    <row r="132" spans="1:10" ht="15.75" customHeight="1" x14ac:dyDescent="0.2">
      <c r="A132" s="127" t="s">
        <v>210</v>
      </c>
      <c r="B132" s="18">
        <v>7200.8278899999996</v>
      </c>
      <c r="C132" s="6">
        <v>1.5304560964982763</v>
      </c>
      <c r="D132" s="127">
        <v>99.317617999999996</v>
      </c>
      <c r="E132" s="6">
        <v>7200.8179118633198</v>
      </c>
      <c r="F132" s="6">
        <v>0.88766454448529175</v>
      </c>
      <c r="G132" s="114">
        <v>99.817961165048501</v>
      </c>
      <c r="H132" s="6">
        <v>7200.00153303146</v>
      </c>
      <c r="I132" s="6">
        <v>0</v>
      </c>
      <c r="J132" s="114">
        <v>99.081726354267602</v>
      </c>
    </row>
    <row r="133" spans="1:10" ht="15.75" customHeight="1" x14ac:dyDescent="0.2">
      <c r="A133" s="127" t="s">
        <v>211</v>
      </c>
      <c r="B133" s="18">
        <v>7200.0129500000003</v>
      </c>
      <c r="C133" s="6">
        <v>5.625000061786662</v>
      </c>
      <c r="D133" s="127">
        <v>69.645105000000001</v>
      </c>
      <c r="E133" s="6">
        <v>167.64769816398601</v>
      </c>
      <c r="F133" s="6">
        <v>5.8496176825540823E-8</v>
      </c>
      <c r="G133" s="114">
        <v>0</v>
      </c>
      <c r="H133" s="6">
        <v>47.134464979171703</v>
      </c>
      <c r="I133" s="6">
        <v>0</v>
      </c>
      <c r="J133" s="114">
        <v>0</v>
      </c>
    </row>
    <row r="134" spans="1:10" ht="15.75" customHeight="1" x14ac:dyDescent="0.2">
      <c r="A134" s="127" t="s">
        <v>212</v>
      </c>
      <c r="B134" s="18">
        <v>7200.0037899999998</v>
      </c>
      <c r="C134" s="6">
        <v>7.8947368421052628</v>
      </c>
      <c r="D134" s="127">
        <v>80.004828000000003</v>
      </c>
      <c r="E134" s="6">
        <v>6798.6663219928696</v>
      </c>
      <c r="F134" s="6">
        <v>0</v>
      </c>
      <c r="G134" s="114">
        <v>0</v>
      </c>
      <c r="H134" s="6">
        <v>390.57336091995199</v>
      </c>
      <c r="I134" s="6">
        <v>0</v>
      </c>
      <c r="J134" s="114">
        <v>0</v>
      </c>
    </row>
    <row r="135" spans="1:10" ht="15.75" customHeight="1" x14ac:dyDescent="0.2">
      <c r="A135" s="127" t="s">
        <v>213</v>
      </c>
      <c r="B135" s="18">
        <v>7200.0350399999998</v>
      </c>
      <c r="C135" s="6">
        <v>10.344827592828343</v>
      </c>
      <c r="D135" s="127">
        <v>82.238556000000003</v>
      </c>
      <c r="E135" s="6">
        <v>7200.1487660408002</v>
      </c>
      <c r="F135" s="6">
        <v>2.7586206958207695</v>
      </c>
      <c r="G135" s="114">
        <v>95.302013422818703</v>
      </c>
      <c r="H135" s="6">
        <v>2735.66637897491</v>
      </c>
      <c r="I135" s="6">
        <v>0</v>
      </c>
      <c r="J135" s="114">
        <v>0</v>
      </c>
    </row>
    <row r="136" spans="1:10" ht="15.75" customHeight="1" x14ac:dyDescent="0.2">
      <c r="A136" s="127" t="s">
        <v>214</v>
      </c>
      <c r="B136" s="18">
        <v>5.2204800000000002</v>
      </c>
      <c r="C136" s="6">
        <v>0</v>
      </c>
      <c r="D136" s="127">
        <v>0</v>
      </c>
      <c r="E136" s="6">
        <v>0.21231603622436501</v>
      </c>
      <c r="F136" s="6">
        <v>0</v>
      </c>
      <c r="G136" s="114">
        <v>0</v>
      </c>
      <c r="H136" s="6">
        <v>0.52849388122558505</v>
      </c>
      <c r="I136" s="6">
        <v>0</v>
      </c>
      <c r="J136" s="114">
        <v>0</v>
      </c>
    </row>
    <row r="137" spans="1:10" ht="15.75" customHeight="1" x14ac:dyDescent="0.2">
      <c r="A137" s="127" t="s">
        <v>215</v>
      </c>
      <c r="B137" s="18">
        <v>7.151993</v>
      </c>
      <c r="C137" s="6">
        <v>0</v>
      </c>
      <c r="D137" s="127">
        <v>0</v>
      </c>
      <c r="E137" s="6">
        <v>0.19765806198120101</v>
      </c>
      <c r="F137" s="6">
        <v>0</v>
      </c>
      <c r="G137" s="114">
        <v>0</v>
      </c>
      <c r="H137" s="6">
        <v>2.2864170074462802</v>
      </c>
      <c r="I137" s="6">
        <v>0</v>
      </c>
      <c r="J137" s="114">
        <v>0</v>
      </c>
    </row>
    <row r="138" spans="1:10" ht="15.75" customHeight="1" x14ac:dyDescent="0.2">
      <c r="A138" s="128" t="s">
        <v>216</v>
      </c>
      <c r="B138" s="129">
        <v>4.1993039999999997</v>
      </c>
      <c r="C138" s="130">
        <v>0</v>
      </c>
      <c r="D138" s="128">
        <v>0</v>
      </c>
      <c r="E138" s="130">
        <v>6.5019130706787095E-2</v>
      </c>
      <c r="F138" s="130">
        <v>0</v>
      </c>
      <c r="G138" s="131">
        <v>0</v>
      </c>
      <c r="H138" s="130">
        <v>6.1652328968048096</v>
      </c>
      <c r="I138" s="130">
        <v>0</v>
      </c>
      <c r="J138" s="131">
        <v>0</v>
      </c>
    </row>
    <row r="139" spans="1:10" ht="15.75" customHeight="1" x14ac:dyDescent="0.2">
      <c r="A139" s="126"/>
      <c r="B139" s="26"/>
      <c r="C139" s="26"/>
      <c r="D139" s="126"/>
      <c r="E139" s="6"/>
      <c r="F139" s="6"/>
      <c r="G139" s="114"/>
      <c r="H139" s="6"/>
      <c r="I139" s="6"/>
      <c r="J139" s="114"/>
    </row>
    <row r="140" spans="1:10" ht="15.75" customHeight="1" x14ac:dyDescent="0.2">
      <c r="A140" s="126"/>
      <c r="B140" s="26"/>
      <c r="C140" s="26">
        <f>MAX(C3:C138)</f>
        <v>24.905660430529188</v>
      </c>
      <c r="D140" s="126"/>
      <c r="E140" s="26"/>
      <c r="F140" s="26">
        <f>MAX(F3:F138)</f>
        <v>15.307402760351168</v>
      </c>
      <c r="G140" s="126"/>
      <c r="H140" s="26"/>
      <c r="I140" s="26">
        <f>MAX(I3:I138)</f>
        <v>2.8268549951809256</v>
      </c>
      <c r="J140" s="114"/>
    </row>
    <row r="141" spans="1:10" ht="15.75" customHeight="1" x14ac:dyDescent="0.2">
      <c r="B141" s="150" t="s">
        <v>246</v>
      </c>
      <c r="C141">
        <f>COUNTIF(C3:C138,"&lt;0,01")</f>
        <v>29</v>
      </c>
      <c r="F141">
        <f>COUNTIF(F3:F138,"&lt;0,01")</f>
        <v>51</v>
      </c>
      <c r="I141">
        <f>COUNTIF(I3:I138,"&lt;0,01")</f>
        <v>133</v>
      </c>
    </row>
    <row r="142" spans="1:10" ht="15.75" customHeight="1" x14ac:dyDescent="0.2"/>
    <row r="143" spans="1:10" ht="15.75" customHeight="1" x14ac:dyDescent="0.2"/>
    <row r="144" spans="1:10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H1:H140" xr:uid="{00000000-0009-0000-0000-00000C000000}"/>
  <mergeCells count="3">
    <mergeCell ref="B1:D1"/>
    <mergeCell ref="E1:G1"/>
    <mergeCell ref="H1:J1"/>
  </mergeCells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Y965"/>
  <sheetViews>
    <sheetView workbookViewId="0">
      <selection activeCell="F31" sqref="F31"/>
    </sheetView>
  </sheetViews>
  <sheetFormatPr baseColWidth="10" defaultColWidth="11.1640625" defaultRowHeight="15" customHeight="1" x14ac:dyDescent="0.2"/>
  <cols>
    <col min="1" max="1" width="12.1640625" style="141" bestFit="1" customWidth="1"/>
    <col min="2" max="2" width="2.1640625" style="141" bestFit="1" customWidth="1"/>
    <col min="3" max="3" width="6.33203125" style="141" bestFit="1" customWidth="1"/>
    <col min="4" max="4" width="5" style="141" bestFit="1" customWidth="1"/>
    <col min="5" max="5" width="8.33203125" style="141" bestFit="1" customWidth="1"/>
    <col min="6" max="6" width="7.1640625" style="141" bestFit="1" customWidth="1"/>
    <col min="7" max="7" width="8.6640625" style="141" bestFit="1" customWidth="1"/>
    <col min="8" max="9" width="11.5" style="141" bestFit="1" customWidth="1"/>
    <col min="10" max="10" width="9.1640625" style="144" bestFit="1" customWidth="1"/>
    <col min="11" max="11" width="8.6640625" style="141" bestFit="1" customWidth="1"/>
    <col min="12" max="12" width="11.5" style="141" bestFit="1" customWidth="1"/>
    <col min="13" max="13" width="8.6640625" style="141" bestFit="1" customWidth="1"/>
    <col min="14" max="14" width="8.1640625" style="141" bestFit="1" customWidth="1"/>
    <col min="15" max="15" width="11.5" style="141" bestFit="1" customWidth="1"/>
    <col min="16" max="16" width="11.5" style="144" bestFit="1" customWidth="1"/>
    <col min="17" max="17" width="4.83203125" style="141" bestFit="1" customWidth="1"/>
    <col min="18" max="18" width="7" style="141" bestFit="1" customWidth="1"/>
    <col min="19" max="19" width="8.6640625" style="141" bestFit="1" customWidth="1"/>
    <col min="20" max="20" width="8.1640625" style="141" bestFit="1" customWidth="1"/>
    <col min="21" max="21" width="11.5" style="141" bestFit="1" customWidth="1"/>
    <col min="22" max="22" width="9.1640625" style="144" bestFit="1" customWidth="1"/>
    <col min="23" max="26" width="10.5" style="144" customWidth="1"/>
    <col min="27" max="207" width="11.1640625" style="144"/>
    <col min="208" max="16384" width="11.1640625" style="141"/>
  </cols>
  <sheetData>
    <row r="1" spans="1:207" s="138" customFormat="1" ht="15.75" customHeight="1" x14ac:dyDescent="0.2">
      <c r="A1" s="266"/>
      <c r="B1" s="266"/>
      <c r="C1" s="266"/>
      <c r="D1" s="266"/>
      <c r="E1" s="284" t="s">
        <v>264</v>
      </c>
      <c r="F1" s="285"/>
      <c r="G1" s="285"/>
      <c r="H1" s="285"/>
      <c r="I1" s="285"/>
      <c r="J1" s="286"/>
      <c r="K1" s="282" t="s">
        <v>265</v>
      </c>
      <c r="L1" s="282"/>
      <c r="M1" s="282"/>
      <c r="N1" s="282"/>
      <c r="O1" s="282"/>
      <c r="P1" s="283"/>
      <c r="Q1" s="284" t="s">
        <v>235</v>
      </c>
      <c r="R1" s="285"/>
      <c r="S1" s="285"/>
      <c r="T1" s="285"/>
      <c r="U1" s="285"/>
      <c r="V1" s="286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  <c r="BJ1" s="258"/>
      <c r="BK1" s="258"/>
      <c r="BL1" s="258"/>
      <c r="BM1" s="258"/>
      <c r="BN1" s="258"/>
      <c r="BO1" s="258"/>
      <c r="BP1" s="258"/>
      <c r="BQ1" s="258"/>
      <c r="BR1" s="258"/>
      <c r="BS1" s="258"/>
      <c r="BT1" s="258"/>
      <c r="BU1" s="258"/>
      <c r="BV1" s="258"/>
      <c r="BW1" s="258"/>
      <c r="BX1" s="258"/>
      <c r="BY1" s="258"/>
      <c r="BZ1" s="258"/>
      <c r="CA1" s="258"/>
      <c r="CB1" s="258"/>
      <c r="CC1" s="258"/>
      <c r="CD1" s="258"/>
      <c r="CE1" s="258"/>
      <c r="CF1" s="258"/>
      <c r="CG1" s="258"/>
      <c r="CH1" s="258"/>
      <c r="CI1" s="258"/>
      <c r="CJ1" s="258"/>
      <c r="CK1" s="258"/>
      <c r="CL1" s="258"/>
      <c r="CM1" s="258"/>
      <c r="CN1" s="258"/>
      <c r="CO1" s="258"/>
      <c r="CP1" s="258"/>
      <c r="CQ1" s="258"/>
      <c r="CR1" s="258"/>
      <c r="CS1" s="258"/>
      <c r="CT1" s="258"/>
      <c r="CU1" s="258"/>
      <c r="CV1" s="258"/>
      <c r="CW1" s="258"/>
      <c r="CX1" s="258"/>
      <c r="CY1" s="258"/>
      <c r="CZ1" s="258"/>
      <c r="DA1" s="258"/>
      <c r="DB1" s="258"/>
      <c r="DC1" s="258"/>
      <c r="DD1" s="258"/>
      <c r="DE1" s="258"/>
      <c r="DF1" s="258"/>
      <c r="DG1" s="258"/>
      <c r="DH1" s="258"/>
      <c r="DI1" s="258"/>
      <c r="DJ1" s="258"/>
      <c r="DK1" s="258"/>
      <c r="DL1" s="258"/>
      <c r="DM1" s="258"/>
      <c r="DN1" s="258"/>
      <c r="DO1" s="258"/>
      <c r="DP1" s="258"/>
      <c r="DQ1" s="258"/>
      <c r="DR1" s="258"/>
      <c r="DS1" s="258"/>
      <c r="DT1" s="258"/>
      <c r="DU1" s="258"/>
      <c r="DV1" s="258"/>
      <c r="DW1" s="258"/>
      <c r="DX1" s="258"/>
      <c r="DY1" s="258"/>
      <c r="DZ1" s="258"/>
      <c r="EA1" s="258"/>
      <c r="EB1" s="258"/>
      <c r="EC1" s="258"/>
      <c r="ED1" s="258"/>
      <c r="EE1" s="258"/>
      <c r="EF1" s="258"/>
      <c r="EG1" s="258"/>
      <c r="EH1" s="258"/>
      <c r="EI1" s="258"/>
      <c r="EJ1" s="258"/>
      <c r="EK1" s="258"/>
      <c r="EL1" s="258"/>
      <c r="EM1" s="258"/>
      <c r="EN1" s="258"/>
      <c r="EO1" s="258"/>
      <c r="EP1" s="258"/>
      <c r="EQ1" s="258"/>
      <c r="ER1" s="258"/>
      <c r="ES1" s="258"/>
      <c r="ET1" s="258"/>
      <c r="EU1" s="258"/>
      <c r="EV1" s="258"/>
      <c r="EW1" s="258"/>
      <c r="EX1" s="258"/>
      <c r="EY1" s="258"/>
      <c r="EZ1" s="258"/>
      <c r="FA1" s="258"/>
      <c r="FB1" s="258"/>
      <c r="FC1" s="258"/>
      <c r="FD1" s="258"/>
      <c r="FE1" s="258"/>
      <c r="FF1" s="258"/>
      <c r="FG1" s="258"/>
      <c r="FH1" s="258"/>
      <c r="FI1" s="258"/>
      <c r="FJ1" s="258"/>
      <c r="FK1" s="258"/>
      <c r="FL1" s="258"/>
      <c r="FM1" s="258"/>
      <c r="FN1" s="258"/>
      <c r="FO1" s="258"/>
      <c r="FP1" s="258"/>
      <c r="FQ1" s="258"/>
      <c r="FR1" s="258"/>
      <c r="FS1" s="258"/>
      <c r="FT1" s="258"/>
      <c r="FU1" s="258"/>
      <c r="FV1" s="258"/>
      <c r="FW1" s="258"/>
      <c r="FX1" s="258"/>
      <c r="FY1" s="258"/>
      <c r="FZ1" s="258"/>
      <c r="GA1" s="258"/>
      <c r="GB1" s="258"/>
      <c r="GC1" s="258"/>
      <c r="GD1" s="258"/>
      <c r="GE1" s="258"/>
      <c r="GF1" s="258"/>
      <c r="GG1" s="258"/>
      <c r="GH1" s="258"/>
      <c r="GI1" s="258"/>
      <c r="GJ1" s="258"/>
      <c r="GK1" s="258"/>
      <c r="GL1" s="258"/>
      <c r="GM1" s="258"/>
      <c r="GN1" s="258"/>
      <c r="GO1" s="258"/>
      <c r="GP1" s="258"/>
      <c r="GQ1" s="258"/>
      <c r="GR1" s="258"/>
      <c r="GS1" s="258"/>
      <c r="GT1" s="258"/>
      <c r="GU1" s="258"/>
      <c r="GV1" s="258"/>
      <c r="GW1" s="258"/>
      <c r="GX1" s="258"/>
      <c r="GY1" s="258"/>
    </row>
    <row r="2" spans="1:207" s="139" customFormat="1" ht="15.75" customHeight="1" x14ac:dyDescent="0.2">
      <c r="A2" s="264" t="s">
        <v>236</v>
      </c>
      <c r="B2" s="265" t="s">
        <v>4</v>
      </c>
      <c r="C2" s="264" t="s">
        <v>237</v>
      </c>
      <c r="D2" s="264" t="s">
        <v>238</v>
      </c>
      <c r="E2" s="146" t="s">
        <v>226</v>
      </c>
      <c r="F2" s="97" t="s">
        <v>227</v>
      </c>
      <c r="G2" s="97" t="s">
        <v>239</v>
      </c>
      <c r="H2" s="97" t="s">
        <v>240</v>
      </c>
      <c r="I2" s="97" t="s">
        <v>230</v>
      </c>
      <c r="J2" s="134" t="s">
        <v>241</v>
      </c>
      <c r="K2" s="97" t="s">
        <v>226</v>
      </c>
      <c r="L2" s="97" t="s">
        <v>227</v>
      </c>
      <c r="M2" s="97" t="s">
        <v>239</v>
      </c>
      <c r="N2" s="97" t="s">
        <v>240</v>
      </c>
      <c r="O2" s="97" t="s">
        <v>230</v>
      </c>
      <c r="P2" s="134" t="s">
        <v>241</v>
      </c>
      <c r="Q2" s="146" t="s">
        <v>226</v>
      </c>
      <c r="R2" s="97" t="s">
        <v>227</v>
      </c>
      <c r="S2" s="97" t="s">
        <v>239</v>
      </c>
      <c r="T2" s="97" t="s">
        <v>240</v>
      </c>
      <c r="U2" s="97" t="s">
        <v>230</v>
      </c>
      <c r="V2" s="134" t="s">
        <v>241</v>
      </c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  <c r="BJ2" s="258"/>
      <c r="BK2" s="258"/>
      <c r="BL2" s="258"/>
      <c r="BM2" s="258"/>
      <c r="BN2" s="258"/>
      <c r="BO2" s="258"/>
      <c r="BP2" s="258"/>
      <c r="BQ2" s="258"/>
      <c r="BR2" s="258"/>
      <c r="BS2" s="258"/>
      <c r="BT2" s="258"/>
      <c r="BU2" s="258"/>
      <c r="BV2" s="258"/>
      <c r="BW2" s="258"/>
      <c r="BX2" s="258"/>
      <c r="BY2" s="258"/>
      <c r="BZ2" s="258"/>
      <c r="CA2" s="258"/>
      <c r="CB2" s="258"/>
      <c r="CC2" s="258"/>
      <c r="CD2" s="258"/>
      <c r="CE2" s="258"/>
      <c r="CF2" s="258"/>
      <c r="CG2" s="258"/>
      <c r="CH2" s="258"/>
      <c r="CI2" s="258"/>
      <c r="CJ2" s="258"/>
      <c r="CK2" s="258"/>
      <c r="CL2" s="258"/>
      <c r="CM2" s="258"/>
      <c r="CN2" s="258"/>
      <c r="CO2" s="258"/>
      <c r="CP2" s="258"/>
      <c r="CQ2" s="258"/>
      <c r="CR2" s="258"/>
      <c r="CS2" s="258"/>
      <c r="CT2" s="258"/>
      <c r="CU2" s="258"/>
      <c r="CV2" s="258"/>
      <c r="CW2" s="258"/>
      <c r="CX2" s="258"/>
      <c r="CY2" s="258"/>
      <c r="CZ2" s="258"/>
      <c r="DA2" s="258"/>
      <c r="DB2" s="258"/>
      <c r="DC2" s="258"/>
      <c r="DD2" s="258"/>
      <c r="DE2" s="258"/>
      <c r="DF2" s="258"/>
      <c r="DG2" s="258"/>
      <c r="DH2" s="258"/>
      <c r="DI2" s="258"/>
      <c r="DJ2" s="258"/>
      <c r="DK2" s="258"/>
      <c r="DL2" s="258"/>
      <c r="DM2" s="258"/>
      <c r="DN2" s="258"/>
      <c r="DO2" s="258"/>
      <c r="DP2" s="258"/>
      <c r="DQ2" s="258"/>
      <c r="DR2" s="258"/>
      <c r="DS2" s="258"/>
      <c r="DT2" s="258"/>
      <c r="DU2" s="258"/>
      <c r="DV2" s="258"/>
      <c r="DW2" s="258"/>
      <c r="DX2" s="258"/>
      <c r="DY2" s="258"/>
      <c r="DZ2" s="258"/>
      <c r="EA2" s="258"/>
      <c r="EB2" s="258"/>
      <c r="EC2" s="258"/>
      <c r="ED2" s="258"/>
      <c r="EE2" s="258"/>
      <c r="EF2" s="258"/>
      <c r="EG2" s="258"/>
      <c r="EH2" s="258"/>
      <c r="EI2" s="258"/>
      <c r="EJ2" s="258"/>
      <c r="EK2" s="258"/>
      <c r="EL2" s="258"/>
      <c r="EM2" s="258"/>
      <c r="EN2" s="258"/>
      <c r="EO2" s="258"/>
      <c r="EP2" s="258"/>
      <c r="EQ2" s="258"/>
      <c r="ER2" s="258"/>
      <c r="ES2" s="258"/>
      <c r="ET2" s="258"/>
      <c r="EU2" s="258"/>
      <c r="EV2" s="258"/>
      <c r="EW2" s="258"/>
      <c r="EX2" s="258"/>
      <c r="EY2" s="258"/>
      <c r="EZ2" s="258"/>
      <c r="FA2" s="258"/>
      <c r="FB2" s="258"/>
      <c r="FC2" s="258"/>
      <c r="FD2" s="258"/>
      <c r="FE2" s="258"/>
      <c r="FF2" s="258"/>
      <c r="FG2" s="258"/>
      <c r="FH2" s="258"/>
      <c r="FI2" s="258"/>
      <c r="FJ2" s="258"/>
      <c r="FK2" s="258"/>
      <c r="FL2" s="258"/>
      <c r="FM2" s="258"/>
      <c r="FN2" s="258"/>
      <c r="FO2" s="258"/>
      <c r="FP2" s="258"/>
      <c r="FQ2" s="258"/>
      <c r="FR2" s="258"/>
      <c r="FS2" s="258"/>
      <c r="FT2" s="258"/>
      <c r="FU2" s="258"/>
      <c r="FV2" s="258"/>
      <c r="FW2" s="258"/>
      <c r="FX2" s="258"/>
      <c r="FY2" s="258"/>
      <c r="FZ2" s="258"/>
      <c r="GA2" s="258"/>
      <c r="GB2" s="258"/>
      <c r="GC2" s="258"/>
      <c r="GD2" s="258"/>
      <c r="GE2" s="258"/>
      <c r="GF2" s="258"/>
      <c r="GG2" s="258"/>
      <c r="GH2" s="258"/>
      <c r="GI2" s="258"/>
      <c r="GJ2" s="258"/>
      <c r="GK2" s="258"/>
      <c r="GL2" s="258"/>
      <c r="GM2" s="258"/>
      <c r="GN2" s="258"/>
      <c r="GO2" s="258"/>
      <c r="GP2" s="258"/>
      <c r="GQ2" s="258"/>
      <c r="GR2" s="258"/>
      <c r="GS2" s="258"/>
      <c r="GT2" s="258"/>
      <c r="GU2" s="258"/>
      <c r="GV2" s="258"/>
      <c r="GW2" s="258"/>
      <c r="GX2" s="258"/>
      <c r="GY2" s="258"/>
    </row>
    <row r="3" spans="1:207" ht="15.75" customHeight="1" x14ac:dyDescent="0.2">
      <c r="A3" s="269" t="s">
        <v>242</v>
      </c>
      <c r="B3" s="114">
        <v>3</v>
      </c>
      <c r="C3" s="6">
        <v>14</v>
      </c>
      <c r="D3" s="6">
        <v>11</v>
      </c>
      <c r="E3" s="147">
        <f>COUNTIFS(Sparse_total!E2:E137,"=1",Sparse_total!D2:D137,"=3",Sparse_total!P2:P137,"&lt;=100")</f>
        <v>14</v>
      </c>
      <c r="F3" s="144">
        <v>0</v>
      </c>
      <c r="G3" s="144">
        <v>75.09</v>
      </c>
      <c r="H3" s="144">
        <v>102.06</v>
      </c>
      <c r="I3" s="144">
        <v>0</v>
      </c>
      <c r="J3" s="142">
        <v>5481.29</v>
      </c>
      <c r="K3" s="140">
        <f>COUNTIFS(NonLinear_total!E2:E137,"=1",NonLinear_total!$D$2:$D$137,"=3",NonLinear_total!$P$2:$P$137,"&lt;=100")</f>
        <v>14</v>
      </c>
      <c r="L3" s="141">
        <v>0</v>
      </c>
      <c r="M3" s="141">
        <v>75.09</v>
      </c>
      <c r="N3" s="141">
        <v>27.58</v>
      </c>
      <c r="O3" s="141">
        <v>0</v>
      </c>
      <c r="P3" s="142">
        <v>26632.86</v>
      </c>
      <c r="Q3" s="149">
        <f>COUNTIFS(BilevelSolver_total!E2:E137,"=1",BilevelSolver_total!D2:D137,"=3",BilevelSolver_total!O2:O137,"&lt;=100")</f>
        <v>12</v>
      </c>
      <c r="R3" s="144">
        <v>7.4</v>
      </c>
      <c r="S3" s="144">
        <v>92.46</v>
      </c>
      <c r="T3" s="144">
        <v>1623.17</v>
      </c>
      <c r="U3" s="144">
        <v>0.28000000000000003</v>
      </c>
      <c r="V3" s="142">
        <v>10455.36</v>
      </c>
    </row>
    <row r="4" spans="1:207" ht="15.75" customHeight="1" x14ac:dyDescent="0.2">
      <c r="A4" s="276"/>
      <c r="B4" s="114">
        <v>4</v>
      </c>
      <c r="C4" s="6">
        <v>12</v>
      </c>
      <c r="D4" s="6">
        <v>6</v>
      </c>
      <c r="E4" s="147">
        <f>COUNTIFS(Sparse_total!E2:E137,"=1",Sparse_total!D2:D137,"=4",Sparse_total!P2:P137,"&lt;=100")</f>
        <v>11</v>
      </c>
      <c r="F4" s="144">
        <v>6.41</v>
      </c>
      <c r="G4" s="144">
        <v>82.35</v>
      </c>
      <c r="H4" s="144">
        <v>1296.24</v>
      </c>
      <c r="I4" s="144">
        <v>0.11</v>
      </c>
      <c r="J4" s="142">
        <v>31204.92</v>
      </c>
      <c r="K4" s="140">
        <f>COUNTIFS(NonLinear_total!E2:E137,"=1",NonLinear_total!$D$2:$D$137,"=4",NonLinear_total!$P$2:$P$137,"&lt;=100")</f>
        <v>12</v>
      </c>
      <c r="L4" s="141">
        <v>0</v>
      </c>
      <c r="M4" s="141">
        <v>82.35</v>
      </c>
      <c r="N4" s="141">
        <v>242.24</v>
      </c>
      <c r="O4" s="141">
        <v>0</v>
      </c>
      <c r="P4" s="142">
        <v>332381.58</v>
      </c>
      <c r="Q4" s="149">
        <f>COUNTIFS(BilevelSolver_total!E2:E137,"=1",BilevelSolver_total!D2:D137,"=4",BilevelSolver_total!O2:O137,"&lt;=100")</f>
        <v>7</v>
      </c>
      <c r="R4" s="144">
        <v>20.22</v>
      </c>
      <c r="S4" s="144">
        <v>95.56</v>
      </c>
      <c r="T4" s="144">
        <v>3573.95</v>
      </c>
      <c r="U4" s="144">
        <v>1.28</v>
      </c>
      <c r="V4" s="142">
        <v>32115.25</v>
      </c>
    </row>
    <row r="5" spans="1:207" ht="15.75" customHeight="1" x14ac:dyDescent="0.2">
      <c r="A5" s="276"/>
      <c r="B5" s="114">
        <v>5</v>
      </c>
      <c r="C5" s="6">
        <v>11</v>
      </c>
      <c r="D5" s="6">
        <v>4</v>
      </c>
      <c r="E5" s="147">
        <f>COUNTIFS(Sparse_total!E2:E137,"=1",Sparse_total!D2:D137,"=5",Sparse_total!P2:P137,"&lt;=100")</f>
        <v>6</v>
      </c>
      <c r="F5" s="144">
        <v>34.5</v>
      </c>
      <c r="G5" s="144">
        <v>87.69</v>
      </c>
      <c r="H5" s="144">
        <v>3819.66</v>
      </c>
      <c r="I5" s="144">
        <v>1.37</v>
      </c>
      <c r="J5" s="142">
        <v>53376.55</v>
      </c>
      <c r="K5" s="140">
        <f>COUNTIFS(NonLinear_total!E2:E137,"=1",NonLinear_total!$D$2:$D$137,"=5",NonLinear_total!$P$2:$P$137,"&lt;=100")</f>
        <v>10</v>
      </c>
      <c r="L5" s="141">
        <v>3.11</v>
      </c>
      <c r="M5" s="141">
        <v>87.69</v>
      </c>
      <c r="N5" s="141">
        <v>1412.99</v>
      </c>
      <c r="O5" s="141">
        <v>0</v>
      </c>
      <c r="P5" s="142">
        <v>1960571</v>
      </c>
      <c r="Q5" s="149">
        <f>COUNTIFS(BilevelSolver_total!E2:E137,"=1",BilevelSolver_total!D2:D137,"=5",BilevelSolver_total!O2:O137,"&lt;=100")</f>
        <v>4</v>
      </c>
      <c r="R5" s="144">
        <v>34.409999999999997</v>
      </c>
      <c r="S5" s="144">
        <v>97.23</v>
      </c>
      <c r="T5" s="144">
        <v>4805.32</v>
      </c>
      <c r="U5" s="144">
        <v>2.19</v>
      </c>
      <c r="V5" s="142">
        <v>45443.45</v>
      </c>
    </row>
    <row r="6" spans="1:207" ht="15.75" customHeight="1" x14ac:dyDescent="0.2">
      <c r="A6" s="277" t="s">
        <v>243</v>
      </c>
      <c r="B6" s="114">
        <v>3</v>
      </c>
      <c r="C6" s="18">
        <v>17</v>
      </c>
      <c r="D6" s="18">
        <v>139</v>
      </c>
      <c r="E6" s="148">
        <f>COUNTIFS(Sparse_total!E2:E137,"=1",Sparse_total!D2:D137,"=3",Sparse_total!P2:P137,"&gt;100",Sparse_total!P2:P137,"&lt;=1000")</f>
        <v>9</v>
      </c>
      <c r="F6" s="144">
        <v>22.41</v>
      </c>
      <c r="G6" s="144">
        <v>57.25</v>
      </c>
      <c r="H6" s="144">
        <v>4445.08</v>
      </c>
      <c r="I6" s="144">
        <v>0.46</v>
      </c>
      <c r="J6" s="142">
        <v>23730.35</v>
      </c>
      <c r="K6" s="143">
        <f>COUNTIFS(NonLinear_total!E2:E137,"=1",NonLinear_total!$D$2:$D$137,"=3",NonLinear_total!$P$2:$P$137,"&gt;100",NonLinear_total!$P$2:$P$137,"&lt;=1000")</f>
        <v>9</v>
      </c>
      <c r="L6" s="141">
        <v>22.56</v>
      </c>
      <c r="M6" s="141">
        <v>57.08</v>
      </c>
      <c r="N6" s="141">
        <v>3960.97</v>
      </c>
      <c r="O6" s="141">
        <v>0.17</v>
      </c>
      <c r="P6" s="142">
        <v>353716.71</v>
      </c>
      <c r="Q6" s="149">
        <f>COUNTIFS(BilevelSolver_total!E2:E137,"=1",BilevelSolver_total!D2:D137,"=3",BilevelSolver_total!O2:O137,"&lt;=1000",BilevelSolver_total!O2:O137,"&gt;100")</f>
        <v>1</v>
      </c>
      <c r="R6" s="144">
        <v>78.02</v>
      </c>
      <c r="S6" s="144">
        <v>97.04</v>
      </c>
      <c r="T6" s="144">
        <v>6883.98</v>
      </c>
      <c r="U6" s="144">
        <v>5.35</v>
      </c>
      <c r="V6" s="142">
        <v>11409.65</v>
      </c>
    </row>
    <row r="7" spans="1:207" ht="15.75" customHeight="1" x14ac:dyDescent="0.2">
      <c r="A7" s="276"/>
      <c r="B7" s="114">
        <v>4</v>
      </c>
      <c r="C7" s="18">
        <v>17</v>
      </c>
      <c r="D7" s="18">
        <v>117</v>
      </c>
      <c r="E7" s="148">
        <f>COUNTIFS(Sparse_total!E2:E137,"=1",Sparse_total!D2:D137,"=4",Sparse_total!P2:P137,"&gt;100",Sparse_total!P2:P137,"&lt;=1000")</f>
        <v>3</v>
      </c>
      <c r="F7" s="144">
        <v>50.47</v>
      </c>
      <c r="G7" s="144">
        <v>65.53</v>
      </c>
      <c r="H7" s="144">
        <v>6430.54</v>
      </c>
      <c r="I7" s="144">
        <v>2.52</v>
      </c>
      <c r="J7" s="142">
        <v>34572.82</v>
      </c>
      <c r="K7" s="143">
        <f>COUNTIFS(NonLinear_total!E2:E137,"=1",NonLinear_total!$D$2:$D$137,"=4",NonLinear_total!$P$2:$P$137,"&gt;100",NonLinear_total!$P$2:$P$137,"&lt;=1000")</f>
        <v>6</v>
      </c>
      <c r="L7" s="141">
        <v>34.17</v>
      </c>
      <c r="M7" s="141">
        <v>64.89</v>
      </c>
      <c r="N7" s="141">
        <v>5544.07</v>
      </c>
      <c r="O7" s="141">
        <v>0.12</v>
      </c>
      <c r="P7" s="142">
        <v>1381271.12</v>
      </c>
      <c r="Q7" s="149">
        <f>COUNTIFS(BilevelSolver_total!E2:E137,"=1",BilevelSolver_total!D2:D137,"=4",BilevelSolver_total!O2:O137,"&lt;=1000",BilevelSolver_total!O2:O137,"&gt;100")</f>
        <v>1</v>
      </c>
      <c r="R7" s="144">
        <v>84.16</v>
      </c>
      <c r="S7" s="144">
        <v>96.96</v>
      </c>
      <c r="T7" s="144">
        <v>6863.12</v>
      </c>
      <c r="U7" s="144">
        <v>6.89</v>
      </c>
      <c r="V7" s="142">
        <v>10922.76</v>
      </c>
    </row>
    <row r="8" spans="1:207" ht="15.75" customHeight="1" x14ac:dyDescent="0.2">
      <c r="A8" s="276"/>
      <c r="B8" s="114">
        <v>5</v>
      </c>
      <c r="C8" s="18">
        <v>17</v>
      </c>
      <c r="D8" s="18">
        <v>97</v>
      </c>
      <c r="E8" s="148">
        <f>COUNTIFS(Sparse_total!E2:E137,"=1",Sparse_total!D2:D137,"=5",Sparse_total!P2:P137,"&gt;100",Sparse_total!P2:P137,"&lt;=1000")</f>
        <v>1</v>
      </c>
      <c r="F8" s="144">
        <v>66.489999999999995</v>
      </c>
      <c r="G8" s="144">
        <v>73.260000000000005</v>
      </c>
      <c r="H8" s="144">
        <v>6777.27</v>
      </c>
      <c r="I8" s="144">
        <v>3.43</v>
      </c>
      <c r="J8" s="142">
        <v>39950.879999999997</v>
      </c>
      <c r="K8" s="143">
        <f>COUNTIFS(NonLinear_total!E2:E137,"=1",NonLinear_total!$D$2:$D$137,"=5",NonLinear_total!$P$2:$P$137,"&gt;100",NonLinear_total!$P$2:$P$137,"&lt;=1000")</f>
        <v>1</v>
      </c>
      <c r="L8" s="141">
        <v>56.5</v>
      </c>
      <c r="M8" s="141">
        <v>72.47</v>
      </c>
      <c r="N8" s="141">
        <v>6937.39</v>
      </c>
      <c r="O8" s="141">
        <v>0</v>
      </c>
      <c r="P8" s="142">
        <v>2460755.8199999998</v>
      </c>
      <c r="Q8" s="149">
        <f>COUNTIFS(BilevelSolver_total!E2:E137,"=1",BilevelSolver_total!D2:D137,"=5",BilevelSolver_total!O2:O137,"&lt;=1000",BilevelSolver_total!O2:O137,"&gt;100")</f>
        <v>1</v>
      </c>
      <c r="R8" s="144">
        <v>85.84</v>
      </c>
      <c r="S8" s="144">
        <v>98.98</v>
      </c>
      <c r="T8" s="144">
        <v>6817.24</v>
      </c>
      <c r="U8" s="144">
        <v>7.87</v>
      </c>
      <c r="V8" s="142">
        <v>10668.88</v>
      </c>
    </row>
    <row r="9" spans="1:207" ht="15.75" customHeight="1" x14ac:dyDescent="0.2">
      <c r="A9" s="278" t="s">
        <v>244</v>
      </c>
      <c r="B9" s="114">
        <v>3</v>
      </c>
      <c r="C9" s="83">
        <v>16</v>
      </c>
      <c r="D9" s="83">
        <v>776</v>
      </c>
      <c r="E9" s="148">
        <f>COUNTIFS(Sparse_total!E2:E137,"=1",Sparse_total!D2:D137,"=3",Sparse_total!P2:P137,"&gt;1000")</f>
        <v>0</v>
      </c>
      <c r="F9" s="144">
        <v>64.040000000000006</v>
      </c>
      <c r="G9" s="144">
        <v>64.040000000000006</v>
      </c>
      <c r="H9" s="144">
        <v>7200.32</v>
      </c>
      <c r="I9" s="144">
        <v>2.14</v>
      </c>
      <c r="J9" s="142">
        <v>5749.88</v>
      </c>
      <c r="K9" s="226">
        <f>COUNTIFS(NonLinear_total!E2:E137,"=1",NonLinear_total!$D$2:$D$137,"=3",NonLinear_total!$P$2:$P$137,"&gt;1000")</f>
        <v>0</v>
      </c>
      <c r="L9" s="144">
        <v>62.95</v>
      </c>
      <c r="M9" s="144">
        <v>63.07</v>
      </c>
      <c r="N9" s="144">
        <v>7200.04</v>
      </c>
      <c r="O9" s="144">
        <v>0</v>
      </c>
      <c r="P9" s="142">
        <v>90644.44</v>
      </c>
      <c r="Q9" s="149">
        <f>COUNTIFS(BilevelSolver_total!E2:E137,"=1",BilevelSolver_total!D2:D137,"=3",BilevelSolver_total!O2:O137,"&gt;1000")</f>
        <v>0</v>
      </c>
      <c r="R9" s="144">
        <v>98.83</v>
      </c>
      <c r="S9" s="144">
        <v>99.67</v>
      </c>
      <c r="T9" s="144">
        <v>7204.01</v>
      </c>
      <c r="U9" s="144">
        <v>2.06</v>
      </c>
      <c r="V9" s="142">
        <v>572.62</v>
      </c>
    </row>
    <row r="10" spans="1:207" ht="15.75" customHeight="1" x14ac:dyDescent="0.2">
      <c r="A10" s="279"/>
      <c r="B10" s="114">
        <v>4</v>
      </c>
      <c r="C10" s="83">
        <v>16</v>
      </c>
      <c r="D10" s="86">
        <v>566</v>
      </c>
      <c r="E10" s="147">
        <f>COUNTIFS(Sparse_total!E2:E137,"=1",Sparse_total!D2:D137,"=4",Sparse_total!P2:P137,"&gt;1000")</f>
        <v>0</v>
      </c>
      <c r="F10" s="144">
        <v>73.37</v>
      </c>
      <c r="G10" s="144">
        <v>73.38</v>
      </c>
      <c r="H10" s="144">
        <v>7200.61</v>
      </c>
      <c r="I10" s="144">
        <v>2.69</v>
      </c>
      <c r="J10" s="142">
        <v>4392.6899999999996</v>
      </c>
      <c r="K10" s="226">
        <f>COUNTIFS(NonLinear_total!E2:E137,"=1",NonLinear_total!$D$2:$D$137,"=4",NonLinear_total!$P$2:$P$137,"&gt;1000")</f>
        <v>0</v>
      </c>
      <c r="L10" s="144">
        <v>72.33</v>
      </c>
      <c r="M10" s="144">
        <v>72.41</v>
      </c>
      <c r="N10" s="144">
        <v>7200.01</v>
      </c>
      <c r="O10" s="144">
        <v>0</v>
      </c>
      <c r="P10" s="142">
        <v>80238.5</v>
      </c>
      <c r="Q10" s="149">
        <f>COUNTIFS(BilevelSolver_total!E2:E137,"=1",BilevelSolver_total!D2:D137,"=4",BilevelSolver_total!O2:O137,"&gt;1000")</f>
        <v>0</v>
      </c>
      <c r="R10" s="144">
        <v>99.12</v>
      </c>
      <c r="S10" s="144">
        <v>99.78</v>
      </c>
      <c r="T10" s="144">
        <v>7202.11</v>
      </c>
      <c r="U10" s="144">
        <v>2.62</v>
      </c>
      <c r="V10" s="142">
        <v>492.44</v>
      </c>
    </row>
    <row r="11" spans="1:207" ht="15.75" customHeight="1" x14ac:dyDescent="0.2">
      <c r="A11" s="280"/>
      <c r="B11" s="131">
        <v>5</v>
      </c>
      <c r="C11" s="129">
        <v>16</v>
      </c>
      <c r="D11" s="130">
        <v>419</v>
      </c>
      <c r="E11" s="259">
        <f>COUNTIFS(Sparse_total!E2:E137,"=1",Sparse_total!D2:D137,"=5",Sparse_total!P2:P137,"&gt;1000")</f>
        <v>0</v>
      </c>
      <c r="F11" s="260">
        <v>79.790000000000006</v>
      </c>
      <c r="G11" s="260">
        <v>79.8</v>
      </c>
      <c r="H11" s="260">
        <v>7200.55</v>
      </c>
      <c r="I11" s="260">
        <v>3.38</v>
      </c>
      <c r="J11" s="261">
        <v>6880.75</v>
      </c>
      <c r="K11" s="263">
        <f>COUNTIFS(NonLinear_total!E2:E137,"=1",NonLinear_total!$D$2:$D$137,"=5",NonLinear_total!$P$2:$P$137,"&gt;1000")</f>
        <v>0</v>
      </c>
      <c r="L11" s="260">
        <v>78.86</v>
      </c>
      <c r="M11" s="260">
        <v>78.92</v>
      </c>
      <c r="N11" s="260">
        <v>7200.05</v>
      </c>
      <c r="O11" s="260">
        <v>0</v>
      </c>
      <c r="P11" s="261">
        <v>82349.75</v>
      </c>
      <c r="Q11" s="262">
        <f>COUNTIFS(BilevelSolver_total!E2:E137,"=1",BilevelSolver_total!D2:D137,"=5",BilevelSolver_total!O2:O137,"&gt;1000")</f>
        <v>0</v>
      </c>
      <c r="R11" s="260">
        <v>99.47</v>
      </c>
      <c r="S11" s="260">
        <v>99.86</v>
      </c>
      <c r="T11" s="260">
        <v>7201.27</v>
      </c>
      <c r="U11" s="260">
        <v>3.22</v>
      </c>
      <c r="V11" s="261">
        <v>474.25</v>
      </c>
    </row>
    <row r="12" spans="1:207" ht="15.75" customHeight="1" x14ac:dyDescent="0.2"/>
    <row r="13" spans="1:207" ht="15.75" customHeight="1" x14ac:dyDescent="0.2"/>
    <row r="14" spans="1:207" ht="15.75" customHeight="1" x14ac:dyDescent="0.2"/>
    <row r="15" spans="1:207" ht="15.75" customHeight="1" x14ac:dyDescent="0.2"/>
    <row r="16" spans="1:207" ht="15.75" customHeight="1" x14ac:dyDescent="0.2"/>
    <row r="17" spans="1:16" ht="15.75" customHeight="1" x14ac:dyDescent="0.2"/>
    <row r="18" spans="1:16" ht="15.75" customHeight="1" x14ac:dyDescent="0.2">
      <c r="E18" s="284" t="s">
        <v>264</v>
      </c>
      <c r="F18" s="285"/>
      <c r="G18" s="285"/>
      <c r="H18" s="286"/>
      <c r="I18" s="284" t="s">
        <v>265</v>
      </c>
      <c r="J18" s="285"/>
      <c r="K18" s="286"/>
      <c r="L18" s="284" t="s">
        <v>235</v>
      </c>
      <c r="M18" s="285"/>
      <c r="N18" s="286"/>
      <c r="O18" s="257"/>
      <c r="P18" s="145"/>
    </row>
    <row r="19" spans="1:16" ht="15.75" customHeight="1" x14ac:dyDescent="0.2">
      <c r="A19" s="97" t="s">
        <v>236</v>
      </c>
      <c r="B19" s="134" t="s">
        <v>4</v>
      </c>
      <c r="C19" s="97" t="s">
        <v>237</v>
      </c>
      <c r="D19" s="97" t="s">
        <v>238</v>
      </c>
      <c r="E19" s="146" t="s">
        <v>226</v>
      </c>
      <c r="F19" s="97" t="s">
        <v>240</v>
      </c>
      <c r="G19" s="97" t="s">
        <v>241</v>
      </c>
      <c r="H19" s="134" t="s">
        <v>245</v>
      </c>
      <c r="I19" s="97" t="s">
        <v>226</v>
      </c>
      <c r="J19" s="97" t="s">
        <v>240</v>
      </c>
      <c r="K19" s="134" t="s">
        <v>241</v>
      </c>
      <c r="L19" s="146" t="s">
        <v>226</v>
      </c>
      <c r="M19" s="97" t="s">
        <v>240</v>
      </c>
      <c r="N19" s="134" t="s">
        <v>241</v>
      </c>
      <c r="P19" s="141"/>
    </row>
    <row r="20" spans="1:16" ht="15.75" customHeight="1" x14ac:dyDescent="0.2">
      <c r="A20" s="269" t="s">
        <v>242</v>
      </c>
      <c r="B20" s="114">
        <v>3</v>
      </c>
      <c r="C20" s="6">
        <v>14</v>
      </c>
      <c r="D20" s="6">
        <v>11</v>
      </c>
      <c r="E20" s="147">
        <v>14</v>
      </c>
      <c r="F20" s="144">
        <v>102.06</v>
      </c>
      <c r="G20" s="144">
        <v>5481.29</v>
      </c>
      <c r="H20" s="142">
        <f>AVERAGEIFS(Sparse_total!$W$2:$W$137,Sparse_total!$D$2:$D$137,"=3",Sparse_total!$P$2:$P$137,"&lt;=100")</f>
        <v>1719.1428571428571</v>
      </c>
      <c r="I20" s="141">
        <v>14</v>
      </c>
      <c r="J20" s="141">
        <v>27.58</v>
      </c>
      <c r="K20" s="142">
        <v>26632.86</v>
      </c>
      <c r="L20" s="149">
        <v>12</v>
      </c>
      <c r="M20" s="144">
        <v>1623.17</v>
      </c>
      <c r="N20" s="142">
        <v>10455.36</v>
      </c>
      <c r="P20" s="141"/>
    </row>
    <row r="21" spans="1:16" ht="15.75" customHeight="1" x14ac:dyDescent="0.2">
      <c r="A21" s="276"/>
      <c r="B21" s="114">
        <v>4</v>
      </c>
      <c r="C21" s="6">
        <v>12</v>
      </c>
      <c r="D21" s="6">
        <v>6</v>
      </c>
      <c r="E21" s="147">
        <v>11</v>
      </c>
      <c r="F21" s="144">
        <v>1296.24</v>
      </c>
      <c r="G21" s="144">
        <v>31204.92</v>
      </c>
      <c r="H21" s="142">
        <f>AVERAGEIFS(Sparse_total!$W$2:$W$137,Sparse_total!$D$2:$D$137,"=4",Sparse_total!$P$2:$P$137,"&lt;=100")</f>
        <v>5409.166666666667</v>
      </c>
      <c r="I21" s="141">
        <v>12</v>
      </c>
      <c r="J21" s="141">
        <v>242.24</v>
      </c>
      <c r="K21" s="142">
        <v>332381.58</v>
      </c>
      <c r="L21" s="149">
        <v>7</v>
      </c>
      <c r="M21" s="144">
        <v>3573.95</v>
      </c>
      <c r="N21" s="142">
        <v>32115.25</v>
      </c>
      <c r="P21" s="141"/>
    </row>
    <row r="22" spans="1:16" ht="15.75" customHeight="1" x14ac:dyDescent="0.2">
      <c r="A22" s="276"/>
      <c r="B22" s="114">
        <v>5</v>
      </c>
      <c r="C22" s="6">
        <v>11</v>
      </c>
      <c r="D22" s="6">
        <v>4</v>
      </c>
      <c r="E22" s="147">
        <v>6</v>
      </c>
      <c r="F22" s="144">
        <v>3819.66</v>
      </c>
      <c r="G22" s="144">
        <v>53376.55</v>
      </c>
      <c r="H22" s="142">
        <f>AVERAGEIFS(Sparse_total!$W$2:$W$137,Sparse_total!$D$2:$D$137,"=5",Sparse_total!$P$2:$P$137,"&lt;=100")</f>
        <v>9225.818181818182</v>
      </c>
      <c r="I22" s="141">
        <v>10</v>
      </c>
      <c r="J22" s="141">
        <v>1412.99</v>
      </c>
      <c r="K22" s="142">
        <v>1960571</v>
      </c>
      <c r="L22" s="149">
        <v>4</v>
      </c>
      <c r="M22" s="144">
        <v>4805.32</v>
      </c>
      <c r="N22" s="142">
        <v>45443.45</v>
      </c>
      <c r="P22" s="141"/>
    </row>
    <row r="23" spans="1:16" ht="15.75" customHeight="1" x14ac:dyDescent="0.2">
      <c r="A23" s="277" t="s">
        <v>243</v>
      </c>
      <c r="B23" s="114">
        <v>3</v>
      </c>
      <c r="C23" s="18">
        <v>17</v>
      </c>
      <c r="D23" s="18">
        <v>139</v>
      </c>
      <c r="E23" s="148">
        <v>9</v>
      </c>
      <c r="F23" s="144">
        <v>4445.08</v>
      </c>
      <c r="G23" s="144">
        <v>23730.35</v>
      </c>
      <c r="H23" s="142">
        <v>16602.352941176472</v>
      </c>
      <c r="I23" s="141">
        <v>9</v>
      </c>
      <c r="J23" s="141">
        <v>3960.97</v>
      </c>
      <c r="K23" s="142">
        <v>353716.71</v>
      </c>
      <c r="L23" s="149">
        <v>1</v>
      </c>
      <c r="M23" s="144">
        <v>6883.98</v>
      </c>
      <c r="N23" s="142">
        <v>11409.65</v>
      </c>
      <c r="P23" s="141"/>
    </row>
    <row r="24" spans="1:16" ht="15.75" customHeight="1" x14ac:dyDescent="0.2">
      <c r="A24" s="276"/>
      <c r="B24" s="114">
        <v>4</v>
      </c>
      <c r="C24" s="18">
        <v>17</v>
      </c>
      <c r="D24" s="18">
        <v>117</v>
      </c>
      <c r="E24" s="148">
        <v>3</v>
      </c>
      <c r="F24" s="144">
        <v>6430.54</v>
      </c>
      <c r="G24" s="144">
        <v>34572.82</v>
      </c>
      <c r="H24" s="142">
        <f>AVERAGEIFS(Sparse_total!$W$2:$W$137,Sparse_total!$D$2:$D$137,"=4",Sparse_total!$P$2:$P$137,"&lt;=1000",Sparse_total!$P$2:$P$137,"&gt;100")</f>
        <v>19100.941176470587</v>
      </c>
      <c r="I24" s="141">
        <v>6</v>
      </c>
      <c r="J24" s="141">
        <v>5544.07</v>
      </c>
      <c r="K24" s="142">
        <v>1381271.12</v>
      </c>
      <c r="L24" s="149">
        <v>1</v>
      </c>
      <c r="M24" s="144">
        <v>6863.12</v>
      </c>
      <c r="N24" s="142">
        <v>10922.76</v>
      </c>
      <c r="P24" s="141"/>
    </row>
    <row r="25" spans="1:16" ht="15.75" customHeight="1" x14ac:dyDescent="0.2">
      <c r="A25" s="276"/>
      <c r="B25" s="114">
        <v>5</v>
      </c>
      <c r="C25" s="18">
        <v>17</v>
      </c>
      <c r="D25" s="18">
        <v>97</v>
      </c>
      <c r="E25" s="148">
        <v>1</v>
      </c>
      <c r="F25" s="144">
        <v>6777.27</v>
      </c>
      <c r="G25" s="144">
        <v>39950.879999999997</v>
      </c>
      <c r="H25" s="142">
        <f>AVERAGEIFS(Sparse_total!$W$2:$W$137,Sparse_total!$D$2:$D$137,"=5",Sparse_total!$P$2:$P$137,"&lt;=1000",Sparse_total!$P$2:$P$137,"&gt;100")</f>
        <v>16420</v>
      </c>
      <c r="I25" s="141">
        <v>1</v>
      </c>
      <c r="J25" s="141">
        <v>6937.39</v>
      </c>
      <c r="K25" s="142">
        <v>2460755.8199999998</v>
      </c>
      <c r="L25" s="149">
        <v>1</v>
      </c>
      <c r="M25" s="144">
        <v>6817.24</v>
      </c>
      <c r="N25" s="142">
        <v>10668.88</v>
      </c>
      <c r="P25" s="141"/>
    </row>
    <row r="26" spans="1:16" ht="15.75" customHeight="1" x14ac:dyDescent="0.2">
      <c r="A26" s="278" t="s">
        <v>244</v>
      </c>
      <c r="B26" s="114">
        <v>3</v>
      </c>
      <c r="C26" s="83">
        <v>16</v>
      </c>
      <c r="D26" s="83">
        <v>776</v>
      </c>
      <c r="E26" s="148">
        <v>0</v>
      </c>
      <c r="F26" s="144">
        <v>7200.32</v>
      </c>
      <c r="G26" s="144">
        <v>5749.88</v>
      </c>
      <c r="H26" s="142">
        <f>AVERAGEIFS(Sparse_total!$W$2:$W$137,Sparse_total!$D$2:$D$137,"=3",Sparse_total!$P$2:$P$137,"&gt;1000")</f>
        <v>11794.8125</v>
      </c>
      <c r="I26" s="144">
        <v>0</v>
      </c>
      <c r="J26" s="144">
        <v>7200.04</v>
      </c>
      <c r="K26" s="142">
        <v>90644.44</v>
      </c>
      <c r="L26" s="149">
        <v>0</v>
      </c>
      <c r="M26" s="144">
        <v>7204.01</v>
      </c>
      <c r="N26" s="142">
        <v>572.62</v>
      </c>
      <c r="P26" s="141"/>
    </row>
    <row r="27" spans="1:16" ht="15" customHeight="1" x14ac:dyDescent="0.2">
      <c r="A27" s="279"/>
      <c r="B27" s="114">
        <v>4</v>
      </c>
      <c r="C27" s="83">
        <v>16</v>
      </c>
      <c r="D27" s="86">
        <v>566</v>
      </c>
      <c r="E27" s="147">
        <v>0</v>
      </c>
      <c r="F27" s="144">
        <v>7200.61</v>
      </c>
      <c r="G27" s="144">
        <v>4392.6899999999996</v>
      </c>
      <c r="H27" s="142">
        <f>AVERAGEIFS(Sparse_total!$W$2:$W$137,Sparse_total!$D$2:$D$137,"=4",Sparse_total!$P$2:$P$137,"&gt;1000")</f>
        <v>9417.25</v>
      </c>
      <c r="I27" s="144">
        <v>0</v>
      </c>
      <c r="J27" s="144">
        <v>7200.01</v>
      </c>
      <c r="K27" s="142">
        <v>80238.5</v>
      </c>
      <c r="L27" s="149">
        <v>0</v>
      </c>
      <c r="M27" s="144">
        <v>7202.11</v>
      </c>
      <c r="N27" s="142">
        <v>492.44</v>
      </c>
      <c r="P27" s="141"/>
    </row>
    <row r="28" spans="1:16" ht="15" customHeight="1" x14ac:dyDescent="0.2">
      <c r="A28" s="280"/>
      <c r="B28" s="131">
        <v>5</v>
      </c>
      <c r="C28" s="129">
        <v>16</v>
      </c>
      <c r="D28" s="130">
        <v>419</v>
      </c>
      <c r="E28" s="259">
        <v>0</v>
      </c>
      <c r="F28" s="260">
        <v>7200.55</v>
      </c>
      <c r="G28" s="260">
        <v>6880.75</v>
      </c>
      <c r="H28" s="261">
        <f>AVERAGEIFS(Sparse_total!$W$2:$W$137,Sparse_total!$D$2:$D$137,"=5",Sparse_total!$P$2:$P$137,"&gt;1000")</f>
        <v>6206.0625</v>
      </c>
      <c r="I28" s="260">
        <v>0</v>
      </c>
      <c r="J28" s="260">
        <v>7200.05</v>
      </c>
      <c r="K28" s="261">
        <v>82349.75</v>
      </c>
      <c r="L28" s="262">
        <v>0</v>
      </c>
      <c r="M28" s="260">
        <v>7201.27</v>
      </c>
      <c r="N28" s="261">
        <v>474.25</v>
      </c>
      <c r="P28" s="141"/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spans="1:16" ht="15.75" customHeight="1" x14ac:dyDescent="0.2">
      <c r="E33" s="281" t="s">
        <v>264</v>
      </c>
      <c r="F33" s="282"/>
      <c r="G33" s="282"/>
      <c r="H33" s="283"/>
      <c r="I33" s="281" t="s">
        <v>265</v>
      </c>
      <c r="J33" s="282"/>
      <c r="K33" s="282"/>
      <c r="L33" s="283"/>
      <c r="M33" s="281" t="s">
        <v>235</v>
      </c>
      <c r="N33" s="282"/>
      <c r="O33" s="282"/>
      <c r="P33" s="283"/>
    </row>
    <row r="34" spans="1:16" ht="15.75" customHeight="1" x14ac:dyDescent="0.2">
      <c r="A34" s="97" t="s">
        <v>236</v>
      </c>
      <c r="B34" s="134" t="s">
        <v>4</v>
      </c>
      <c r="C34" s="97" t="s">
        <v>237</v>
      </c>
      <c r="D34" s="97" t="s">
        <v>238</v>
      </c>
      <c r="E34" s="146" t="s">
        <v>226</v>
      </c>
      <c r="F34" s="97" t="s">
        <v>227</v>
      </c>
      <c r="G34" s="97" t="s">
        <v>239</v>
      </c>
      <c r="H34" s="134" t="s">
        <v>230</v>
      </c>
      <c r="I34" s="146" t="s">
        <v>226</v>
      </c>
      <c r="J34" s="97" t="s">
        <v>227</v>
      </c>
      <c r="K34" s="97" t="s">
        <v>239</v>
      </c>
      <c r="L34" s="134" t="s">
        <v>230</v>
      </c>
      <c r="M34" s="146" t="s">
        <v>226</v>
      </c>
      <c r="N34" s="97" t="s">
        <v>227</v>
      </c>
      <c r="O34" s="97" t="s">
        <v>239</v>
      </c>
      <c r="P34" s="134" t="s">
        <v>230</v>
      </c>
    </row>
    <row r="35" spans="1:16" ht="15.75" customHeight="1" x14ac:dyDescent="0.2">
      <c r="A35" s="269" t="s">
        <v>242</v>
      </c>
      <c r="B35" s="114">
        <v>3</v>
      </c>
      <c r="C35" s="6">
        <v>14</v>
      </c>
      <c r="D35" s="6">
        <v>11</v>
      </c>
      <c r="E35" s="147">
        <v>14</v>
      </c>
      <c r="F35" s="144">
        <v>0</v>
      </c>
      <c r="G35" s="144">
        <v>75.09</v>
      </c>
      <c r="H35" s="142">
        <v>0</v>
      </c>
      <c r="I35" s="149">
        <v>14</v>
      </c>
      <c r="J35" s="144">
        <v>0</v>
      </c>
      <c r="K35" s="144">
        <v>75.09</v>
      </c>
      <c r="L35" s="142">
        <v>0</v>
      </c>
      <c r="M35" s="149">
        <v>12</v>
      </c>
      <c r="N35" s="144">
        <v>7.4</v>
      </c>
      <c r="O35" s="144">
        <v>92.46</v>
      </c>
      <c r="P35" s="142">
        <v>0.28000000000000003</v>
      </c>
    </row>
    <row r="36" spans="1:16" ht="15.75" customHeight="1" x14ac:dyDescent="0.2">
      <c r="A36" s="276"/>
      <c r="B36" s="114">
        <v>4</v>
      </c>
      <c r="C36" s="6">
        <v>12</v>
      </c>
      <c r="D36" s="6">
        <v>6</v>
      </c>
      <c r="E36" s="147">
        <v>11</v>
      </c>
      <c r="F36" s="144">
        <v>6.41</v>
      </c>
      <c r="G36" s="144">
        <v>82.35</v>
      </c>
      <c r="H36" s="142">
        <v>0.11</v>
      </c>
      <c r="I36" s="149">
        <v>12</v>
      </c>
      <c r="J36" s="144">
        <v>0</v>
      </c>
      <c r="K36" s="144">
        <v>82.35</v>
      </c>
      <c r="L36" s="142">
        <v>0</v>
      </c>
      <c r="M36" s="149">
        <v>7</v>
      </c>
      <c r="N36" s="144">
        <v>20.22</v>
      </c>
      <c r="O36" s="144">
        <v>95.56</v>
      </c>
      <c r="P36" s="142">
        <v>1.28</v>
      </c>
    </row>
    <row r="37" spans="1:16" ht="15.75" customHeight="1" x14ac:dyDescent="0.2">
      <c r="A37" s="276"/>
      <c r="B37" s="114">
        <v>5</v>
      </c>
      <c r="C37" s="6">
        <v>11</v>
      </c>
      <c r="D37" s="6">
        <v>4</v>
      </c>
      <c r="E37" s="147">
        <v>6</v>
      </c>
      <c r="F37" s="144">
        <v>34.5</v>
      </c>
      <c r="G37" s="144">
        <v>87.69</v>
      </c>
      <c r="H37" s="142">
        <v>1.37</v>
      </c>
      <c r="I37" s="149">
        <v>10</v>
      </c>
      <c r="J37" s="144">
        <v>3.11</v>
      </c>
      <c r="K37" s="144">
        <v>87.69</v>
      </c>
      <c r="L37" s="142">
        <v>0</v>
      </c>
      <c r="M37" s="149">
        <v>4</v>
      </c>
      <c r="N37" s="144">
        <v>34.409999999999997</v>
      </c>
      <c r="O37" s="144">
        <v>97.23</v>
      </c>
      <c r="P37" s="142">
        <v>2.19</v>
      </c>
    </row>
    <row r="38" spans="1:16" ht="15.75" customHeight="1" x14ac:dyDescent="0.2">
      <c r="A38" s="277" t="s">
        <v>243</v>
      </c>
      <c r="B38" s="114">
        <v>3</v>
      </c>
      <c r="C38" s="18">
        <v>17</v>
      </c>
      <c r="D38" s="18">
        <v>139</v>
      </c>
      <c r="E38" s="148">
        <v>9</v>
      </c>
      <c r="F38" s="144">
        <v>22.41</v>
      </c>
      <c r="G38" s="144">
        <v>57.25</v>
      </c>
      <c r="H38" s="142">
        <v>0.46</v>
      </c>
      <c r="I38" s="149">
        <v>9</v>
      </c>
      <c r="J38" s="144">
        <v>22.56</v>
      </c>
      <c r="K38" s="144">
        <v>57.08</v>
      </c>
      <c r="L38" s="142">
        <v>0.17</v>
      </c>
      <c r="M38" s="149">
        <v>1</v>
      </c>
      <c r="N38" s="144">
        <v>78.02</v>
      </c>
      <c r="O38" s="144">
        <v>97.04</v>
      </c>
      <c r="P38" s="142">
        <v>5.35</v>
      </c>
    </row>
    <row r="39" spans="1:16" ht="15.75" customHeight="1" x14ac:dyDescent="0.2">
      <c r="A39" s="276"/>
      <c r="B39" s="114">
        <v>4</v>
      </c>
      <c r="C39" s="18">
        <v>17</v>
      </c>
      <c r="D39" s="18">
        <v>117</v>
      </c>
      <c r="E39" s="148">
        <v>3</v>
      </c>
      <c r="F39" s="144">
        <v>50.47</v>
      </c>
      <c r="G39" s="144">
        <v>65.53</v>
      </c>
      <c r="H39" s="142">
        <v>2.52</v>
      </c>
      <c r="I39" s="149">
        <v>6</v>
      </c>
      <c r="J39" s="144">
        <v>34.17</v>
      </c>
      <c r="K39" s="144">
        <v>64.89</v>
      </c>
      <c r="L39" s="142">
        <v>0.12</v>
      </c>
      <c r="M39" s="149">
        <v>1</v>
      </c>
      <c r="N39" s="144">
        <v>84.16</v>
      </c>
      <c r="O39" s="144">
        <v>96.96</v>
      </c>
      <c r="P39" s="142">
        <v>6.89</v>
      </c>
    </row>
    <row r="40" spans="1:16" ht="15.75" customHeight="1" x14ac:dyDescent="0.2">
      <c r="A40" s="276"/>
      <c r="B40" s="114">
        <v>5</v>
      </c>
      <c r="C40" s="18">
        <v>17</v>
      </c>
      <c r="D40" s="18">
        <v>97</v>
      </c>
      <c r="E40" s="148">
        <v>1</v>
      </c>
      <c r="F40" s="144">
        <v>66.489999999999995</v>
      </c>
      <c r="G40" s="144">
        <v>73.260000000000005</v>
      </c>
      <c r="H40" s="142">
        <v>3.43</v>
      </c>
      <c r="I40" s="149">
        <v>1</v>
      </c>
      <c r="J40" s="144">
        <v>56.5</v>
      </c>
      <c r="K40" s="144">
        <v>72.47</v>
      </c>
      <c r="L40" s="142">
        <v>0</v>
      </c>
      <c r="M40" s="149">
        <v>1</v>
      </c>
      <c r="N40" s="144">
        <v>85.84</v>
      </c>
      <c r="O40" s="144">
        <v>98.98</v>
      </c>
      <c r="P40" s="142">
        <v>7.87</v>
      </c>
    </row>
    <row r="41" spans="1:16" ht="15.75" customHeight="1" x14ac:dyDescent="0.2">
      <c r="A41" s="278" t="s">
        <v>244</v>
      </c>
      <c r="B41" s="114">
        <v>3</v>
      </c>
      <c r="C41" s="83">
        <v>16</v>
      </c>
      <c r="D41" s="83">
        <v>776</v>
      </c>
      <c r="E41" s="148">
        <v>0</v>
      </c>
      <c r="F41" s="144">
        <v>64.040000000000006</v>
      </c>
      <c r="G41" s="144">
        <v>64.040000000000006</v>
      </c>
      <c r="H41" s="142">
        <v>2.14</v>
      </c>
      <c r="I41" s="149">
        <v>0</v>
      </c>
      <c r="J41" s="144">
        <v>62.95</v>
      </c>
      <c r="K41" s="144">
        <v>63.07</v>
      </c>
      <c r="L41" s="142">
        <v>0</v>
      </c>
      <c r="M41" s="149">
        <v>0</v>
      </c>
      <c r="N41" s="144">
        <v>98.83</v>
      </c>
      <c r="O41" s="144">
        <v>99.67</v>
      </c>
      <c r="P41" s="142">
        <v>2.06</v>
      </c>
    </row>
    <row r="42" spans="1:16" ht="15.75" customHeight="1" x14ac:dyDescent="0.2">
      <c r="A42" s="279"/>
      <c r="B42" s="114">
        <v>4</v>
      </c>
      <c r="C42" s="83">
        <v>16</v>
      </c>
      <c r="D42" s="86">
        <v>566</v>
      </c>
      <c r="E42" s="147">
        <v>0</v>
      </c>
      <c r="F42" s="144">
        <v>73.37</v>
      </c>
      <c r="G42" s="144">
        <v>73.38</v>
      </c>
      <c r="H42" s="142">
        <v>2.69</v>
      </c>
      <c r="I42" s="149">
        <v>0</v>
      </c>
      <c r="J42" s="144">
        <v>72.33</v>
      </c>
      <c r="K42" s="144">
        <v>72.41</v>
      </c>
      <c r="L42" s="142">
        <v>0</v>
      </c>
      <c r="M42" s="149">
        <v>0</v>
      </c>
      <c r="N42" s="144">
        <v>99.12</v>
      </c>
      <c r="O42" s="144">
        <v>99.78</v>
      </c>
      <c r="P42" s="142">
        <v>2.62</v>
      </c>
    </row>
    <row r="43" spans="1:16" ht="15.75" customHeight="1" x14ac:dyDescent="0.2">
      <c r="A43" s="280"/>
      <c r="B43" s="131">
        <v>5</v>
      </c>
      <c r="C43" s="129">
        <v>16</v>
      </c>
      <c r="D43" s="130">
        <v>419</v>
      </c>
      <c r="E43" s="259">
        <v>0</v>
      </c>
      <c r="F43" s="260">
        <v>79.790000000000006</v>
      </c>
      <c r="G43" s="260">
        <v>79.8</v>
      </c>
      <c r="H43" s="261">
        <v>3.38</v>
      </c>
      <c r="I43" s="262">
        <v>0</v>
      </c>
      <c r="J43" s="260">
        <v>78.86</v>
      </c>
      <c r="K43" s="260">
        <v>78.92</v>
      </c>
      <c r="L43" s="261">
        <v>0</v>
      </c>
      <c r="M43" s="262">
        <v>0</v>
      </c>
      <c r="N43" s="260">
        <v>99.47</v>
      </c>
      <c r="O43" s="260">
        <v>99.86</v>
      </c>
      <c r="P43" s="261">
        <v>3.22</v>
      </c>
    </row>
    <row r="44" spans="1:16" ht="15.75" customHeight="1" x14ac:dyDescent="0.2"/>
    <row r="45" spans="1:16" ht="15.75" customHeight="1" x14ac:dyDescent="0.2"/>
    <row r="46" spans="1:16" ht="15.75" customHeight="1" x14ac:dyDescent="0.2"/>
    <row r="47" spans="1:16" ht="15.75" customHeight="1" x14ac:dyDescent="0.2"/>
    <row r="48" spans="1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</sheetData>
  <mergeCells count="18">
    <mergeCell ref="A6:A8"/>
    <mergeCell ref="A9:A11"/>
    <mergeCell ref="E1:J1"/>
    <mergeCell ref="K1:P1"/>
    <mergeCell ref="Q1:V1"/>
    <mergeCell ref="A3:A5"/>
    <mergeCell ref="M33:P33"/>
    <mergeCell ref="A20:A22"/>
    <mergeCell ref="A23:A25"/>
    <mergeCell ref="A26:A28"/>
    <mergeCell ref="E18:H18"/>
    <mergeCell ref="I18:K18"/>
    <mergeCell ref="L18:N18"/>
    <mergeCell ref="A35:A37"/>
    <mergeCell ref="A38:A40"/>
    <mergeCell ref="A41:A43"/>
    <mergeCell ref="E33:H33"/>
    <mergeCell ref="I33:L3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topLeftCell="L68" workbookViewId="0">
      <selection activeCell="E91" sqref="E91"/>
    </sheetView>
  </sheetViews>
  <sheetFormatPr baseColWidth="10" defaultColWidth="11.1640625" defaultRowHeight="15" customHeight="1" x14ac:dyDescent="0.2"/>
  <cols>
    <col min="1" max="1" width="14.83203125" customWidth="1"/>
    <col min="2" max="2" width="13.6640625" customWidth="1"/>
    <col min="3" max="3" width="3.1640625" customWidth="1"/>
    <col min="4" max="4" width="2.1640625" customWidth="1"/>
    <col min="5" max="6" width="12.1640625" style="156" customWidth="1"/>
    <col min="7" max="7" width="5.5" customWidth="1"/>
    <col min="8" max="9" width="12.1640625" customWidth="1"/>
    <col min="10" max="10" width="10.1640625" customWidth="1"/>
    <col min="11" max="12" width="14.1640625" style="87" customWidth="1"/>
    <col min="13" max="14" width="15.6640625" style="119" customWidth="1"/>
    <col min="15" max="15" width="6.1640625" customWidth="1"/>
    <col min="16" max="16" width="12.5" customWidth="1"/>
    <col min="17" max="17" width="12.1640625" customWidth="1"/>
    <col min="18" max="18" width="14.5" customWidth="1"/>
    <col min="19" max="19" width="14.1640625" customWidth="1"/>
    <col min="20" max="20" width="8.1640625" customWidth="1"/>
    <col min="21" max="21" width="10.5" customWidth="1"/>
    <col min="22" max="22" width="12.1640625" style="87" customWidth="1"/>
    <col min="23" max="23" width="10.83203125" style="87" customWidth="1"/>
    <col min="24" max="27" width="10.5" customWidth="1"/>
  </cols>
  <sheetData>
    <row r="1" spans="1:27" ht="15.75" customHeight="1" thickBot="1" x14ac:dyDescent="0.25">
      <c r="A1" s="16" t="s">
        <v>59</v>
      </c>
      <c r="B1" s="168" t="s">
        <v>254</v>
      </c>
      <c r="C1" s="2" t="s">
        <v>3</v>
      </c>
      <c r="D1" s="2" t="s">
        <v>4</v>
      </c>
      <c r="E1" s="68" t="s">
        <v>60</v>
      </c>
      <c r="F1" s="68" t="s">
        <v>61</v>
      </c>
      <c r="G1" s="2" t="s">
        <v>62</v>
      </c>
      <c r="H1" s="24" t="s">
        <v>227</v>
      </c>
      <c r="I1" s="2" t="s">
        <v>240</v>
      </c>
      <c r="J1" s="2" t="s">
        <v>250</v>
      </c>
      <c r="K1" s="2" t="s">
        <v>229</v>
      </c>
      <c r="L1" s="2" t="s">
        <v>230</v>
      </c>
      <c r="M1" s="160" t="s">
        <v>239</v>
      </c>
      <c r="N1" s="157"/>
      <c r="O1" s="2" t="s">
        <v>219</v>
      </c>
      <c r="P1" s="2" t="s">
        <v>255</v>
      </c>
      <c r="Q1" s="2" t="s">
        <v>220</v>
      </c>
      <c r="R1" s="2" t="s">
        <v>251</v>
      </c>
      <c r="S1" s="2" t="s">
        <v>252</v>
      </c>
      <c r="T1" s="2" t="s">
        <v>253</v>
      </c>
      <c r="U1" s="25"/>
      <c r="V1" s="167"/>
      <c r="W1" s="85"/>
      <c r="X1" s="25"/>
      <c r="Y1" s="25"/>
      <c r="Z1" s="25"/>
      <c r="AA1" s="25"/>
    </row>
    <row r="2" spans="1:27" ht="15.75" customHeight="1" x14ac:dyDescent="0.2">
      <c r="A2" s="18" t="s">
        <v>67</v>
      </c>
      <c r="B2" s="27" t="s">
        <v>68</v>
      </c>
      <c r="C2" s="27">
        <v>2</v>
      </c>
      <c r="D2" s="27">
        <v>3</v>
      </c>
      <c r="E2" s="65">
        <f>IF(H2&lt;0.001,1,0)</f>
        <v>0</v>
      </c>
      <c r="F2" s="65">
        <v>60</v>
      </c>
      <c r="G2" s="27">
        <v>92</v>
      </c>
      <c r="H2" s="28">
        <v>34.782608695652002</v>
      </c>
      <c r="I2" s="27">
        <v>7200.01460695266</v>
      </c>
      <c r="J2" s="27">
        <v>568</v>
      </c>
      <c r="K2" s="94">
        <v>60</v>
      </c>
      <c r="L2" s="94">
        <f>100*IF(MIN(BilevelSolver!G2,TimeDependent!G2,Sparse!G2,NonLinear!G2)=0,0,(TimeDependent!G2-MIN(BilevelSolver!G2,TimeDependent!G2,Sparse!G2,NonLinear!G2))/MIN(BilevelSolver!G2,TimeDependent!G2,Sparse!G2,NonLinear!G2))</f>
        <v>0</v>
      </c>
      <c r="M2" s="161">
        <v>34.782608695652172</v>
      </c>
      <c r="N2" s="158"/>
      <c r="O2" s="27">
        <v>112</v>
      </c>
      <c r="P2" s="27">
        <v>102</v>
      </c>
      <c r="Q2" s="27">
        <v>0.42451119422912598</v>
      </c>
      <c r="R2" s="27">
        <v>163</v>
      </c>
      <c r="S2" s="27">
        <v>1</v>
      </c>
      <c r="T2" s="27">
        <v>60</v>
      </c>
      <c r="V2" s="124"/>
      <c r="W2" s="86"/>
    </row>
    <row r="3" spans="1:27" ht="15.75" customHeight="1" x14ac:dyDescent="0.2">
      <c r="A3" s="18" t="s">
        <v>69</v>
      </c>
      <c r="B3" s="6" t="s">
        <v>68</v>
      </c>
      <c r="C3" s="6">
        <v>2</v>
      </c>
      <c r="D3" s="6">
        <v>4</v>
      </c>
      <c r="E3" s="64">
        <f t="shared" ref="E3:E66" si="0">IF(H3&lt;0.001,1,0)</f>
        <v>0</v>
      </c>
      <c r="F3" s="64">
        <v>40.000000000003801</v>
      </c>
      <c r="G3" s="6">
        <v>90</v>
      </c>
      <c r="H3" s="30">
        <v>55.555555555551194</v>
      </c>
      <c r="I3" s="6">
        <v>7200.0021109580903</v>
      </c>
      <c r="J3" s="6">
        <v>398</v>
      </c>
      <c r="K3" s="86">
        <v>40</v>
      </c>
      <c r="L3" s="86">
        <f>100*IF(MIN(BilevelSolver!G3,TimeDependent!G3,Sparse!G3,NonLinear!G3)=0,0,(TimeDependent!G3-MIN(BilevelSolver!G3,TimeDependent!G3,Sparse!G3,NonLinear!G3))/MIN(BilevelSolver!G3,TimeDependent!G3,Sparse!G3,NonLinear!G3))</f>
        <v>3.9279603731029235E-6</v>
      </c>
      <c r="M3" s="158">
        <v>55.555555555555557</v>
      </c>
      <c r="N3" s="158"/>
      <c r="O3" s="6">
        <v>112</v>
      </c>
      <c r="P3" s="6">
        <v>102</v>
      </c>
      <c r="Q3" s="6">
        <v>0.53244137763976995</v>
      </c>
      <c r="R3" s="6">
        <v>261</v>
      </c>
      <c r="S3" s="6">
        <v>1</v>
      </c>
      <c r="T3" s="6">
        <v>40</v>
      </c>
      <c r="V3" s="124"/>
      <c r="W3" s="86"/>
    </row>
    <row r="4" spans="1:27" ht="15.75" customHeight="1" x14ac:dyDescent="0.2">
      <c r="A4" s="18" t="s">
        <v>70</v>
      </c>
      <c r="B4" s="6" t="s">
        <v>68</v>
      </c>
      <c r="C4" s="6">
        <v>2</v>
      </c>
      <c r="D4" s="6">
        <v>5</v>
      </c>
      <c r="E4" s="64">
        <f t="shared" si="0"/>
        <v>0</v>
      </c>
      <c r="F4" s="64">
        <v>0</v>
      </c>
      <c r="G4" s="6">
        <v>87</v>
      </c>
      <c r="H4" s="30">
        <v>100</v>
      </c>
      <c r="I4" s="6">
        <v>7200.0031278133301</v>
      </c>
      <c r="J4" s="6">
        <v>3717</v>
      </c>
      <c r="K4" s="86">
        <v>0</v>
      </c>
      <c r="L4" s="86">
        <f>100*IF(MIN(BilevelSolver!G4,TimeDependent!G4,Sparse!G4,NonLinear!G4)=0,0,(TimeDependent!G4-MIN(BilevelSolver!G4,TimeDependent!G4,Sparse!G4,NonLinear!G4))/MIN(BilevelSolver!G4,TimeDependent!G4,Sparse!G4,NonLinear!G4))</f>
        <v>0</v>
      </c>
      <c r="M4" s="158">
        <v>100</v>
      </c>
      <c r="N4" s="158"/>
      <c r="O4" s="6">
        <v>112</v>
      </c>
      <c r="P4" s="6">
        <v>102</v>
      </c>
      <c r="Q4" s="6">
        <v>0.74669218063354403</v>
      </c>
      <c r="R4" s="6">
        <v>1348</v>
      </c>
      <c r="S4" s="6">
        <v>0</v>
      </c>
      <c r="T4" s="6">
        <v>0</v>
      </c>
      <c r="V4" s="124"/>
      <c r="W4" s="86"/>
    </row>
    <row r="5" spans="1:27" ht="15.75" customHeight="1" x14ac:dyDescent="0.2">
      <c r="A5" s="18" t="s">
        <v>71</v>
      </c>
      <c r="B5" s="6" t="s">
        <v>68</v>
      </c>
      <c r="C5" s="6">
        <v>3</v>
      </c>
      <c r="D5" s="6">
        <v>3</v>
      </c>
      <c r="E5" s="64">
        <f t="shared" si="0"/>
        <v>0</v>
      </c>
      <c r="F5" s="64">
        <v>41.000000000001698</v>
      </c>
      <c r="G5" s="6">
        <v>80</v>
      </c>
      <c r="H5" s="30">
        <v>48.749999999997698</v>
      </c>
      <c r="I5" s="6">
        <v>7200.0009648799896</v>
      </c>
      <c r="J5" s="6">
        <v>6772</v>
      </c>
      <c r="K5" s="86">
        <v>41</v>
      </c>
      <c r="L5" s="86">
        <f>100*IF(MIN(BilevelSolver!G5,TimeDependent!G5,Sparse!G5,NonLinear!G5)=0,0,(TimeDependent!G5-MIN(BilevelSolver!G5,TimeDependent!G5,Sparse!G5,NonLinear!G5))/MIN(BilevelSolver!G5,TimeDependent!G5,Sparse!G5,NonLinear!G5))</f>
        <v>6.0000218163243238E-8</v>
      </c>
      <c r="M5" s="158">
        <v>48.75</v>
      </c>
      <c r="N5" s="158"/>
      <c r="O5" s="6">
        <v>112</v>
      </c>
      <c r="P5" s="6">
        <v>89</v>
      </c>
      <c r="Q5" s="6">
        <v>0.33478879928588801</v>
      </c>
      <c r="R5" s="6">
        <v>2163</v>
      </c>
      <c r="S5" s="6">
        <v>0</v>
      </c>
      <c r="T5" s="6">
        <v>41</v>
      </c>
      <c r="V5" s="124"/>
      <c r="W5" s="86"/>
    </row>
    <row r="6" spans="1:27" ht="15.75" customHeight="1" x14ac:dyDescent="0.2">
      <c r="A6" s="18" t="s">
        <v>72</v>
      </c>
      <c r="B6" s="6" t="s">
        <v>68</v>
      </c>
      <c r="C6" s="6">
        <v>3</v>
      </c>
      <c r="D6" s="6">
        <v>4</v>
      </c>
      <c r="E6" s="64">
        <f t="shared" si="0"/>
        <v>0</v>
      </c>
      <c r="F6" s="64">
        <v>0</v>
      </c>
      <c r="G6" s="6">
        <v>77</v>
      </c>
      <c r="H6" s="30">
        <v>100</v>
      </c>
      <c r="I6" s="6">
        <v>7200.0019850730896</v>
      </c>
      <c r="J6" s="6">
        <v>6637</v>
      </c>
      <c r="K6" s="86">
        <v>0</v>
      </c>
      <c r="L6" s="86">
        <f>100*IF(MIN(BilevelSolver!G6,TimeDependent!G6,Sparse!G6,NonLinear!G6)=0,0,(TimeDependent!G6-MIN(BilevelSolver!G6,TimeDependent!G6,Sparse!G6,NonLinear!G6))/MIN(BilevelSolver!G6,TimeDependent!G6,Sparse!G6,NonLinear!G6))</f>
        <v>0</v>
      </c>
      <c r="M6" s="158">
        <v>100</v>
      </c>
      <c r="N6" s="158"/>
      <c r="O6" s="6">
        <v>112</v>
      </c>
      <c r="P6" s="6">
        <v>89</v>
      </c>
      <c r="Q6" s="6">
        <v>0.57192635536193803</v>
      </c>
      <c r="R6" s="6">
        <v>2374</v>
      </c>
      <c r="S6" s="6">
        <v>0</v>
      </c>
      <c r="T6" s="6">
        <v>0</v>
      </c>
      <c r="V6" s="124"/>
      <c r="W6" s="86"/>
    </row>
    <row r="7" spans="1:27" ht="15.75" customHeight="1" x14ac:dyDescent="0.2">
      <c r="A7" s="18" t="s">
        <v>73</v>
      </c>
      <c r="B7" s="6" t="s">
        <v>68</v>
      </c>
      <c r="C7" s="6">
        <v>3</v>
      </c>
      <c r="D7" s="6">
        <v>5</v>
      </c>
      <c r="E7" s="64">
        <f t="shared" si="0"/>
        <v>0</v>
      </c>
      <c r="F7" s="64">
        <v>0</v>
      </c>
      <c r="G7" s="6">
        <v>73</v>
      </c>
      <c r="H7" s="30">
        <v>100</v>
      </c>
      <c r="I7" s="6">
        <v>7200.0038449764197</v>
      </c>
      <c r="J7" s="6">
        <v>13012</v>
      </c>
      <c r="K7" s="86">
        <v>0</v>
      </c>
      <c r="L7" s="86">
        <f>100*IF(MIN(BilevelSolver!G7,TimeDependent!G7,Sparse!G7,NonLinear!G7)=0,0,(TimeDependent!G7-MIN(BilevelSolver!G7,TimeDependent!G7,Sparse!G7,NonLinear!G7))/MIN(BilevelSolver!G7,TimeDependent!G7,Sparse!G7,NonLinear!G7))</f>
        <v>4.4513126686658618E-6</v>
      </c>
      <c r="M7" s="158">
        <v>100</v>
      </c>
      <c r="N7" s="158"/>
      <c r="O7" s="6">
        <v>112</v>
      </c>
      <c r="P7" s="6">
        <v>89</v>
      </c>
      <c r="Q7" s="6">
        <v>0.59508585929870605</v>
      </c>
      <c r="R7" s="6">
        <v>5562</v>
      </c>
      <c r="S7" s="6">
        <v>0</v>
      </c>
      <c r="T7" s="6">
        <v>0</v>
      </c>
      <c r="V7" s="124"/>
      <c r="W7" s="86"/>
    </row>
    <row r="8" spans="1:27" ht="15.75" customHeight="1" x14ac:dyDescent="0.2">
      <c r="A8" s="19" t="s">
        <v>74</v>
      </c>
      <c r="B8" s="31" t="s">
        <v>68</v>
      </c>
      <c r="C8" s="31">
        <v>4</v>
      </c>
      <c r="D8" s="31">
        <v>3</v>
      </c>
      <c r="E8" s="63">
        <f t="shared" si="0"/>
        <v>1</v>
      </c>
      <c r="F8" s="63">
        <v>59</v>
      </c>
      <c r="G8" s="31">
        <v>59</v>
      </c>
      <c r="H8" s="32">
        <v>0</v>
      </c>
      <c r="I8" s="31">
        <v>3859.4465088844299</v>
      </c>
      <c r="J8" s="31">
        <v>28252</v>
      </c>
      <c r="K8" s="45">
        <v>0</v>
      </c>
      <c r="L8" s="45">
        <f>100*IF(MIN(BilevelSolver!G8,TimeDependent!G8,Sparse!G8,NonLinear!G8)=0,0,(TimeDependent!G8-MIN(BilevelSolver!G8,TimeDependent!G8,Sparse!G8,NonLinear!G8))/MIN(BilevelSolver!G8,TimeDependent!G8,Sparse!G8,NonLinear!G8))</f>
        <v>3.559831149382042E-9</v>
      </c>
      <c r="M8" s="162">
        <v>100</v>
      </c>
      <c r="N8" s="158"/>
      <c r="O8" s="31">
        <v>112</v>
      </c>
      <c r="P8" s="31">
        <v>79</v>
      </c>
      <c r="Q8" s="31">
        <v>0.49865961074829102</v>
      </c>
      <c r="R8" s="31">
        <v>0</v>
      </c>
      <c r="S8" s="31">
        <v>0</v>
      </c>
      <c r="T8" s="31">
        <v>0</v>
      </c>
      <c r="V8" s="124"/>
      <c r="W8" s="86"/>
    </row>
    <row r="9" spans="1:27" ht="15.75" customHeight="1" x14ac:dyDescent="0.2">
      <c r="A9" s="18" t="s">
        <v>75</v>
      </c>
      <c r="B9" s="6" t="s">
        <v>68</v>
      </c>
      <c r="C9" s="6">
        <v>4</v>
      </c>
      <c r="D9" s="6">
        <v>4</v>
      </c>
      <c r="E9" s="64">
        <f t="shared" si="0"/>
        <v>0</v>
      </c>
      <c r="F9" s="64">
        <v>21</v>
      </c>
      <c r="G9" s="6">
        <v>55</v>
      </c>
      <c r="H9" s="30">
        <v>61.818181818181806</v>
      </c>
      <c r="I9" s="6">
        <v>7200.0047509670203</v>
      </c>
      <c r="J9" s="6">
        <v>90123</v>
      </c>
      <c r="K9" s="86">
        <v>0</v>
      </c>
      <c r="L9" s="86">
        <f>100*IF(MIN(BilevelSolver!G9,TimeDependent!G9,Sparse!G9,NonLinear!G9)=0,0,(TimeDependent!G9-MIN(BilevelSolver!G9,TimeDependent!G9,Sparse!G9,NonLinear!G9))/MIN(BilevelSolver!G9,TimeDependent!G9,Sparse!G9,NonLinear!G9))</f>
        <v>3.2381515536555646E-6</v>
      </c>
      <c r="M9" s="158">
        <v>100</v>
      </c>
      <c r="N9" s="158"/>
      <c r="O9" s="6">
        <v>112</v>
      </c>
      <c r="P9" s="6">
        <v>79</v>
      </c>
      <c r="Q9" s="6">
        <v>0.46975135803222601</v>
      </c>
      <c r="R9" s="6">
        <v>26334</v>
      </c>
      <c r="S9" s="6">
        <v>0</v>
      </c>
      <c r="T9" s="6">
        <v>0</v>
      </c>
      <c r="V9" s="124"/>
      <c r="W9" s="86"/>
    </row>
    <row r="10" spans="1:27" ht="15.75" customHeight="1" x14ac:dyDescent="0.2">
      <c r="A10" s="18" t="s">
        <v>76</v>
      </c>
      <c r="B10" s="6" t="s">
        <v>68</v>
      </c>
      <c r="C10" s="6">
        <v>4</v>
      </c>
      <c r="D10" s="6">
        <v>5</v>
      </c>
      <c r="E10" s="64">
        <f t="shared" si="0"/>
        <v>0</v>
      </c>
      <c r="F10" s="64">
        <v>0</v>
      </c>
      <c r="G10" s="6">
        <v>47</v>
      </c>
      <c r="H10" s="30">
        <v>100</v>
      </c>
      <c r="I10" s="6">
        <v>7200.0034599304199</v>
      </c>
      <c r="J10" s="6">
        <v>80471</v>
      </c>
      <c r="K10" s="86">
        <v>0</v>
      </c>
      <c r="L10" s="86">
        <f>100*IF(MIN(BilevelSolver!G10,TimeDependent!G10,Sparse!G10,NonLinear!G10)=0,0,(TimeDependent!G10-MIN(BilevelSolver!G10,TimeDependent!G10,Sparse!G10,NonLinear!G10))/MIN(BilevelSolver!G10,TimeDependent!G10,Sparse!G10,NonLinear!G10))</f>
        <v>7.0212809566633318E-9</v>
      </c>
      <c r="M10" s="158">
        <v>100</v>
      </c>
      <c r="N10" s="158"/>
      <c r="O10" s="6">
        <v>112</v>
      </c>
      <c r="P10" s="6">
        <v>79</v>
      </c>
      <c r="Q10" s="6">
        <v>0.45554685592651301</v>
      </c>
      <c r="R10" s="6">
        <v>17672</v>
      </c>
      <c r="S10" s="6">
        <v>0</v>
      </c>
      <c r="T10" s="6">
        <v>0</v>
      </c>
      <c r="V10" s="124"/>
      <c r="W10" s="86"/>
    </row>
    <row r="11" spans="1:27" ht="15.75" customHeight="1" thickBot="1" x14ac:dyDescent="0.25">
      <c r="A11" s="82" t="s">
        <v>77</v>
      </c>
      <c r="B11" s="31" t="s">
        <v>68</v>
      </c>
      <c r="C11" s="31">
        <v>5</v>
      </c>
      <c r="D11" s="31">
        <v>3</v>
      </c>
      <c r="E11" s="63">
        <f t="shared" si="0"/>
        <v>1</v>
      </c>
      <c r="F11" s="63">
        <v>22</v>
      </c>
      <c r="G11" s="31">
        <v>22</v>
      </c>
      <c r="H11" s="32">
        <v>0</v>
      </c>
      <c r="I11" s="31">
        <v>764.26338911056496</v>
      </c>
      <c r="J11" s="31">
        <v>62114</v>
      </c>
      <c r="K11" s="45">
        <v>0</v>
      </c>
      <c r="L11" s="45">
        <f>100*IF(MIN(BilevelSolver!G11,TimeDependent!G11,Sparse!G11,NonLinear!G11)=0,0,(TimeDependent!G11-MIN(BilevelSolver!G11,TimeDependent!G11,Sparse!G11,NonLinear!G11))/MIN(BilevelSolver!G11,TimeDependent!G11,Sparse!G11,NonLinear!G11))</f>
        <v>0</v>
      </c>
      <c r="M11" s="162">
        <v>100</v>
      </c>
      <c r="N11" s="158"/>
      <c r="O11" s="31">
        <v>112</v>
      </c>
      <c r="P11" s="31">
        <v>63</v>
      </c>
      <c r="Q11" s="31">
        <v>0.294730424880981</v>
      </c>
      <c r="R11" s="31">
        <v>0</v>
      </c>
      <c r="S11" s="31">
        <v>0</v>
      </c>
      <c r="T11" s="31">
        <v>0</v>
      </c>
      <c r="V11" s="124"/>
      <c r="W11" s="86"/>
    </row>
    <row r="12" spans="1:27" ht="15.75" customHeight="1" x14ac:dyDescent="0.2">
      <c r="A12" s="18" t="s">
        <v>78</v>
      </c>
      <c r="B12" s="27" t="s">
        <v>79</v>
      </c>
      <c r="C12" s="27">
        <v>10</v>
      </c>
      <c r="D12" s="27">
        <v>3</v>
      </c>
      <c r="E12" s="65">
        <f t="shared" si="0"/>
        <v>0</v>
      </c>
      <c r="F12" s="65">
        <v>201.00000000089599</v>
      </c>
      <c r="G12" s="27">
        <v>229</v>
      </c>
      <c r="H12" s="28">
        <v>12.227074235416199</v>
      </c>
      <c r="I12" s="27">
        <v>7200.0158061981201</v>
      </c>
      <c r="J12" s="27">
        <v>69</v>
      </c>
      <c r="K12" s="94">
        <v>201</v>
      </c>
      <c r="L12" s="94">
        <f>100*IF(MIN(BilevelSolver!G12,TimeDependent!G12,Sparse!G12,NonLinear!G12)=0,0,(TimeDependent!G12-MIN(BilevelSolver!G12,TimeDependent!G12,Sparse!G12,NonLinear!G12))/MIN(BilevelSolver!G12,TimeDependent!G12,Sparse!G12,NonLinear!G12))</f>
        <v>0</v>
      </c>
      <c r="M12" s="161">
        <v>12.22707423580786</v>
      </c>
      <c r="N12" s="158"/>
      <c r="O12" s="27">
        <v>22963</v>
      </c>
      <c r="P12" s="27">
        <v>322</v>
      </c>
      <c r="Q12" s="27">
        <v>5.1052389144897399</v>
      </c>
      <c r="R12" s="27">
        <v>70</v>
      </c>
      <c r="S12" s="27">
        <v>0</v>
      </c>
      <c r="T12" s="27">
        <v>201</v>
      </c>
      <c r="V12" s="124"/>
      <c r="W12" s="86"/>
    </row>
    <row r="13" spans="1:27" ht="15.75" customHeight="1" x14ac:dyDescent="0.2">
      <c r="A13" s="18" t="s">
        <v>80</v>
      </c>
      <c r="B13" s="6" t="s">
        <v>79</v>
      </c>
      <c r="C13" s="6">
        <v>10</v>
      </c>
      <c r="D13" s="6">
        <v>4</v>
      </c>
      <c r="E13" s="64">
        <f t="shared" si="0"/>
        <v>0</v>
      </c>
      <c r="F13" s="64">
        <v>178.000000000048</v>
      </c>
      <c r="G13" s="6">
        <v>221</v>
      </c>
      <c r="H13" s="30">
        <v>19.4570135746388</v>
      </c>
      <c r="I13" s="6">
        <v>7200.0693321228</v>
      </c>
      <c r="J13" s="6">
        <v>1</v>
      </c>
      <c r="K13" s="86">
        <v>178</v>
      </c>
      <c r="L13" s="86">
        <f>100*IF(MIN(BilevelSolver!G13,TimeDependent!G13,Sparse!G13,NonLinear!G13)=0,0,(TimeDependent!G13-MIN(BilevelSolver!G13,TimeDependent!G13,Sparse!G13,NonLinear!G13))/MIN(BilevelSolver!G13,TimeDependent!G13,Sparse!G13,NonLinear!G13))</f>
        <v>0.91324200913242004</v>
      </c>
      <c r="M13" s="158">
        <v>19.457013574660632</v>
      </c>
      <c r="N13" s="158"/>
      <c r="O13" s="6">
        <v>22963</v>
      </c>
      <c r="P13" s="6">
        <v>322</v>
      </c>
      <c r="Q13" s="6">
        <v>5.7141127586364702</v>
      </c>
      <c r="R13" s="6">
        <v>2</v>
      </c>
      <c r="S13" s="6">
        <v>0</v>
      </c>
      <c r="T13" s="6">
        <v>178</v>
      </c>
      <c r="V13" s="124"/>
      <c r="W13" s="86"/>
    </row>
    <row r="14" spans="1:27" ht="15.75" customHeight="1" x14ac:dyDescent="0.2">
      <c r="A14" s="18" t="s">
        <v>81</v>
      </c>
      <c r="B14" s="6" t="s">
        <v>79</v>
      </c>
      <c r="C14" s="6">
        <v>10</v>
      </c>
      <c r="D14" s="6">
        <v>5</v>
      </c>
      <c r="E14" s="64">
        <f t="shared" si="0"/>
        <v>0</v>
      </c>
      <c r="F14" s="64">
        <v>163.00000000002399</v>
      </c>
      <c r="G14" s="6">
        <v>210</v>
      </c>
      <c r="H14" s="30">
        <v>22.380952380940798</v>
      </c>
      <c r="I14" s="6">
        <v>7200.0197551250403</v>
      </c>
      <c r="J14" s="6">
        <v>1</v>
      </c>
      <c r="K14" s="86">
        <v>163</v>
      </c>
      <c r="L14" s="86">
        <f>100*IF(MIN(BilevelSolver!G14,TimeDependent!G14,Sparse!G14,NonLinear!G14)=0,0,(TimeDependent!G14-MIN(BilevelSolver!G14,TimeDependent!G14,Sparse!G14,NonLinear!G14))/MIN(BilevelSolver!G14,TimeDependent!G14,Sparse!G14,NonLinear!G14))</f>
        <v>1.4492758505412844</v>
      </c>
      <c r="M14" s="158">
        <v>22.38095238095238</v>
      </c>
      <c r="N14" s="158"/>
      <c r="O14" s="6">
        <v>22963</v>
      </c>
      <c r="P14" s="6">
        <v>322</v>
      </c>
      <c r="Q14" s="6">
        <v>6.0327608585357604</v>
      </c>
      <c r="R14" s="6">
        <v>1</v>
      </c>
      <c r="S14" s="6">
        <v>0</v>
      </c>
      <c r="T14" s="6">
        <v>163</v>
      </c>
      <c r="V14" s="124"/>
      <c r="W14" s="86"/>
    </row>
    <row r="15" spans="1:27" ht="15.75" customHeight="1" x14ac:dyDescent="0.2">
      <c r="A15" s="18" t="s">
        <v>82</v>
      </c>
      <c r="B15" s="6" t="s">
        <v>79</v>
      </c>
      <c r="C15" s="6">
        <v>15</v>
      </c>
      <c r="D15" s="6">
        <v>3</v>
      </c>
      <c r="E15" s="64">
        <f t="shared" si="0"/>
        <v>0</v>
      </c>
      <c r="F15" s="64">
        <v>114.000000000003</v>
      </c>
      <c r="G15" s="6">
        <v>117</v>
      </c>
      <c r="H15" s="30">
        <v>2.5641025641000001</v>
      </c>
      <c r="I15" s="6">
        <v>7200.0039839744504</v>
      </c>
      <c r="J15" s="6">
        <v>8188</v>
      </c>
      <c r="K15" s="86">
        <v>114</v>
      </c>
      <c r="L15" s="86">
        <f>100*IF(MIN(BilevelSolver!G15,TimeDependent!G15,Sparse!G15,NonLinear!G15)=0,0,(TimeDependent!G15-MIN(BilevelSolver!G15,TimeDependent!G15,Sparse!G15,NonLinear!G15))/MIN(BilevelSolver!G15,TimeDependent!G15,Sparse!G15,NonLinear!G15))</f>
        <v>2.1330505528538335E-6</v>
      </c>
      <c r="M15" s="158">
        <v>2.5641025641025643</v>
      </c>
      <c r="N15" s="158"/>
      <c r="O15" s="6">
        <v>22963</v>
      </c>
      <c r="P15" s="6">
        <v>168</v>
      </c>
      <c r="Q15" s="6">
        <v>1.4578731060028001</v>
      </c>
      <c r="R15" s="6">
        <v>3736</v>
      </c>
      <c r="S15" s="6">
        <v>0</v>
      </c>
      <c r="T15" s="6">
        <v>114</v>
      </c>
      <c r="V15" s="124"/>
      <c r="W15" s="86"/>
    </row>
    <row r="16" spans="1:27" ht="15.75" customHeight="1" x14ac:dyDescent="0.2">
      <c r="A16" s="18" t="s">
        <v>83</v>
      </c>
      <c r="B16" s="6" t="s">
        <v>79</v>
      </c>
      <c r="C16" s="6">
        <v>15</v>
      </c>
      <c r="D16" s="6">
        <v>4</v>
      </c>
      <c r="E16" s="64">
        <f t="shared" si="0"/>
        <v>0</v>
      </c>
      <c r="F16" s="64">
        <v>106.000000000028</v>
      </c>
      <c r="G16" s="6">
        <v>108</v>
      </c>
      <c r="H16" s="30">
        <v>1.8518518518257101</v>
      </c>
      <c r="I16" s="6">
        <v>7202.7854528427097</v>
      </c>
      <c r="J16" s="6">
        <v>1985</v>
      </c>
      <c r="K16" s="86">
        <v>106</v>
      </c>
      <c r="L16" s="86">
        <f>100*IF(MIN(BilevelSolver!G16,TimeDependent!G16,Sparse!G16,NonLinear!G16)=0,0,(TimeDependent!G16-MIN(BilevelSolver!G16,TimeDependent!G16,Sparse!G16,NonLinear!G16))/MIN(BilevelSolver!G16,TimeDependent!G16,Sparse!G16,NonLinear!G16))</f>
        <v>1.8663232690596475E-6</v>
      </c>
      <c r="M16" s="158">
        <v>1.8518518518518519</v>
      </c>
      <c r="N16" s="158"/>
      <c r="O16" s="6">
        <v>22963</v>
      </c>
      <c r="P16" s="6">
        <v>168</v>
      </c>
      <c r="Q16" s="6">
        <v>1.5879724025726301</v>
      </c>
      <c r="R16" s="6">
        <v>985</v>
      </c>
      <c r="S16" s="6">
        <v>0</v>
      </c>
      <c r="T16" s="6">
        <v>106</v>
      </c>
      <c r="V16" s="124"/>
      <c r="W16" s="86"/>
    </row>
    <row r="17" spans="1:23" ht="15.75" customHeight="1" x14ac:dyDescent="0.2">
      <c r="A17" s="18" t="s">
        <v>84</v>
      </c>
      <c r="B17" s="6" t="s">
        <v>79</v>
      </c>
      <c r="C17" s="6">
        <v>15</v>
      </c>
      <c r="D17" s="6">
        <v>5</v>
      </c>
      <c r="E17" s="64">
        <f t="shared" si="0"/>
        <v>0</v>
      </c>
      <c r="F17" s="64">
        <v>99.000000000012093</v>
      </c>
      <c r="G17" s="6">
        <v>102</v>
      </c>
      <c r="H17" s="30">
        <v>2.9411764705763601</v>
      </c>
      <c r="I17" s="6">
        <v>7200.0028340816498</v>
      </c>
      <c r="J17" s="6">
        <v>4182</v>
      </c>
      <c r="K17" s="86">
        <v>99.000000000000597</v>
      </c>
      <c r="L17" s="86">
        <f>100*IF(MIN(BilevelSolver!G17,TimeDependent!G17,Sparse!G17,NonLinear!G17)=0,0,(TimeDependent!G17-MIN(BilevelSolver!G17,TimeDependent!G17,Sparse!G17,NonLinear!G17))/MIN(BilevelSolver!G17,TimeDependent!G17,Sparse!G17,NonLinear!G17))</f>
        <v>0</v>
      </c>
      <c r="M17" s="158">
        <v>2.9411764705876502</v>
      </c>
      <c r="N17" s="158"/>
      <c r="O17" s="6">
        <v>22963</v>
      </c>
      <c r="P17" s="6">
        <v>168</v>
      </c>
      <c r="Q17" s="6">
        <v>1.74388527870178</v>
      </c>
      <c r="R17" s="6">
        <v>2145</v>
      </c>
      <c r="S17" s="6">
        <v>0</v>
      </c>
      <c r="T17" s="6">
        <v>99</v>
      </c>
      <c r="V17" s="124"/>
      <c r="W17" s="86"/>
    </row>
    <row r="18" spans="1:23" ht="15.75" customHeight="1" x14ac:dyDescent="0.2">
      <c r="A18" s="18" t="s">
        <v>85</v>
      </c>
      <c r="B18" s="6" t="s">
        <v>79</v>
      </c>
      <c r="C18" s="6">
        <v>5</v>
      </c>
      <c r="D18" s="6">
        <v>3</v>
      </c>
      <c r="E18" s="64">
        <f t="shared" si="0"/>
        <v>0</v>
      </c>
      <c r="F18" s="64">
        <v>0</v>
      </c>
      <c r="G18" s="6">
        <v>972</v>
      </c>
      <c r="H18" s="30">
        <v>100</v>
      </c>
      <c r="I18" s="6">
        <v>7200.1973218917801</v>
      </c>
      <c r="J18" s="6">
        <v>1</v>
      </c>
      <c r="K18" s="86">
        <v>0</v>
      </c>
      <c r="L18" s="86">
        <f>100*IF(MIN(BilevelSolver!G18,TimeDependent!G18,Sparse!G18,NonLinear!G18)=0,0,(TimeDependent!G18-MIN(BilevelSolver!G18,TimeDependent!G18,Sparse!G18,NonLinear!G18))/MIN(BilevelSolver!G18,TimeDependent!G18,Sparse!G18,NonLinear!G18))</f>
        <v>8.4821428571428577</v>
      </c>
      <c r="M18" s="158">
        <v>100</v>
      </c>
      <c r="N18" s="158"/>
      <c r="O18" s="6">
        <v>22963</v>
      </c>
      <c r="P18" s="6">
        <v>1087</v>
      </c>
      <c r="Q18" s="6">
        <v>74.848876237869206</v>
      </c>
      <c r="R18" s="6">
        <v>1</v>
      </c>
      <c r="S18" s="6">
        <v>0</v>
      </c>
      <c r="T18" s="6">
        <v>471</v>
      </c>
      <c r="V18" s="124"/>
      <c r="W18" s="86"/>
    </row>
    <row r="19" spans="1:23" ht="15.75" customHeight="1" x14ac:dyDescent="0.2">
      <c r="A19" s="18" t="s">
        <v>86</v>
      </c>
      <c r="B19" s="6" t="s">
        <v>79</v>
      </c>
      <c r="C19" s="6">
        <v>5</v>
      </c>
      <c r="D19" s="6">
        <v>4</v>
      </c>
      <c r="E19" s="64">
        <f t="shared" si="0"/>
        <v>0</v>
      </c>
      <c r="F19" s="64">
        <v>0</v>
      </c>
      <c r="G19" s="6">
        <v>961</v>
      </c>
      <c r="H19" s="30">
        <v>100</v>
      </c>
      <c r="I19" s="6">
        <v>7200.1952309608396</v>
      </c>
      <c r="J19" s="6">
        <v>1</v>
      </c>
      <c r="K19" s="86">
        <v>0</v>
      </c>
      <c r="L19" s="86">
        <f>100*IF(MIN(BilevelSolver!G19,TimeDependent!G19,Sparse!G19,NonLinear!G19)=0,0,(TimeDependent!G19-MIN(BilevelSolver!G19,TimeDependent!G19,Sparse!G19,NonLinear!G19))/MIN(BilevelSolver!G19,TimeDependent!G19,Sparse!G19,NonLinear!G19))</f>
        <v>10.459770114942399</v>
      </c>
      <c r="M19" s="158">
        <v>100</v>
      </c>
      <c r="N19" s="158"/>
      <c r="O19" s="6">
        <v>22963</v>
      </c>
      <c r="P19" s="6">
        <v>1087</v>
      </c>
      <c r="Q19" s="6">
        <v>84.376441717147799</v>
      </c>
      <c r="R19" s="6">
        <v>1</v>
      </c>
      <c r="S19" s="6">
        <v>0</v>
      </c>
      <c r="T19" s="6">
        <v>378</v>
      </c>
      <c r="V19" s="124"/>
      <c r="W19" s="86"/>
    </row>
    <row r="20" spans="1:23" ht="15.75" customHeight="1" thickBot="1" x14ac:dyDescent="0.25">
      <c r="A20" s="84" t="s">
        <v>87</v>
      </c>
      <c r="B20" s="12" t="s">
        <v>79</v>
      </c>
      <c r="C20" s="12">
        <v>5</v>
      </c>
      <c r="D20" s="12">
        <v>5</v>
      </c>
      <c r="E20" s="66">
        <f t="shared" si="0"/>
        <v>0</v>
      </c>
      <c r="F20" s="66">
        <v>0</v>
      </c>
      <c r="G20" s="12">
        <v>930</v>
      </c>
      <c r="H20" s="33">
        <v>100</v>
      </c>
      <c r="I20" s="12">
        <v>7200.2224390506699</v>
      </c>
      <c r="J20" s="12">
        <v>1</v>
      </c>
      <c r="K20" s="95">
        <v>0</v>
      </c>
      <c r="L20" s="95">
        <f>100*IF(MIN(BilevelSolver!G20,TimeDependent!G20,Sparse!G20,NonLinear!G20)=0,0,(TimeDependent!G20-MIN(BilevelSolver!G20,TimeDependent!G20,Sparse!G20,NonLinear!G20))/MIN(BilevelSolver!G20,TimeDependent!G20,Sparse!G20,NonLinear!G20))</f>
        <v>16.687578419071368</v>
      </c>
      <c r="M20" s="163">
        <v>100</v>
      </c>
      <c r="N20" s="158"/>
      <c r="O20" s="12">
        <v>22963</v>
      </c>
      <c r="P20" s="12">
        <v>1087</v>
      </c>
      <c r="Q20" s="12">
        <v>95.100455522537203</v>
      </c>
      <c r="R20" s="12">
        <v>1</v>
      </c>
      <c r="S20" s="12">
        <v>0</v>
      </c>
      <c r="T20" s="12">
        <v>317</v>
      </c>
      <c r="V20" s="124"/>
      <c r="W20" s="86"/>
    </row>
    <row r="21" spans="1:23" ht="15.75" customHeight="1" x14ac:dyDescent="0.2">
      <c r="A21" s="18" t="s">
        <v>92</v>
      </c>
      <c r="B21" s="6" t="s">
        <v>89</v>
      </c>
      <c r="C21" s="6">
        <v>32</v>
      </c>
      <c r="D21" s="6">
        <v>3</v>
      </c>
      <c r="E21" s="64">
        <f t="shared" si="0"/>
        <v>0</v>
      </c>
      <c r="F21" s="64">
        <v>817.00000000001</v>
      </c>
      <c r="G21" s="6">
        <v>914</v>
      </c>
      <c r="H21" s="30">
        <v>10.6126914660819</v>
      </c>
      <c r="I21" s="6">
        <v>7200.0387630462601</v>
      </c>
      <c r="J21" s="6">
        <v>1</v>
      </c>
      <c r="K21" s="86">
        <v>817</v>
      </c>
      <c r="L21" s="86">
        <f>100*IF(MIN(BilevelSolver!G21,TimeDependent!G21,Sparse!G21,NonLinear!G21)=0,0,(TimeDependent!G21-MIN(BilevelSolver!G21,TimeDependent!G21,Sparse!G21,NonLinear!G21))/MIN(BilevelSolver!G21,TimeDependent!G21,Sparse!G21,NonLinear!G21))</f>
        <v>3.0439686486252735</v>
      </c>
      <c r="M21" s="158">
        <v>10.612691466083151</v>
      </c>
      <c r="N21" s="158"/>
      <c r="O21" s="6">
        <v>16706</v>
      </c>
      <c r="P21" s="6">
        <v>936</v>
      </c>
      <c r="Q21" s="6">
        <v>25.1107623577117</v>
      </c>
      <c r="R21" s="6">
        <v>1</v>
      </c>
      <c r="S21" s="6">
        <v>0</v>
      </c>
      <c r="T21" s="6">
        <v>817</v>
      </c>
      <c r="V21" s="124"/>
      <c r="W21" s="86"/>
    </row>
    <row r="22" spans="1:23" ht="15.75" customHeight="1" x14ac:dyDescent="0.2">
      <c r="A22" s="18" t="s">
        <v>93</v>
      </c>
      <c r="B22" s="6" t="s">
        <v>89</v>
      </c>
      <c r="C22" s="6">
        <v>32</v>
      </c>
      <c r="D22" s="6">
        <v>4</v>
      </c>
      <c r="E22" s="64">
        <f t="shared" si="0"/>
        <v>0</v>
      </c>
      <c r="F22" s="64">
        <v>776.000000000005</v>
      </c>
      <c r="G22" s="6">
        <v>900</v>
      </c>
      <c r="H22" s="30">
        <v>13.7777777777771</v>
      </c>
      <c r="I22" s="6">
        <v>7200.0842800140299</v>
      </c>
      <c r="J22" s="6">
        <v>1</v>
      </c>
      <c r="K22" s="86">
        <v>776</v>
      </c>
      <c r="L22" s="86">
        <f>100*IF(MIN(BilevelSolver!G22,TimeDependent!G22,Sparse!G22,NonLinear!G22)=0,0,(TimeDependent!G22-MIN(BilevelSolver!G22,TimeDependent!G22,Sparse!G22,NonLinear!G22))/MIN(BilevelSolver!G22,TimeDependent!G22,Sparse!G22,NonLinear!G22))</f>
        <v>3.4482758620690066</v>
      </c>
      <c r="M22" s="158">
        <v>13.777777777777779</v>
      </c>
      <c r="N22" s="158"/>
      <c r="O22" s="6">
        <v>16706</v>
      </c>
      <c r="P22" s="6">
        <v>936</v>
      </c>
      <c r="Q22" s="6">
        <v>31.120460033416698</v>
      </c>
      <c r="R22" s="6">
        <v>1</v>
      </c>
      <c r="S22" s="6">
        <v>0</v>
      </c>
      <c r="T22" s="6">
        <v>776</v>
      </c>
      <c r="V22" s="124"/>
      <c r="W22" s="86"/>
    </row>
    <row r="23" spans="1:23" ht="15.75" customHeight="1" x14ac:dyDescent="0.2">
      <c r="A23" s="18" t="s">
        <v>94</v>
      </c>
      <c r="B23" s="6" t="s">
        <v>89</v>
      </c>
      <c r="C23" s="6">
        <v>32</v>
      </c>
      <c r="D23" s="6">
        <v>5</v>
      </c>
      <c r="E23" s="64">
        <f t="shared" si="0"/>
        <v>0</v>
      </c>
      <c r="F23" s="64">
        <v>740.00000000007503</v>
      </c>
      <c r="G23" s="6">
        <v>897</v>
      </c>
      <c r="H23" s="30">
        <v>17.502787067996</v>
      </c>
      <c r="I23" s="6">
        <v>7200.1396851539603</v>
      </c>
      <c r="J23" s="6">
        <v>1</v>
      </c>
      <c r="K23" s="86">
        <v>740.00000000007503</v>
      </c>
      <c r="L23" s="86">
        <f>100*IF(MIN(BilevelSolver!G23,TimeDependent!G23,Sparse!G23,NonLinear!G23)=0,0,(TimeDependent!G23-MIN(BilevelSolver!G23,TimeDependent!G23,Sparse!G23,NonLinear!G23))/MIN(BilevelSolver!G23,TimeDependent!G23,Sparse!G23,NonLinear!G23))</f>
        <v>4.9122807017543302</v>
      </c>
      <c r="M23" s="158">
        <v>17.502787067996096</v>
      </c>
      <c r="N23" s="158"/>
      <c r="O23" s="6">
        <v>16706</v>
      </c>
      <c r="P23" s="6">
        <v>936</v>
      </c>
      <c r="Q23" s="6">
        <v>33.209656000137301</v>
      </c>
      <c r="R23" s="6">
        <v>1</v>
      </c>
      <c r="S23" s="6">
        <v>0</v>
      </c>
      <c r="T23" s="6">
        <v>740</v>
      </c>
      <c r="V23" s="124"/>
      <c r="W23" s="86"/>
    </row>
    <row r="24" spans="1:23" ht="15.75" customHeight="1" x14ac:dyDescent="0.2">
      <c r="A24" s="18" t="s">
        <v>95</v>
      </c>
      <c r="B24" s="6" t="s">
        <v>89</v>
      </c>
      <c r="C24" s="6">
        <v>42</v>
      </c>
      <c r="D24" s="6">
        <v>3</v>
      </c>
      <c r="E24" s="64">
        <f t="shared" si="0"/>
        <v>0</v>
      </c>
      <c r="F24" s="64">
        <v>312</v>
      </c>
      <c r="G24" s="6">
        <v>354</v>
      </c>
      <c r="H24" s="30">
        <v>11.864406779660799</v>
      </c>
      <c r="I24" s="6">
        <v>7200.0214829444803</v>
      </c>
      <c r="J24" s="6">
        <v>1628</v>
      </c>
      <c r="K24" s="86">
        <v>312</v>
      </c>
      <c r="L24" s="86">
        <f>100*IF(MIN(BilevelSolver!G24,TimeDependent!G24,Sparse!G24,NonLinear!G24)=0,0,(TimeDependent!G24-MIN(BilevelSolver!G24,TimeDependent!G24,Sparse!G24,NonLinear!G24))/MIN(BilevelSolver!G24,TimeDependent!G24,Sparse!G24,NonLinear!G24))</f>
        <v>2.8903433319055007E-13</v>
      </c>
      <c r="M24" s="158">
        <v>11.864406779661017</v>
      </c>
      <c r="N24" s="158"/>
      <c r="O24" s="6">
        <v>16706</v>
      </c>
      <c r="P24" s="6">
        <v>400</v>
      </c>
      <c r="Q24" s="6">
        <v>6.0296432971954301</v>
      </c>
      <c r="R24" s="6">
        <v>1146</v>
      </c>
      <c r="S24" s="6">
        <v>0</v>
      </c>
      <c r="T24" s="6">
        <v>312</v>
      </c>
      <c r="V24" s="124"/>
      <c r="W24" s="86"/>
    </row>
    <row r="25" spans="1:23" ht="15.75" customHeight="1" x14ac:dyDescent="0.2">
      <c r="A25" s="18" t="s">
        <v>96</v>
      </c>
      <c r="B25" s="6" t="s">
        <v>89</v>
      </c>
      <c r="C25" s="6">
        <v>42</v>
      </c>
      <c r="D25" s="6">
        <v>4</v>
      </c>
      <c r="E25" s="64">
        <f t="shared" si="0"/>
        <v>0</v>
      </c>
      <c r="F25" s="64">
        <v>311.00000000002001</v>
      </c>
      <c r="G25" s="6">
        <v>312</v>
      </c>
      <c r="H25" s="30">
        <v>0.32051282050611501</v>
      </c>
      <c r="I25" s="6">
        <v>7200.0230019092496</v>
      </c>
      <c r="J25" s="6">
        <v>2239</v>
      </c>
      <c r="K25" s="86">
        <v>311</v>
      </c>
      <c r="L25" s="86">
        <f>100*IF(MIN(BilevelSolver!G25,TimeDependent!G25,Sparse!G25,NonLinear!G25)=0,0,(TimeDependent!G25-MIN(BilevelSolver!G25,TimeDependent!G25,Sparse!G25,NonLinear!G25))/MIN(BilevelSolver!G25,TimeDependent!G25,Sparse!G25,NonLinear!G25))</f>
        <v>0</v>
      </c>
      <c r="M25" s="158">
        <v>0.32051282051282054</v>
      </c>
      <c r="N25" s="158"/>
      <c r="O25" s="6">
        <v>16706</v>
      </c>
      <c r="P25" s="6">
        <v>400</v>
      </c>
      <c r="Q25" s="6">
        <v>6.2479934692382804</v>
      </c>
      <c r="R25" s="6">
        <v>1129</v>
      </c>
      <c r="S25" s="6">
        <v>0</v>
      </c>
      <c r="T25" s="6">
        <v>311</v>
      </c>
      <c r="V25" s="124"/>
      <c r="W25" s="86"/>
    </row>
    <row r="26" spans="1:23" ht="15.75" customHeight="1" thickBot="1" x14ac:dyDescent="0.25">
      <c r="A26" s="84" t="s">
        <v>97</v>
      </c>
      <c r="B26" s="12" t="s">
        <v>89</v>
      </c>
      <c r="C26" s="12">
        <v>42</v>
      </c>
      <c r="D26" s="12">
        <v>5</v>
      </c>
      <c r="E26" s="66">
        <f t="shared" si="0"/>
        <v>0</v>
      </c>
      <c r="F26" s="66">
        <v>310.00000000000603</v>
      </c>
      <c r="G26" s="12">
        <v>311</v>
      </c>
      <c r="H26" s="33">
        <v>0.32154340835795303</v>
      </c>
      <c r="I26" s="12">
        <v>7200.0093178749003</v>
      </c>
      <c r="J26" s="12">
        <v>2556</v>
      </c>
      <c r="K26" s="95">
        <v>310.00000000000398</v>
      </c>
      <c r="L26" s="95">
        <f>100*IF(MIN(BilevelSolver!G26,TimeDependent!G26,Sparse!G26,NonLinear!G26)=0,0,(TimeDependent!G26-MIN(BilevelSolver!G26,TimeDependent!G26,Sparse!G26,NonLinear!G26))/MIN(BilevelSolver!G26,TimeDependent!G26,Sparse!G26,NonLinear!G26))</f>
        <v>0</v>
      </c>
      <c r="M26" s="163">
        <v>0.3215434083588492</v>
      </c>
      <c r="N26" s="158"/>
      <c r="O26" s="12">
        <v>16706</v>
      </c>
      <c r="P26" s="12">
        <v>400</v>
      </c>
      <c r="Q26" s="12">
        <v>6.1206498146057102</v>
      </c>
      <c r="R26" s="12">
        <v>1569</v>
      </c>
      <c r="S26" s="12">
        <v>0</v>
      </c>
      <c r="T26" s="12">
        <v>310</v>
      </c>
      <c r="V26" s="124"/>
      <c r="W26" s="86"/>
    </row>
    <row r="27" spans="1:23" ht="15.75" customHeight="1" x14ac:dyDescent="0.2">
      <c r="A27" s="19" t="s">
        <v>137</v>
      </c>
      <c r="B27" s="34" t="s">
        <v>138</v>
      </c>
      <c r="C27" s="34">
        <v>2</v>
      </c>
      <c r="D27" s="34">
        <v>3</v>
      </c>
      <c r="E27" s="62">
        <f t="shared" si="0"/>
        <v>1</v>
      </c>
      <c r="F27" s="62">
        <v>44</v>
      </c>
      <c r="G27" s="34">
        <v>44</v>
      </c>
      <c r="H27" s="35">
        <v>0</v>
      </c>
      <c r="I27" s="34">
        <v>1100.50270915031</v>
      </c>
      <c r="J27" s="34">
        <v>8630</v>
      </c>
      <c r="K27" s="44">
        <v>0</v>
      </c>
      <c r="L27" s="44">
        <f>100*IF(MIN(BilevelSolver!G27,TimeDependent!G27,Sparse!G27,NonLinear!G27)=0,0,(TimeDependent!G27-MIN(BilevelSolver!G27,TimeDependent!G27,Sparse!G27,NonLinear!G27))/MIN(BilevelSolver!G27,TimeDependent!G27,Sparse!G27,NonLinear!G27))</f>
        <v>1.1363742271699708E-8</v>
      </c>
      <c r="M27" s="164">
        <v>100</v>
      </c>
      <c r="N27" s="158"/>
      <c r="O27" s="34">
        <v>62</v>
      </c>
      <c r="P27" s="34">
        <v>53</v>
      </c>
      <c r="Q27" s="34">
        <v>0.19196295738220201</v>
      </c>
      <c r="R27" s="34">
        <v>0</v>
      </c>
      <c r="S27" s="34">
        <v>0</v>
      </c>
      <c r="T27" s="34">
        <v>0</v>
      </c>
      <c r="V27" s="124"/>
      <c r="W27" s="86"/>
    </row>
    <row r="28" spans="1:23" ht="15.75" customHeight="1" x14ac:dyDescent="0.2">
      <c r="A28" s="36" t="s">
        <v>139</v>
      </c>
      <c r="B28" s="31" t="s">
        <v>138</v>
      </c>
      <c r="C28" s="31">
        <v>2</v>
      </c>
      <c r="D28" s="31">
        <v>4</v>
      </c>
      <c r="E28" s="63">
        <f t="shared" si="0"/>
        <v>1</v>
      </c>
      <c r="F28" s="63">
        <v>42</v>
      </c>
      <c r="G28" s="31">
        <v>42</v>
      </c>
      <c r="H28" s="32">
        <v>0</v>
      </c>
      <c r="I28" s="31">
        <v>3065.79321098327</v>
      </c>
      <c r="J28" s="31">
        <v>56960</v>
      </c>
      <c r="K28" s="45">
        <v>0</v>
      </c>
      <c r="L28" s="45">
        <f>100*IF(MIN(BilevelSolver!G28,TimeDependent!G28,Sparse!G28,NonLinear!G28)=0,0,(TimeDependent!G28-MIN(BilevelSolver!G28,TimeDependent!G28,Sparse!G28,NonLinear!G28))/MIN(BilevelSolver!G28,TimeDependent!G28,Sparse!G28,NonLinear!G28))</f>
        <v>0</v>
      </c>
      <c r="M28" s="162">
        <v>100</v>
      </c>
      <c r="N28" s="158"/>
      <c r="O28" s="31">
        <v>62</v>
      </c>
      <c r="P28" s="31">
        <v>53</v>
      </c>
      <c r="Q28" s="31">
        <v>0.22344017028808499</v>
      </c>
      <c r="R28" s="31">
        <v>0</v>
      </c>
      <c r="S28" s="31">
        <v>0</v>
      </c>
      <c r="T28" s="31">
        <v>0</v>
      </c>
      <c r="V28" s="124"/>
      <c r="W28" s="86"/>
    </row>
    <row r="29" spans="1:23" ht="15.75" customHeight="1" x14ac:dyDescent="0.2">
      <c r="A29" s="18" t="s">
        <v>140</v>
      </c>
      <c r="B29" s="6" t="s">
        <v>138</v>
      </c>
      <c r="C29" s="6">
        <v>2</v>
      </c>
      <c r="D29" s="6">
        <v>5</v>
      </c>
      <c r="E29" s="64">
        <f t="shared" si="0"/>
        <v>0</v>
      </c>
      <c r="F29" s="64">
        <v>27</v>
      </c>
      <c r="G29" s="6">
        <v>39</v>
      </c>
      <c r="H29" s="30">
        <v>30.769230769230699</v>
      </c>
      <c r="I29" s="6">
        <v>7200.00162196159</v>
      </c>
      <c r="J29" s="6">
        <v>148137</v>
      </c>
      <c r="K29" s="86">
        <v>0</v>
      </c>
      <c r="L29" s="86">
        <f>100*IF(MIN(BilevelSolver!G29,TimeDependent!G29,Sparse!G29,NonLinear!G29)=0,0,(TimeDependent!G29-MIN(BilevelSolver!G29,TimeDependent!G29,Sparse!G29,NonLinear!G29))/MIN(BilevelSolver!G29,TimeDependent!G29,Sparse!G29,NonLinear!G29))</f>
        <v>0</v>
      </c>
      <c r="M29" s="158">
        <v>100</v>
      </c>
      <c r="N29" s="158"/>
      <c r="O29" s="6">
        <v>62</v>
      </c>
      <c r="P29" s="6">
        <v>53</v>
      </c>
      <c r="Q29" s="6">
        <v>0.186691999435424</v>
      </c>
      <c r="R29" s="6">
        <v>24219</v>
      </c>
      <c r="S29" s="6">
        <v>0</v>
      </c>
      <c r="T29" s="6">
        <v>0</v>
      </c>
      <c r="V29" s="124"/>
      <c r="W29" s="86"/>
    </row>
    <row r="30" spans="1:23" ht="15.75" customHeight="1" x14ac:dyDescent="0.2">
      <c r="A30" s="19" t="s">
        <v>141</v>
      </c>
      <c r="B30" s="31" t="s">
        <v>138</v>
      </c>
      <c r="C30" s="31">
        <v>3</v>
      </c>
      <c r="D30" s="31">
        <v>3</v>
      </c>
      <c r="E30" s="63">
        <f t="shared" si="0"/>
        <v>1</v>
      </c>
      <c r="F30" s="63">
        <v>31</v>
      </c>
      <c r="G30" s="31">
        <v>31</v>
      </c>
      <c r="H30" s="32">
        <v>0</v>
      </c>
      <c r="I30" s="31">
        <v>176.64540004730199</v>
      </c>
      <c r="J30" s="31">
        <v>11365</v>
      </c>
      <c r="K30" s="45">
        <v>0</v>
      </c>
      <c r="L30" s="45">
        <f>100*IF(MIN(BilevelSolver!G30,TimeDependent!G30,Sparse!G30,NonLinear!G30)=0,0,(TimeDependent!G30-MIN(BilevelSolver!G30,TimeDependent!G30,Sparse!G30,NonLinear!G30))/MIN(BilevelSolver!G30,TimeDependent!G30,Sparse!G30,NonLinear!G30))</f>
        <v>0</v>
      </c>
      <c r="M30" s="162">
        <v>100</v>
      </c>
      <c r="N30" s="158"/>
      <c r="O30" s="31">
        <v>62</v>
      </c>
      <c r="P30" s="31">
        <v>45</v>
      </c>
      <c r="Q30" s="31">
        <v>0.147498369216918</v>
      </c>
      <c r="R30" s="31">
        <v>0</v>
      </c>
      <c r="S30" s="31">
        <v>0</v>
      </c>
      <c r="T30" s="31">
        <v>0</v>
      </c>
      <c r="V30" s="124"/>
      <c r="W30" s="86"/>
    </row>
    <row r="31" spans="1:23" ht="15.75" customHeight="1" x14ac:dyDescent="0.2">
      <c r="A31" s="19" t="s">
        <v>142</v>
      </c>
      <c r="B31" s="31" t="s">
        <v>138</v>
      </c>
      <c r="C31" s="31">
        <v>3</v>
      </c>
      <c r="D31" s="31">
        <v>4</v>
      </c>
      <c r="E31" s="63">
        <f t="shared" si="0"/>
        <v>1</v>
      </c>
      <c r="F31" s="63">
        <v>28</v>
      </c>
      <c r="G31" s="31">
        <v>28</v>
      </c>
      <c r="H31" s="32">
        <v>0</v>
      </c>
      <c r="I31" s="31">
        <v>749.38491988182</v>
      </c>
      <c r="J31" s="31">
        <v>81050</v>
      </c>
      <c r="K31" s="45">
        <v>0</v>
      </c>
      <c r="L31" s="45">
        <f>100*IF(MIN(BilevelSolver!G31,TimeDependent!G31,Sparse!G31,NonLinear!G31)=0,0,(TimeDependent!G31-MIN(BilevelSolver!G31,TimeDependent!G31,Sparse!G31,NonLinear!G31))/MIN(BilevelSolver!G31,TimeDependent!G31,Sparse!G31,NonLinear!G31))</f>
        <v>0</v>
      </c>
      <c r="M31" s="162">
        <v>100</v>
      </c>
      <c r="N31" s="158"/>
      <c r="O31" s="31">
        <v>62</v>
      </c>
      <c r="P31" s="31">
        <v>45</v>
      </c>
      <c r="Q31" s="31">
        <v>0.13304162025451599</v>
      </c>
      <c r="R31" s="31">
        <v>0</v>
      </c>
      <c r="S31" s="31">
        <v>0</v>
      </c>
      <c r="T31" s="31">
        <v>0</v>
      </c>
      <c r="V31" s="124"/>
      <c r="W31" s="86"/>
    </row>
    <row r="32" spans="1:23" ht="15.75" customHeight="1" x14ac:dyDescent="0.2">
      <c r="A32" s="19" t="s">
        <v>143</v>
      </c>
      <c r="B32" s="31" t="s">
        <v>138</v>
      </c>
      <c r="C32" s="31">
        <v>3</v>
      </c>
      <c r="D32" s="31">
        <v>5</v>
      </c>
      <c r="E32" s="63">
        <f t="shared" si="0"/>
        <v>1</v>
      </c>
      <c r="F32" s="63">
        <v>23</v>
      </c>
      <c r="G32" s="31">
        <v>23</v>
      </c>
      <c r="H32" s="32">
        <v>0</v>
      </c>
      <c r="I32" s="31">
        <v>3113.35405898094</v>
      </c>
      <c r="J32" s="31">
        <v>567187</v>
      </c>
      <c r="K32" s="45">
        <v>0</v>
      </c>
      <c r="L32" s="45">
        <f>100*IF(MIN(BilevelSolver!G32,TimeDependent!G32,Sparse!G32,NonLinear!G32)=0,0,(TimeDependent!G32-MIN(BilevelSolver!G32,TimeDependent!G32,Sparse!G32,NonLinear!G32))/MIN(BilevelSolver!G32,TimeDependent!G32,Sparse!G32,NonLinear!G32))</f>
        <v>0</v>
      </c>
      <c r="M32" s="162">
        <v>100</v>
      </c>
      <c r="N32" s="158"/>
      <c r="O32" s="31">
        <v>62</v>
      </c>
      <c r="P32" s="31">
        <v>45</v>
      </c>
      <c r="Q32" s="31">
        <v>0.14162898063659601</v>
      </c>
      <c r="R32" s="31">
        <v>0</v>
      </c>
      <c r="S32" s="31">
        <v>0</v>
      </c>
      <c r="T32" s="31">
        <v>0</v>
      </c>
      <c r="V32" s="124"/>
      <c r="W32" s="86"/>
    </row>
    <row r="33" spans="1:23" ht="15.75" customHeight="1" thickBot="1" x14ac:dyDescent="0.25">
      <c r="A33" s="82" t="s">
        <v>144</v>
      </c>
      <c r="B33" s="31" t="s">
        <v>138</v>
      </c>
      <c r="C33" s="31">
        <v>4</v>
      </c>
      <c r="D33" s="31">
        <v>3</v>
      </c>
      <c r="E33" s="63">
        <f t="shared" si="0"/>
        <v>1</v>
      </c>
      <c r="F33" s="63">
        <v>7</v>
      </c>
      <c r="G33" s="31">
        <v>7</v>
      </c>
      <c r="H33" s="32">
        <v>0</v>
      </c>
      <c r="I33" s="31">
        <v>31.757019996642999</v>
      </c>
      <c r="J33" s="31">
        <v>12471</v>
      </c>
      <c r="K33" s="45">
        <v>0</v>
      </c>
      <c r="L33" s="45">
        <f>100*IF(MIN(BilevelSolver!G33,TimeDependent!G33,Sparse!G33,NonLinear!G33)=0,0,(TimeDependent!G33-MIN(BilevelSolver!G33,TimeDependent!G33,Sparse!G33,NonLinear!G33))/MIN(BilevelSolver!G33,TimeDependent!G33,Sparse!G33,NonLinear!G33))</f>
        <v>0</v>
      </c>
      <c r="M33" s="162">
        <v>100</v>
      </c>
      <c r="N33" s="158"/>
      <c r="O33" s="31">
        <v>62</v>
      </c>
      <c r="P33" s="31">
        <v>36</v>
      </c>
      <c r="Q33" s="31">
        <v>0.113374948501586</v>
      </c>
      <c r="R33" s="31">
        <v>0</v>
      </c>
      <c r="S33" s="31">
        <v>0</v>
      </c>
      <c r="T33" s="31">
        <v>0</v>
      </c>
      <c r="V33" s="124"/>
      <c r="W33" s="86"/>
    </row>
    <row r="34" spans="1:23" ht="15.75" customHeight="1" x14ac:dyDescent="0.2">
      <c r="A34" s="18" t="s">
        <v>145</v>
      </c>
      <c r="B34" s="27" t="s">
        <v>146</v>
      </c>
      <c r="C34" s="27">
        <v>7</v>
      </c>
      <c r="D34" s="27">
        <v>3</v>
      </c>
      <c r="E34" s="65">
        <f t="shared" si="0"/>
        <v>0</v>
      </c>
      <c r="F34" s="65">
        <v>0</v>
      </c>
      <c r="G34" s="27">
        <v>106</v>
      </c>
      <c r="H34" s="28">
        <v>100</v>
      </c>
      <c r="I34" s="27">
        <v>7200.0042059421503</v>
      </c>
      <c r="J34" s="27">
        <v>146567</v>
      </c>
      <c r="K34" s="94">
        <v>0</v>
      </c>
      <c r="L34" s="94">
        <f>100*IF(MIN(BilevelSolver!G34,TimeDependent!G34,Sparse!G34,NonLinear!G34)=0,0,(TimeDependent!G34-MIN(BilevelSolver!G34,TimeDependent!G34,Sparse!G34,NonLinear!G34))/MIN(BilevelSolver!G34,TimeDependent!G34,Sparse!G34,NonLinear!G34))</f>
        <v>6</v>
      </c>
      <c r="M34" s="161">
        <v>100</v>
      </c>
      <c r="N34" s="158"/>
      <c r="O34" s="27">
        <v>115</v>
      </c>
      <c r="P34" s="27">
        <v>115</v>
      </c>
      <c r="Q34" s="27">
        <v>0.97979712486267001</v>
      </c>
      <c r="R34" s="27">
        <v>63571</v>
      </c>
      <c r="S34" s="27">
        <v>0</v>
      </c>
      <c r="T34" s="27">
        <v>0</v>
      </c>
      <c r="V34" s="124"/>
      <c r="W34" s="86"/>
    </row>
    <row r="35" spans="1:23" ht="15.75" customHeight="1" x14ac:dyDescent="0.2">
      <c r="A35" s="83" t="s">
        <v>147</v>
      </c>
      <c r="B35" s="6" t="s">
        <v>146</v>
      </c>
      <c r="C35" s="6">
        <v>7</v>
      </c>
      <c r="D35" s="6">
        <v>4</v>
      </c>
      <c r="E35" s="64">
        <f t="shared" si="0"/>
        <v>0</v>
      </c>
      <c r="F35" s="64">
        <v>0</v>
      </c>
      <c r="G35" s="6">
        <v>102</v>
      </c>
      <c r="H35" s="30">
        <v>100</v>
      </c>
      <c r="I35" s="6">
        <v>7200.0032310485803</v>
      </c>
      <c r="J35" s="6">
        <v>191554</v>
      </c>
      <c r="K35" s="86">
        <v>0</v>
      </c>
      <c r="L35" s="86">
        <f>100*IF(MIN(BilevelSolver!G35,TimeDependent!G35,Sparse!G35,NonLinear!G35)=0,0,(TimeDependent!G35-MIN(BilevelSolver!G35,TimeDependent!G35,Sparse!G35,NonLinear!G35))/MIN(BilevelSolver!G35,TimeDependent!G35,Sparse!G35,NonLinear!G35))</f>
        <v>15.909090909090908</v>
      </c>
      <c r="M35" s="158">
        <v>100</v>
      </c>
      <c r="N35" s="158"/>
      <c r="O35" s="6">
        <v>115</v>
      </c>
      <c r="P35" s="6">
        <v>115</v>
      </c>
      <c r="Q35" s="6">
        <v>0.97845721244812001</v>
      </c>
      <c r="R35" s="6">
        <v>56607</v>
      </c>
      <c r="S35" s="6">
        <v>0</v>
      </c>
      <c r="T35" s="6">
        <v>0</v>
      </c>
      <c r="V35" s="124"/>
      <c r="W35" s="86"/>
    </row>
    <row r="36" spans="1:23" ht="15.75" customHeight="1" x14ac:dyDescent="0.2">
      <c r="A36" s="18" t="s">
        <v>148</v>
      </c>
      <c r="B36" s="6" t="s">
        <v>146</v>
      </c>
      <c r="C36" s="6">
        <v>7</v>
      </c>
      <c r="D36" s="6">
        <v>5</v>
      </c>
      <c r="E36" s="64">
        <f t="shared" si="0"/>
        <v>0</v>
      </c>
      <c r="F36" s="64">
        <v>0</v>
      </c>
      <c r="G36" s="6">
        <v>87</v>
      </c>
      <c r="H36" s="30">
        <v>100</v>
      </c>
      <c r="I36" s="6">
        <v>7200.0023899078296</v>
      </c>
      <c r="J36" s="6">
        <v>190059</v>
      </c>
      <c r="K36" s="86">
        <v>0</v>
      </c>
      <c r="L36" s="86">
        <f>100*IF(MIN(BilevelSolver!G36,TimeDependent!G36,Sparse!G36,NonLinear!G36)=0,0,(TimeDependent!G36-MIN(BilevelSolver!G36,TimeDependent!G36,Sparse!G36,NonLinear!G36))/MIN(BilevelSolver!G36,TimeDependent!G36,Sparse!G36,NonLinear!G36))</f>
        <v>3.5714341872719735</v>
      </c>
      <c r="M36" s="158">
        <v>100</v>
      </c>
      <c r="N36" s="158"/>
      <c r="O36" s="6">
        <v>115</v>
      </c>
      <c r="P36" s="6">
        <v>115</v>
      </c>
      <c r="Q36" s="6">
        <v>0.990733861923217</v>
      </c>
      <c r="R36" s="6">
        <v>48588</v>
      </c>
      <c r="S36" s="6">
        <v>1</v>
      </c>
      <c r="T36" s="6">
        <v>0</v>
      </c>
      <c r="V36" s="124"/>
      <c r="W36" s="86"/>
    </row>
    <row r="37" spans="1:23" ht="15.75" customHeight="1" x14ac:dyDescent="0.2">
      <c r="A37" s="37" t="s">
        <v>149</v>
      </c>
      <c r="B37" s="6" t="s">
        <v>146</v>
      </c>
      <c r="C37" s="6">
        <v>8</v>
      </c>
      <c r="D37" s="6">
        <v>3</v>
      </c>
      <c r="E37" s="64">
        <f t="shared" si="0"/>
        <v>0</v>
      </c>
      <c r="F37" s="64">
        <v>0</v>
      </c>
      <c r="G37" s="6">
        <v>73</v>
      </c>
      <c r="H37" s="30">
        <v>100</v>
      </c>
      <c r="I37" s="6">
        <v>7200.0269560813904</v>
      </c>
      <c r="J37" s="6">
        <v>254282</v>
      </c>
      <c r="K37" s="86">
        <v>0</v>
      </c>
      <c r="L37" s="86">
        <f>100*IF(MIN(BilevelSolver!G37,TimeDependent!G37,Sparse!G37,NonLinear!G37)=0,0,(TimeDependent!G37-MIN(BilevelSolver!G37,TimeDependent!G37,Sparse!G37,NonLinear!G37))/MIN(BilevelSolver!G37,TimeDependent!G37,Sparse!G37,NonLinear!G37))</f>
        <v>28.070175438601442</v>
      </c>
      <c r="M37" s="158">
        <v>100</v>
      </c>
      <c r="N37" s="158"/>
      <c r="O37" s="6">
        <v>115</v>
      </c>
      <c r="P37" s="6">
        <v>114</v>
      </c>
      <c r="Q37" s="6">
        <v>0.96887946128845204</v>
      </c>
      <c r="R37" s="6">
        <v>51943</v>
      </c>
      <c r="S37" s="6">
        <v>0</v>
      </c>
      <c r="T37" s="6">
        <v>0</v>
      </c>
      <c r="V37" s="124"/>
      <c r="W37" s="86"/>
    </row>
    <row r="38" spans="1:23" ht="15.75" customHeight="1" x14ac:dyDescent="0.2">
      <c r="A38" s="37" t="s">
        <v>150</v>
      </c>
      <c r="B38" s="6" t="s">
        <v>146</v>
      </c>
      <c r="C38" s="6">
        <v>8</v>
      </c>
      <c r="D38" s="6">
        <v>4</v>
      </c>
      <c r="E38" s="64">
        <f t="shared" si="0"/>
        <v>0</v>
      </c>
      <c r="F38" s="64">
        <v>0</v>
      </c>
      <c r="G38" s="6">
        <v>29</v>
      </c>
      <c r="H38" s="30">
        <v>100</v>
      </c>
      <c r="I38" s="6">
        <v>7200.0016639232599</v>
      </c>
      <c r="J38" s="6">
        <v>422534</v>
      </c>
      <c r="K38" s="86">
        <v>0</v>
      </c>
      <c r="L38" s="86">
        <f>100*IF(MIN(BilevelSolver!G38,TimeDependent!G38,Sparse!G38,NonLinear!G38)=0,0,(TimeDependent!G38-MIN(BilevelSolver!G38,TimeDependent!G38,Sparse!G38,NonLinear!G38))/MIN(BilevelSolver!G38,TimeDependent!G38,Sparse!G38,NonLinear!G38))</f>
        <v>61.111111111111114</v>
      </c>
      <c r="M38" s="158">
        <v>100</v>
      </c>
      <c r="N38" s="158"/>
      <c r="O38" s="6">
        <v>115</v>
      </c>
      <c r="P38" s="6">
        <v>114</v>
      </c>
      <c r="Q38" s="6">
        <v>0.99820613861083896</v>
      </c>
      <c r="R38" s="6">
        <v>51054</v>
      </c>
      <c r="S38" s="6">
        <v>0</v>
      </c>
      <c r="T38" s="6">
        <v>0</v>
      </c>
      <c r="V38" s="124"/>
      <c r="W38" s="86"/>
    </row>
    <row r="39" spans="1:23" ht="15.75" customHeight="1" thickBot="1" x14ac:dyDescent="0.25">
      <c r="A39" s="84" t="s">
        <v>151</v>
      </c>
      <c r="B39" s="12" t="s">
        <v>146</v>
      </c>
      <c r="C39" s="12">
        <v>8</v>
      </c>
      <c r="D39" s="12">
        <v>5</v>
      </c>
      <c r="E39" s="66">
        <f t="shared" si="0"/>
        <v>0</v>
      </c>
      <c r="F39" s="66">
        <v>0</v>
      </c>
      <c r="G39" s="12">
        <v>29</v>
      </c>
      <c r="H39" s="33">
        <v>100</v>
      </c>
      <c r="I39" s="12">
        <v>7200.0103340148898</v>
      </c>
      <c r="J39" s="12">
        <v>284130</v>
      </c>
      <c r="K39" s="95">
        <v>0</v>
      </c>
      <c r="L39" s="95">
        <f>100*IF(MIN(BilevelSolver!G39,TimeDependent!G39,Sparse!G39,NonLinear!G39)=0,0,(TimeDependent!G39-MIN(BilevelSolver!G39,TimeDependent!G39,Sparse!G39,NonLinear!G39))/MIN(BilevelSolver!G39,TimeDependent!G39,Sparse!G39,NonLinear!G39))</f>
        <v>222.22222222429858</v>
      </c>
      <c r="M39" s="163">
        <v>100</v>
      </c>
      <c r="N39" s="158"/>
      <c r="O39" s="12">
        <v>115</v>
      </c>
      <c r="P39" s="12">
        <v>114</v>
      </c>
      <c r="Q39" s="12">
        <v>0.978290796279907</v>
      </c>
      <c r="R39" s="12">
        <v>41235</v>
      </c>
      <c r="S39" s="12">
        <v>0</v>
      </c>
      <c r="T39" s="12">
        <v>0</v>
      </c>
      <c r="V39" s="124"/>
      <c r="W39" s="86"/>
    </row>
    <row r="40" spans="1:23" ht="15.75" customHeight="1" x14ac:dyDescent="0.2">
      <c r="A40" s="18" t="s">
        <v>158</v>
      </c>
      <c r="B40" s="6" t="s">
        <v>153</v>
      </c>
      <c r="C40" s="6">
        <v>5</v>
      </c>
      <c r="D40" s="6">
        <v>5</v>
      </c>
      <c r="E40" s="64">
        <f t="shared" si="0"/>
        <v>0</v>
      </c>
      <c r="F40" s="64">
        <v>100.000008252177</v>
      </c>
      <c r="G40" s="6">
        <v>811</v>
      </c>
      <c r="H40" s="30">
        <v>87.669542755588509</v>
      </c>
      <c r="I40" s="6">
        <v>7200.1627709865497</v>
      </c>
      <c r="J40" s="6">
        <v>1</v>
      </c>
      <c r="K40" s="86">
        <v>38</v>
      </c>
      <c r="L40" s="86">
        <f>100*IF(MIN(BilevelSolver!G40,TimeDependent!G40,Sparse!G40,NonLinear!G40)=0,0,(TimeDependent!G40-MIN(BilevelSolver!G40,TimeDependent!G40,Sparse!G40,NonLinear!G40))/MIN(BilevelSolver!G40,TimeDependent!G40,Sparse!G40,NonLinear!G40))</f>
        <v>4.7803620619121707</v>
      </c>
      <c r="M40" s="158">
        <v>95.314426633785445</v>
      </c>
      <c r="N40" s="158"/>
      <c r="O40" s="6">
        <v>8361</v>
      </c>
      <c r="P40" s="6">
        <v>851</v>
      </c>
      <c r="Q40" s="6">
        <v>62.675611495971602</v>
      </c>
      <c r="R40" s="6">
        <v>1</v>
      </c>
      <c r="S40" s="6">
        <v>0</v>
      </c>
      <c r="T40" s="6">
        <v>38</v>
      </c>
      <c r="V40" s="124"/>
      <c r="W40" s="86"/>
    </row>
    <row r="41" spans="1:23" ht="15.75" customHeight="1" x14ac:dyDescent="0.2">
      <c r="A41" s="18" t="s">
        <v>159</v>
      </c>
      <c r="B41" s="6" t="s">
        <v>153</v>
      </c>
      <c r="C41" s="6">
        <v>6</v>
      </c>
      <c r="D41" s="6">
        <v>3</v>
      </c>
      <c r="E41" s="64">
        <f t="shared" si="0"/>
        <v>0</v>
      </c>
      <c r="F41" s="64">
        <v>58</v>
      </c>
      <c r="G41" s="6">
        <v>307</v>
      </c>
      <c r="H41" s="30">
        <v>81.107491856677498</v>
      </c>
      <c r="I41" s="6">
        <v>7200.0172078609403</v>
      </c>
      <c r="J41" s="6">
        <v>378</v>
      </c>
      <c r="K41" s="86">
        <v>50.000000000000099</v>
      </c>
      <c r="L41" s="86">
        <f>100*IF(MIN(BilevelSolver!G41,TimeDependent!G41,Sparse!G41,NonLinear!G41)=0,0,(TimeDependent!G41-MIN(BilevelSolver!G41,TimeDependent!G41,Sparse!G41,NonLinear!G41))/MIN(BilevelSolver!G41,TimeDependent!G41,Sparse!G41,NonLinear!G41))</f>
        <v>8.4805653710247348</v>
      </c>
      <c r="M41" s="158">
        <v>83.713355048859896</v>
      </c>
      <c r="N41" s="158"/>
      <c r="O41" s="6">
        <v>8361</v>
      </c>
      <c r="P41" s="6">
        <v>358</v>
      </c>
      <c r="Q41" s="6">
        <v>9.6535539627075195</v>
      </c>
      <c r="R41" s="6">
        <v>275</v>
      </c>
      <c r="S41" s="6">
        <v>0</v>
      </c>
      <c r="T41" s="6">
        <v>50</v>
      </c>
      <c r="V41" s="124"/>
      <c r="W41" s="86"/>
    </row>
    <row r="42" spans="1:23" ht="15.75" customHeight="1" x14ac:dyDescent="0.2">
      <c r="A42" s="18" t="s">
        <v>160</v>
      </c>
      <c r="B42" s="6" t="s">
        <v>153</v>
      </c>
      <c r="C42" s="6">
        <v>6</v>
      </c>
      <c r="D42" s="6">
        <v>4</v>
      </c>
      <c r="E42" s="64">
        <f t="shared" si="0"/>
        <v>0</v>
      </c>
      <c r="F42" s="64">
        <v>56.000017837845</v>
      </c>
      <c r="G42" s="6">
        <v>281</v>
      </c>
      <c r="H42" s="30">
        <v>80.071168029236588</v>
      </c>
      <c r="I42" s="6">
        <v>7200.0152161121296</v>
      </c>
      <c r="J42" s="6">
        <v>541</v>
      </c>
      <c r="K42" s="86">
        <v>39.000000000012399</v>
      </c>
      <c r="L42" s="86">
        <f>100*IF(MIN(BilevelSolver!G42,TimeDependent!G42,Sparse!G42,NonLinear!G42)=0,0,(TimeDependent!G42-MIN(BilevelSolver!G42,TimeDependent!G42,Sparse!G42,NonLinear!G42))/MIN(BilevelSolver!G42,TimeDependent!G42,Sparse!G42,NonLinear!G42))</f>
        <v>1.4440433830348527</v>
      </c>
      <c r="M42" s="158">
        <v>86.120996441276731</v>
      </c>
      <c r="N42" s="158"/>
      <c r="O42" s="6">
        <v>8361</v>
      </c>
      <c r="P42" s="6">
        <v>358</v>
      </c>
      <c r="Q42" s="6">
        <v>11.81365609169</v>
      </c>
      <c r="R42" s="6">
        <v>384</v>
      </c>
      <c r="S42" s="6">
        <v>0</v>
      </c>
      <c r="T42" s="6">
        <v>39</v>
      </c>
      <c r="V42" s="124"/>
      <c r="W42" s="86"/>
    </row>
    <row r="43" spans="1:23" ht="15.75" customHeight="1" x14ac:dyDescent="0.2">
      <c r="A43" s="18" t="s">
        <v>161</v>
      </c>
      <c r="B43" s="6" t="s">
        <v>153</v>
      </c>
      <c r="C43" s="6">
        <v>6</v>
      </c>
      <c r="D43" s="6">
        <v>5</v>
      </c>
      <c r="E43" s="64">
        <f t="shared" si="0"/>
        <v>0</v>
      </c>
      <c r="F43" s="64">
        <v>50</v>
      </c>
      <c r="G43" s="6">
        <v>269</v>
      </c>
      <c r="H43" s="30">
        <v>81.412639405204402</v>
      </c>
      <c r="I43" s="6">
        <v>7250.2038371562903</v>
      </c>
      <c r="J43" s="6">
        <v>521</v>
      </c>
      <c r="K43" s="86">
        <v>38</v>
      </c>
      <c r="L43" s="86">
        <f>100*IF(MIN(BilevelSolver!G43,TimeDependent!G43,Sparse!G43,NonLinear!G43)=0,0,(TimeDependent!G43-MIN(BilevelSolver!G43,TimeDependent!G43,Sparse!G43,NonLinear!G43))/MIN(BilevelSolver!G43,TimeDependent!G43,Sparse!G43,NonLinear!G43))</f>
        <v>1.5094340054752298</v>
      </c>
      <c r="M43" s="158">
        <v>85.873605947955397</v>
      </c>
      <c r="N43" s="158"/>
      <c r="O43" s="6">
        <v>8361</v>
      </c>
      <c r="P43" s="6">
        <v>358</v>
      </c>
      <c r="Q43" s="6">
        <v>9.8186221122741699</v>
      </c>
      <c r="R43" s="6">
        <v>383</v>
      </c>
      <c r="S43" s="6">
        <v>0</v>
      </c>
      <c r="T43" s="6">
        <v>38</v>
      </c>
      <c r="V43" s="124"/>
      <c r="W43" s="86"/>
    </row>
    <row r="44" spans="1:23" ht="15.75" customHeight="1" x14ac:dyDescent="0.2">
      <c r="A44" s="18" t="s">
        <v>162</v>
      </c>
      <c r="B44" s="6" t="s">
        <v>153</v>
      </c>
      <c r="C44" s="6">
        <v>7</v>
      </c>
      <c r="D44" s="6">
        <v>3</v>
      </c>
      <c r="E44" s="64">
        <f t="shared" si="0"/>
        <v>0</v>
      </c>
      <c r="F44" s="64">
        <v>40</v>
      </c>
      <c r="G44" s="6">
        <v>70</v>
      </c>
      <c r="H44" s="30">
        <v>42.857142857142698</v>
      </c>
      <c r="I44" s="6">
        <v>7200.0238468647003</v>
      </c>
      <c r="J44" s="6">
        <v>13267</v>
      </c>
      <c r="K44" s="86">
        <v>40</v>
      </c>
      <c r="L44" s="86">
        <f>100*IF(MIN(BilevelSolver!G44,TimeDependent!G44,Sparse!G44,NonLinear!G44)=0,0,(TimeDependent!G44-MIN(BilevelSolver!G44,TimeDependent!G44,Sparse!G44,NonLinear!G44))/MIN(BilevelSolver!G44,TimeDependent!G44,Sparse!G44,NonLinear!G44))</f>
        <v>0</v>
      </c>
      <c r="M44" s="158">
        <v>42.857142857142854</v>
      </c>
      <c r="N44" s="158"/>
      <c r="O44" s="6">
        <v>8361</v>
      </c>
      <c r="P44" s="6">
        <v>137</v>
      </c>
      <c r="Q44" s="6">
        <v>1.3107550144195499</v>
      </c>
      <c r="R44" s="6">
        <v>2615</v>
      </c>
      <c r="S44" s="6">
        <v>0</v>
      </c>
      <c r="T44" s="6">
        <v>40</v>
      </c>
      <c r="V44" s="124"/>
      <c r="W44" s="86"/>
    </row>
    <row r="45" spans="1:23" ht="15.75" customHeight="1" x14ac:dyDescent="0.2">
      <c r="A45" s="18" t="s">
        <v>163</v>
      </c>
      <c r="B45" s="6" t="s">
        <v>153</v>
      </c>
      <c r="C45" s="6">
        <v>7</v>
      </c>
      <c r="D45" s="6">
        <v>4</v>
      </c>
      <c r="E45" s="64">
        <f t="shared" si="0"/>
        <v>0</v>
      </c>
      <c r="F45" s="64">
        <v>39</v>
      </c>
      <c r="G45" s="6">
        <v>62</v>
      </c>
      <c r="H45" s="30">
        <v>37.096774193548299</v>
      </c>
      <c r="I45" s="6">
        <v>7200.0032279491397</v>
      </c>
      <c r="J45" s="6">
        <v>55007</v>
      </c>
      <c r="K45" s="86">
        <v>39</v>
      </c>
      <c r="L45" s="86">
        <f>100*IF(MIN(BilevelSolver!G45,TimeDependent!G45,Sparse!G45,NonLinear!G45)=0,0,(TimeDependent!G45-MIN(BilevelSolver!G45,TimeDependent!G45,Sparse!G45,NonLinear!G45))/MIN(BilevelSolver!G45,TimeDependent!G45,Sparse!G45,NonLinear!G45))</f>
        <v>9.9934397674656336E-12</v>
      </c>
      <c r="M45" s="158">
        <v>37.096774193548384</v>
      </c>
      <c r="N45" s="158"/>
      <c r="O45" s="6">
        <v>8361</v>
      </c>
      <c r="P45" s="6">
        <v>137</v>
      </c>
      <c r="Q45" s="6">
        <v>1.2703895568847601</v>
      </c>
      <c r="R45" s="6">
        <v>3467</v>
      </c>
      <c r="S45" s="6">
        <v>0</v>
      </c>
      <c r="T45" s="6">
        <v>39</v>
      </c>
      <c r="V45" s="124"/>
      <c r="W45" s="86"/>
    </row>
    <row r="46" spans="1:23" ht="15.75" customHeight="1" thickBot="1" x14ac:dyDescent="0.25">
      <c r="A46" s="84" t="s">
        <v>164</v>
      </c>
      <c r="B46" s="12" t="s">
        <v>153</v>
      </c>
      <c r="C46" s="12">
        <v>7</v>
      </c>
      <c r="D46" s="12">
        <v>5</v>
      </c>
      <c r="E46" s="66">
        <f t="shared" si="0"/>
        <v>0</v>
      </c>
      <c r="F46" s="66">
        <v>38.000000000000199</v>
      </c>
      <c r="G46" s="12">
        <v>61</v>
      </c>
      <c r="H46" s="33">
        <v>37.704918032786502</v>
      </c>
      <c r="I46" s="12">
        <v>7200.0030410289701</v>
      </c>
      <c r="J46" s="12">
        <v>27690</v>
      </c>
      <c r="K46" s="95">
        <v>38</v>
      </c>
      <c r="L46" s="95">
        <f>100*IF(MIN(BilevelSolver!G46,TimeDependent!G46,Sparse!G46,NonLinear!G46)=0,0,(TimeDependent!G46-MIN(BilevelSolver!G46,TimeDependent!G46,Sparse!G46,NonLinear!G46))/MIN(BilevelSolver!G46,TimeDependent!G46,Sparse!G46,NonLinear!G46))</f>
        <v>1.4676784377995726E-12</v>
      </c>
      <c r="M46" s="163">
        <v>37.704918032786885</v>
      </c>
      <c r="N46" s="158"/>
      <c r="O46" s="12">
        <v>8361</v>
      </c>
      <c r="P46" s="12">
        <v>137</v>
      </c>
      <c r="Q46" s="12">
        <v>1.34691739082336</v>
      </c>
      <c r="R46" s="12">
        <v>5058</v>
      </c>
      <c r="S46" s="12">
        <v>0</v>
      </c>
      <c r="T46" s="12">
        <v>38</v>
      </c>
      <c r="V46" s="124"/>
      <c r="W46" s="86"/>
    </row>
    <row r="47" spans="1:23" ht="15.75" customHeight="1" x14ac:dyDescent="0.2">
      <c r="A47" s="19" t="s">
        <v>165</v>
      </c>
      <c r="B47" s="34" t="s">
        <v>166</v>
      </c>
      <c r="C47" s="34">
        <v>2</v>
      </c>
      <c r="D47" s="34">
        <v>3</v>
      </c>
      <c r="E47" s="62">
        <f t="shared" si="0"/>
        <v>1</v>
      </c>
      <c r="F47" s="62">
        <v>14.999999999999901</v>
      </c>
      <c r="G47" s="34">
        <v>14.999999999999901</v>
      </c>
      <c r="H47" s="35">
        <v>0</v>
      </c>
      <c r="I47" s="34">
        <v>37.543142080307</v>
      </c>
      <c r="J47" s="34">
        <v>2309</v>
      </c>
      <c r="K47" s="44">
        <v>0</v>
      </c>
      <c r="L47" s="44">
        <f>100*IF(MIN(BilevelSolver!G47,TimeDependent!G47,Sparse!G47,NonLinear!G47)=0,0,(TimeDependent!G47-MIN(BilevelSolver!G47,TimeDependent!G47,Sparse!G47,NonLinear!G47))/MIN(BilevelSolver!G47,TimeDependent!G47,Sparse!G47,NonLinear!G47))</f>
        <v>0</v>
      </c>
      <c r="M47" s="164">
        <v>100</v>
      </c>
      <c r="N47" s="158"/>
      <c r="O47" s="34">
        <v>34</v>
      </c>
      <c r="P47" s="34">
        <v>33</v>
      </c>
      <c r="Q47" s="34">
        <v>8.0712318420410101E-2</v>
      </c>
      <c r="R47" s="34">
        <v>0</v>
      </c>
      <c r="S47" s="34">
        <v>0</v>
      </c>
      <c r="T47" s="34">
        <v>0</v>
      </c>
      <c r="V47" s="124"/>
      <c r="W47" s="86"/>
    </row>
    <row r="48" spans="1:23" ht="15.75" customHeight="1" x14ac:dyDescent="0.2">
      <c r="A48" s="19" t="s">
        <v>167</v>
      </c>
      <c r="B48" s="31" t="s">
        <v>166</v>
      </c>
      <c r="C48" s="31">
        <v>2</v>
      </c>
      <c r="D48" s="31">
        <v>4</v>
      </c>
      <c r="E48" s="63">
        <f t="shared" si="0"/>
        <v>1</v>
      </c>
      <c r="F48" s="63">
        <v>13</v>
      </c>
      <c r="G48" s="31">
        <v>13</v>
      </c>
      <c r="H48" s="32">
        <v>0</v>
      </c>
      <c r="I48" s="31">
        <v>84.945657014846802</v>
      </c>
      <c r="J48" s="31">
        <v>7568</v>
      </c>
      <c r="K48" s="45">
        <v>0</v>
      </c>
      <c r="L48" s="45">
        <f>100*IF(MIN(BilevelSolver!G48,TimeDependent!G48,Sparse!G48,NonLinear!G48)=0,0,(TimeDependent!G48-MIN(BilevelSolver!G48,TimeDependent!G48,Sparse!G48,NonLinear!G48))/MIN(BilevelSolver!G48,TimeDependent!G48,Sparse!G48,NonLinear!G48))</f>
        <v>0</v>
      </c>
      <c r="M48" s="162">
        <v>100</v>
      </c>
      <c r="N48" s="158"/>
      <c r="O48" s="31">
        <v>34</v>
      </c>
      <c r="P48" s="31">
        <v>33</v>
      </c>
      <c r="Q48" s="31">
        <v>7.8394651412963798E-2</v>
      </c>
      <c r="R48" s="31">
        <v>0</v>
      </c>
      <c r="S48" s="31">
        <v>0</v>
      </c>
      <c r="T48" s="31">
        <v>0</v>
      </c>
      <c r="V48" s="124"/>
      <c r="W48" s="86"/>
    </row>
    <row r="49" spans="1:23" ht="15.75" customHeight="1" thickBot="1" x14ac:dyDescent="0.25">
      <c r="A49" s="82" t="s">
        <v>168</v>
      </c>
      <c r="B49" s="38" t="s">
        <v>166</v>
      </c>
      <c r="C49" s="38">
        <v>2</v>
      </c>
      <c r="D49" s="38">
        <v>5</v>
      </c>
      <c r="E49" s="67">
        <f t="shared" si="0"/>
        <v>1</v>
      </c>
      <c r="F49" s="67">
        <v>8</v>
      </c>
      <c r="G49" s="38">
        <v>8</v>
      </c>
      <c r="H49" s="39">
        <v>0</v>
      </c>
      <c r="I49" s="38">
        <v>75.152706861495901</v>
      </c>
      <c r="J49" s="38">
        <v>10906</v>
      </c>
      <c r="K49" s="47">
        <v>0</v>
      </c>
      <c r="L49" s="47">
        <f>100*IF(MIN(BilevelSolver!G49,TimeDependent!G49,Sparse!G49,NonLinear!G49)=0,0,(TimeDependent!G49-MIN(BilevelSolver!G49,TimeDependent!G49,Sparse!G49,NonLinear!G49))/MIN(BilevelSolver!G49,TimeDependent!G49,Sparse!G49,NonLinear!G49))</f>
        <v>0</v>
      </c>
      <c r="M49" s="165">
        <v>100</v>
      </c>
      <c r="N49" s="158"/>
      <c r="O49" s="38">
        <v>34</v>
      </c>
      <c r="P49" s="38">
        <v>33</v>
      </c>
      <c r="Q49" s="38">
        <v>7.7429056167602497E-2</v>
      </c>
      <c r="R49" s="38">
        <v>0</v>
      </c>
      <c r="S49" s="38">
        <v>1</v>
      </c>
      <c r="T49" s="38">
        <v>0</v>
      </c>
      <c r="V49" s="124"/>
      <c r="W49" s="86"/>
    </row>
    <row r="50" spans="1:23" ht="15.75" customHeight="1" x14ac:dyDescent="0.2">
      <c r="A50" s="19" t="s">
        <v>169</v>
      </c>
      <c r="B50" s="34" t="s">
        <v>170</v>
      </c>
      <c r="C50" s="34">
        <v>2</v>
      </c>
      <c r="D50" s="34">
        <v>3</v>
      </c>
      <c r="E50" s="62">
        <f t="shared" si="0"/>
        <v>1</v>
      </c>
      <c r="F50" s="62">
        <v>48</v>
      </c>
      <c r="G50" s="34">
        <v>48</v>
      </c>
      <c r="H50" s="35">
        <v>0</v>
      </c>
      <c r="I50" s="34">
        <v>472.674827814102</v>
      </c>
      <c r="J50" s="34">
        <v>1980</v>
      </c>
      <c r="K50" s="44">
        <v>35</v>
      </c>
      <c r="L50" s="44">
        <f>100*IF(MIN(BilevelSolver!G50,TimeDependent!G50,Sparse!G50,NonLinear!G50)=0,0,(TimeDependent!G50-MIN(BilevelSolver!G50,TimeDependent!G50,Sparse!G50,NonLinear!G50))/MIN(BilevelSolver!G50,TimeDependent!G50,Sparse!G50,NonLinear!G50))</f>
        <v>0</v>
      </c>
      <c r="M50" s="164">
        <v>27.083333333333332</v>
      </c>
      <c r="N50" s="158"/>
      <c r="O50" s="34">
        <v>77</v>
      </c>
      <c r="P50" s="34">
        <v>59</v>
      </c>
      <c r="Q50" s="34">
        <v>0.12478137016296301</v>
      </c>
      <c r="R50" s="34">
        <v>0</v>
      </c>
      <c r="S50" s="34">
        <v>3</v>
      </c>
      <c r="T50" s="34">
        <v>35</v>
      </c>
      <c r="V50" s="124"/>
      <c r="W50" s="86"/>
    </row>
    <row r="51" spans="1:23" ht="15.75" customHeight="1" x14ac:dyDescent="0.2">
      <c r="A51" s="79" t="s">
        <v>171</v>
      </c>
      <c r="B51" s="31" t="s">
        <v>170</v>
      </c>
      <c r="C51" s="31">
        <v>2</v>
      </c>
      <c r="D51" s="31">
        <v>4</v>
      </c>
      <c r="E51" s="63">
        <f t="shared" si="0"/>
        <v>1</v>
      </c>
      <c r="F51" s="63">
        <v>43</v>
      </c>
      <c r="G51" s="31">
        <v>43</v>
      </c>
      <c r="H51" s="32">
        <v>0</v>
      </c>
      <c r="I51" s="31">
        <v>367.78494501113801</v>
      </c>
      <c r="J51" s="31">
        <v>16081</v>
      </c>
      <c r="K51" s="45">
        <v>34</v>
      </c>
      <c r="L51" s="45">
        <f>100*IF(MIN(BilevelSolver!G51,TimeDependent!G51,Sparse!G51,NonLinear!G51)=0,0,(TimeDependent!G51-MIN(BilevelSolver!G51,TimeDependent!G51,Sparse!G51,NonLinear!G51))/MIN(BilevelSolver!G51,TimeDependent!G51,Sparse!G51,NonLinear!G51))</f>
        <v>0</v>
      </c>
      <c r="M51" s="162">
        <v>20.930232558139537</v>
      </c>
      <c r="N51" s="158"/>
      <c r="O51" s="31">
        <v>77</v>
      </c>
      <c r="P51" s="31">
        <v>59</v>
      </c>
      <c r="Q51" s="31">
        <v>0.114751577377319</v>
      </c>
      <c r="R51" s="31">
        <v>0</v>
      </c>
      <c r="S51" s="31">
        <v>3</v>
      </c>
      <c r="T51" s="31">
        <v>34</v>
      </c>
      <c r="V51" s="124"/>
      <c r="W51" s="86"/>
    </row>
    <row r="52" spans="1:23" ht="15.75" customHeight="1" x14ac:dyDescent="0.2">
      <c r="A52" s="79" t="s">
        <v>172</v>
      </c>
      <c r="B52" s="31" t="s">
        <v>170</v>
      </c>
      <c r="C52" s="31">
        <v>2</v>
      </c>
      <c r="D52" s="31">
        <v>5</v>
      </c>
      <c r="E52" s="63">
        <f t="shared" si="0"/>
        <v>1</v>
      </c>
      <c r="F52" s="63">
        <v>40</v>
      </c>
      <c r="G52" s="31">
        <v>40</v>
      </c>
      <c r="H52" s="32">
        <v>0</v>
      </c>
      <c r="I52" s="31">
        <v>1576.0919561386099</v>
      </c>
      <c r="J52" s="31">
        <v>42970</v>
      </c>
      <c r="K52" s="45">
        <v>26</v>
      </c>
      <c r="L52" s="45">
        <f>100*IF(MIN(BilevelSolver!G52,TimeDependent!G52,Sparse!G52,NonLinear!G52)=0,0,(TimeDependent!G52-MIN(BilevelSolver!G52,TimeDependent!G52,Sparse!G52,NonLinear!G52))/MIN(BilevelSolver!G52,TimeDependent!G52,Sparse!G52,NonLinear!G52))</f>
        <v>0</v>
      </c>
      <c r="M52" s="162">
        <v>35</v>
      </c>
      <c r="N52" s="158"/>
      <c r="O52" s="31">
        <v>77</v>
      </c>
      <c r="P52" s="31">
        <v>59</v>
      </c>
      <c r="Q52" s="31">
        <v>0.140403032302856</v>
      </c>
      <c r="R52" s="31">
        <v>0</v>
      </c>
      <c r="S52" s="31">
        <v>0</v>
      </c>
      <c r="T52" s="31">
        <v>26</v>
      </c>
      <c r="V52" s="124"/>
      <c r="W52" s="86"/>
    </row>
    <row r="53" spans="1:23" ht="15.75" customHeight="1" x14ac:dyDescent="0.2">
      <c r="A53" s="19" t="s">
        <v>173</v>
      </c>
      <c r="B53" s="31" t="s">
        <v>170</v>
      </c>
      <c r="C53" s="31">
        <v>3</v>
      </c>
      <c r="D53" s="31">
        <v>3</v>
      </c>
      <c r="E53" s="63">
        <f t="shared" si="0"/>
        <v>1</v>
      </c>
      <c r="F53" s="63">
        <v>36</v>
      </c>
      <c r="G53" s="31">
        <v>36</v>
      </c>
      <c r="H53" s="32">
        <v>0</v>
      </c>
      <c r="I53" s="31">
        <v>11.4716072082519</v>
      </c>
      <c r="J53" s="31">
        <v>1411</v>
      </c>
      <c r="K53" s="45">
        <v>35</v>
      </c>
      <c r="L53" s="45">
        <f>100*IF(MIN(BilevelSolver!G53,TimeDependent!G53,Sparse!G53,NonLinear!G53)=0,0,(TimeDependent!G53-MIN(BilevelSolver!G53,TimeDependent!G53,Sparse!G53,NonLinear!G53))/MIN(BilevelSolver!G53,TimeDependent!G53,Sparse!G53,NonLinear!G53))</f>
        <v>0</v>
      </c>
      <c r="M53" s="162">
        <v>2.7777777777777777</v>
      </c>
      <c r="N53" s="158"/>
      <c r="O53" s="31">
        <v>77</v>
      </c>
      <c r="P53" s="31">
        <v>48</v>
      </c>
      <c r="Q53" s="31">
        <v>5.5718421936035101E-2</v>
      </c>
      <c r="R53" s="31">
        <v>0</v>
      </c>
      <c r="S53" s="31">
        <v>0</v>
      </c>
      <c r="T53" s="31">
        <v>35</v>
      </c>
      <c r="V53" s="124"/>
      <c r="W53" s="86"/>
    </row>
    <row r="54" spans="1:23" ht="15.75" customHeight="1" x14ac:dyDescent="0.2">
      <c r="A54" s="19" t="s">
        <v>174</v>
      </c>
      <c r="B54" s="31" t="s">
        <v>170</v>
      </c>
      <c r="C54" s="31">
        <v>3</v>
      </c>
      <c r="D54" s="31">
        <v>4</v>
      </c>
      <c r="E54" s="63">
        <f t="shared" si="0"/>
        <v>1</v>
      </c>
      <c r="F54" s="63">
        <v>34</v>
      </c>
      <c r="G54" s="31">
        <v>34</v>
      </c>
      <c r="H54" s="32">
        <v>0</v>
      </c>
      <c r="I54" s="31">
        <v>515.82543802261296</v>
      </c>
      <c r="J54" s="31">
        <v>39716</v>
      </c>
      <c r="K54" s="45">
        <v>27</v>
      </c>
      <c r="L54" s="45">
        <f>100*IF(MIN(BilevelSolver!G54,TimeDependent!G54,Sparse!G54,NonLinear!G54)=0,0,(TimeDependent!G54-MIN(BilevelSolver!G54,TimeDependent!G54,Sparse!G54,NonLinear!G54))/MIN(BilevelSolver!G54,TimeDependent!G54,Sparse!G54,NonLinear!G54))</f>
        <v>0</v>
      </c>
      <c r="M54" s="162">
        <v>20.588235294117649</v>
      </c>
      <c r="N54" s="158"/>
      <c r="O54" s="31">
        <v>77</v>
      </c>
      <c r="P54" s="31">
        <v>48</v>
      </c>
      <c r="Q54" s="31">
        <v>8.1714153289794894E-2</v>
      </c>
      <c r="R54" s="31">
        <v>0</v>
      </c>
      <c r="S54" s="31">
        <v>0</v>
      </c>
      <c r="T54" s="31">
        <v>27</v>
      </c>
      <c r="V54" s="124"/>
      <c r="W54" s="86"/>
    </row>
    <row r="55" spans="1:23" ht="15.75" customHeight="1" x14ac:dyDescent="0.2">
      <c r="A55" s="79" t="s">
        <v>175</v>
      </c>
      <c r="B55" s="31" t="s">
        <v>170</v>
      </c>
      <c r="C55" s="31">
        <v>3</v>
      </c>
      <c r="D55" s="31">
        <v>5</v>
      </c>
      <c r="E55" s="63">
        <f t="shared" si="0"/>
        <v>1</v>
      </c>
      <c r="F55" s="63">
        <v>33</v>
      </c>
      <c r="G55" s="31">
        <v>33</v>
      </c>
      <c r="H55" s="32">
        <v>0</v>
      </c>
      <c r="I55" s="31">
        <v>5077.3063971996298</v>
      </c>
      <c r="J55" s="31">
        <v>1483541</v>
      </c>
      <c r="K55" s="45">
        <v>15</v>
      </c>
      <c r="L55" s="45">
        <f>100*IF(MIN(BilevelSolver!G55,TimeDependent!G55,Sparse!G55,NonLinear!G55)=0,0,(TimeDependent!G55-MIN(BilevelSolver!G55,TimeDependent!G55,Sparse!G55,NonLinear!G55))/MIN(BilevelSolver!G55,TimeDependent!G55,Sparse!G55,NonLinear!G55))</f>
        <v>0</v>
      </c>
      <c r="M55" s="162">
        <v>54.545454545454547</v>
      </c>
      <c r="N55" s="158"/>
      <c r="O55" s="31">
        <v>77</v>
      </c>
      <c r="P55" s="31">
        <v>48</v>
      </c>
      <c r="Q55" s="31">
        <v>0.12051439285278299</v>
      </c>
      <c r="R55" s="31">
        <v>0</v>
      </c>
      <c r="S55" s="31">
        <v>0</v>
      </c>
      <c r="T55" s="31">
        <v>15</v>
      </c>
      <c r="V55" s="124"/>
      <c r="W55" s="86"/>
    </row>
    <row r="56" spans="1:23" ht="15.75" customHeight="1" x14ac:dyDescent="0.2">
      <c r="A56" s="19" t="s">
        <v>176</v>
      </c>
      <c r="B56" s="31" t="s">
        <v>170</v>
      </c>
      <c r="C56" s="31">
        <v>4</v>
      </c>
      <c r="D56" s="31">
        <v>3</v>
      </c>
      <c r="E56" s="63">
        <f t="shared" si="0"/>
        <v>1</v>
      </c>
      <c r="F56" s="63">
        <v>34</v>
      </c>
      <c r="G56" s="31">
        <v>34</v>
      </c>
      <c r="H56" s="32">
        <v>0</v>
      </c>
      <c r="I56" s="31">
        <v>89.742743015289307</v>
      </c>
      <c r="J56" s="31">
        <v>16038</v>
      </c>
      <c r="K56" s="45">
        <v>28</v>
      </c>
      <c r="L56" s="45">
        <f>100*IF(MIN(BilevelSolver!G56,TimeDependent!G56,Sparse!G56,NonLinear!G56)=0,0,(TimeDependent!G56-MIN(BilevelSolver!G56,TimeDependent!G56,Sparse!G56,NonLinear!G56))/MIN(BilevelSolver!G56,TimeDependent!G56,Sparse!G56,NonLinear!G56))</f>
        <v>0</v>
      </c>
      <c r="M56" s="162">
        <v>17.647058823529413</v>
      </c>
      <c r="N56" s="158"/>
      <c r="O56" s="31">
        <v>77</v>
      </c>
      <c r="P56" s="31">
        <v>41</v>
      </c>
      <c r="Q56" s="31">
        <v>4.6004533767700098E-2</v>
      </c>
      <c r="R56" s="31">
        <v>0</v>
      </c>
      <c r="S56" s="31">
        <v>0</v>
      </c>
      <c r="T56" s="31">
        <v>28</v>
      </c>
      <c r="V56" s="124"/>
      <c r="W56" s="86"/>
    </row>
    <row r="57" spans="1:23" ht="15.75" customHeight="1" x14ac:dyDescent="0.2">
      <c r="A57" s="80" t="s">
        <v>177</v>
      </c>
      <c r="B57" s="31" t="s">
        <v>170</v>
      </c>
      <c r="C57" s="31">
        <v>4</v>
      </c>
      <c r="D57" s="31">
        <v>4</v>
      </c>
      <c r="E57" s="63">
        <f t="shared" si="0"/>
        <v>1</v>
      </c>
      <c r="F57" s="63">
        <v>30</v>
      </c>
      <c r="G57" s="31">
        <v>30</v>
      </c>
      <c r="H57" s="32">
        <v>0</v>
      </c>
      <c r="I57" s="31">
        <v>800.33534383773804</v>
      </c>
      <c r="J57" s="31">
        <v>125832</v>
      </c>
      <c r="K57" s="45">
        <v>16</v>
      </c>
      <c r="L57" s="45">
        <f>100*IF(MIN(BilevelSolver!G57,TimeDependent!G57,Sparse!G57,NonLinear!G57)=0,0,(TimeDependent!G57-MIN(BilevelSolver!G57,TimeDependent!G57,Sparse!G57,NonLinear!G57))/MIN(BilevelSolver!G57,TimeDependent!G57,Sparse!G57,NonLinear!G57))</f>
        <v>0</v>
      </c>
      <c r="M57" s="162">
        <v>46.666666666666664</v>
      </c>
      <c r="N57" s="158"/>
      <c r="O57" s="31">
        <v>77</v>
      </c>
      <c r="P57" s="31">
        <v>41</v>
      </c>
      <c r="Q57" s="31">
        <v>9.2438220977783203E-2</v>
      </c>
      <c r="R57" s="31">
        <v>0</v>
      </c>
      <c r="S57" s="31">
        <v>0</v>
      </c>
      <c r="T57" s="31">
        <v>16</v>
      </c>
      <c r="V57" s="124"/>
      <c r="W57" s="86"/>
    </row>
    <row r="58" spans="1:23" ht="15.75" customHeight="1" x14ac:dyDescent="0.2">
      <c r="A58" s="79" t="s">
        <v>178</v>
      </c>
      <c r="B58" s="31" t="s">
        <v>170</v>
      </c>
      <c r="C58" s="31">
        <v>4</v>
      </c>
      <c r="D58" s="31">
        <v>5</v>
      </c>
      <c r="E58" s="63">
        <f t="shared" si="0"/>
        <v>1</v>
      </c>
      <c r="F58" s="63">
        <v>28</v>
      </c>
      <c r="G58" s="31">
        <v>28</v>
      </c>
      <c r="H58" s="32">
        <v>0</v>
      </c>
      <c r="I58" s="31">
        <v>4814.1246399879401</v>
      </c>
      <c r="J58" s="31">
        <v>547326</v>
      </c>
      <c r="K58" s="45">
        <v>7</v>
      </c>
      <c r="L58" s="45">
        <f>100*IF(MIN(BilevelSolver!G58,TimeDependent!G58,Sparse!G58,NonLinear!G58)=0,0,(TimeDependent!G58-MIN(BilevelSolver!G58,TimeDependent!G58,Sparse!G58,NonLinear!G58))/MIN(BilevelSolver!G58,TimeDependent!G58,Sparse!G58,NonLinear!G58))</f>
        <v>0</v>
      </c>
      <c r="M58" s="162">
        <v>75</v>
      </c>
      <c r="N58" s="158"/>
      <c r="O58" s="31">
        <v>77</v>
      </c>
      <c r="P58" s="31">
        <v>41</v>
      </c>
      <c r="Q58" s="31">
        <v>0.16224765777587799</v>
      </c>
      <c r="R58" s="31">
        <v>0</v>
      </c>
      <c r="S58" s="31">
        <v>0</v>
      </c>
      <c r="T58" s="31">
        <v>7</v>
      </c>
      <c r="V58" s="124"/>
      <c r="W58" s="86"/>
    </row>
    <row r="59" spans="1:23" ht="15.75" customHeight="1" x14ac:dyDescent="0.2">
      <c r="A59" s="19" t="s">
        <v>179</v>
      </c>
      <c r="B59" s="31" t="s">
        <v>170</v>
      </c>
      <c r="C59" s="31">
        <v>6</v>
      </c>
      <c r="D59" s="31">
        <v>3</v>
      </c>
      <c r="E59" s="63">
        <f t="shared" si="0"/>
        <v>1</v>
      </c>
      <c r="F59" s="63">
        <v>20</v>
      </c>
      <c r="G59" s="31">
        <v>20</v>
      </c>
      <c r="H59" s="32">
        <v>0</v>
      </c>
      <c r="I59" s="31">
        <v>130.36308288574199</v>
      </c>
      <c r="J59" s="31">
        <v>33339</v>
      </c>
      <c r="K59" s="45">
        <v>9</v>
      </c>
      <c r="L59" s="45">
        <f>100*IF(MIN(BilevelSolver!G59,TimeDependent!G59,Sparse!G59,NonLinear!G59)=0,0,(TimeDependent!G59-MIN(BilevelSolver!G59,TimeDependent!G59,Sparse!G59,NonLinear!G59))/MIN(BilevelSolver!G59,TimeDependent!G59,Sparse!G59,NonLinear!G59))</f>
        <v>0</v>
      </c>
      <c r="M59" s="162">
        <v>55</v>
      </c>
      <c r="N59" s="158"/>
      <c r="O59" s="31">
        <v>77</v>
      </c>
      <c r="P59" s="31">
        <v>38</v>
      </c>
      <c r="Q59" s="31">
        <v>8.3492517471313393E-2</v>
      </c>
      <c r="R59" s="31">
        <v>0</v>
      </c>
      <c r="S59" s="31">
        <v>0</v>
      </c>
      <c r="T59" s="31">
        <v>9</v>
      </c>
      <c r="V59" s="124"/>
      <c r="W59" s="86"/>
    </row>
    <row r="60" spans="1:23" ht="15.75" customHeight="1" x14ac:dyDescent="0.2">
      <c r="A60" s="19" t="s">
        <v>180</v>
      </c>
      <c r="B60" s="31" t="s">
        <v>170</v>
      </c>
      <c r="C60" s="31">
        <v>6</v>
      </c>
      <c r="D60" s="31">
        <v>4</v>
      </c>
      <c r="E60" s="63">
        <f t="shared" si="0"/>
        <v>1</v>
      </c>
      <c r="F60" s="63">
        <v>18</v>
      </c>
      <c r="G60" s="31">
        <v>18</v>
      </c>
      <c r="H60" s="32">
        <v>0</v>
      </c>
      <c r="I60" s="31">
        <v>141.95198082923801</v>
      </c>
      <c r="J60" s="31">
        <v>59597</v>
      </c>
      <c r="K60" s="45">
        <v>0</v>
      </c>
      <c r="L60" s="45">
        <f>100*IF(MIN(BilevelSolver!G60,TimeDependent!G60,Sparse!G60,NonLinear!G60)=0,0,(TimeDependent!G60-MIN(BilevelSolver!G60,TimeDependent!G60,Sparse!G60,NonLinear!G60))/MIN(BilevelSolver!G60,TimeDependent!G60,Sparse!G60,NonLinear!G60))</f>
        <v>0</v>
      </c>
      <c r="M60" s="162">
        <v>100</v>
      </c>
      <c r="N60" s="158"/>
      <c r="O60" s="31">
        <v>77</v>
      </c>
      <c r="P60" s="31">
        <v>38</v>
      </c>
      <c r="Q60" s="31">
        <v>9.9479913711547796E-2</v>
      </c>
      <c r="R60" s="31">
        <v>0</v>
      </c>
      <c r="S60" s="31">
        <v>4</v>
      </c>
      <c r="T60" s="31">
        <v>0</v>
      </c>
      <c r="V60" s="124"/>
      <c r="W60" s="86"/>
    </row>
    <row r="61" spans="1:23" ht="15.75" customHeight="1" thickBot="1" x14ac:dyDescent="0.25">
      <c r="A61" s="82" t="s">
        <v>181</v>
      </c>
      <c r="B61" s="38" t="s">
        <v>170</v>
      </c>
      <c r="C61" s="38">
        <v>6</v>
      </c>
      <c r="D61" s="38">
        <v>5</v>
      </c>
      <c r="E61" s="67">
        <f t="shared" si="0"/>
        <v>1</v>
      </c>
      <c r="F61" s="67">
        <v>12</v>
      </c>
      <c r="G61" s="38">
        <v>12</v>
      </c>
      <c r="H61" s="39">
        <v>0</v>
      </c>
      <c r="I61" s="38">
        <v>1974.72380805015</v>
      </c>
      <c r="J61" s="38">
        <v>980733</v>
      </c>
      <c r="K61" s="47">
        <v>0</v>
      </c>
      <c r="L61" s="47">
        <f>100*IF(MIN(BilevelSolver!G61,TimeDependent!G61,Sparse!G61,NonLinear!G61)=0,0,(TimeDependent!G61-MIN(BilevelSolver!G61,TimeDependent!G61,Sparse!G61,NonLinear!G61))/MIN(BilevelSolver!G61,TimeDependent!G61,Sparse!G61,NonLinear!G61))</f>
        <v>0</v>
      </c>
      <c r="M61" s="165">
        <v>100</v>
      </c>
      <c r="N61" s="158"/>
      <c r="O61" s="38">
        <v>77</v>
      </c>
      <c r="P61" s="38">
        <v>38</v>
      </c>
      <c r="Q61" s="38">
        <v>0.105323553085327</v>
      </c>
      <c r="R61" s="38">
        <v>0</v>
      </c>
      <c r="S61" s="38">
        <v>6</v>
      </c>
      <c r="T61" s="38">
        <v>0</v>
      </c>
      <c r="V61" s="124"/>
      <c r="W61" s="86"/>
    </row>
    <row r="62" spans="1:23" ht="15.75" customHeight="1" x14ac:dyDescent="0.2">
      <c r="A62" s="83" t="s">
        <v>182</v>
      </c>
      <c r="B62" s="27" t="s">
        <v>183</v>
      </c>
      <c r="C62" s="27">
        <v>2</v>
      </c>
      <c r="D62" s="27">
        <v>3</v>
      </c>
      <c r="E62" s="65">
        <f t="shared" si="0"/>
        <v>0</v>
      </c>
      <c r="F62" s="65">
        <v>244</v>
      </c>
      <c r="G62" s="27">
        <v>1123</v>
      </c>
      <c r="H62" s="28">
        <v>78.272484416740795</v>
      </c>
      <c r="I62" s="27">
        <v>7200.1290390491404</v>
      </c>
      <c r="J62" s="27">
        <v>1</v>
      </c>
      <c r="K62" s="94">
        <v>244</v>
      </c>
      <c r="L62" s="94">
        <f>100*IF(MIN(BilevelSolver!G62,TimeDependent!G62,Sparse!G62,NonLinear!G62)=0,0,(TimeDependent!G62-MIN(BilevelSolver!G62,TimeDependent!G62,Sparse!G62,NonLinear!G62))/MIN(BilevelSolver!G62,TimeDependent!G62,Sparse!G62,NonLinear!G62))</f>
        <v>0.26785749968898803</v>
      </c>
      <c r="M62" s="161">
        <v>78.272484416740866</v>
      </c>
      <c r="N62" s="158"/>
      <c r="O62" s="27">
        <v>1589</v>
      </c>
      <c r="P62" s="27">
        <v>1141</v>
      </c>
      <c r="Q62" s="27">
        <v>91.444180011749197</v>
      </c>
      <c r="R62" s="27">
        <v>1</v>
      </c>
      <c r="S62" s="27">
        <v>0</v>
      </c>
      <c r="T62" s="27">
        <v>244</v>
      </c>
      <c r="V62" s="124"/>
      <c r="W62" s="86"/>
    </row>
    <row r="63" spans="1:23" ht="15.75" customHeight="1" x14ac:dyDescent="0.2">
      <c r="A63" s="18" t="s">
        <v>184</v>
      </c>
      <c r="B63" s="6" t="s">
        <v>183</v>
      </c>
      <c r="C63" s="6">
        <v>2</v>
      </c>
      <c r="D63" s="6">
        <v>4</v>
      </c>
      <c r="E63" s="64">
        <f t="shared" si="0"/>
        <v>0</v>
      </c>
      <c r="F63" s="64">
        <v>154</v>
      </c>
      <c r="G63" s="6">
        <v>1120</v>
      </c>
      <c r="H63" s="30">
        <v>86.25</v>
      </c>
      <c r="I63" s="6">
        <v>7200.5271899700101</v>
      </c>
      <c r="J63" s="6">
        <v>1</v>
      </c>
      <c r="K63" s="86">
        <v>154</v>
      </c>
      <c r="L63" s="86">
        <f>100*IF(MIN(BilevelSolver!G63,TimeDependent!G63,Sparse!G63,NonLinear!G63)=0,0,(TimeDependent!G63-MIN(BilevelSolver!G63,TimeDependent!G63,Sparse!G63,NonLinear!G63))/MIN(BilevelSolver!G63,TimeDependent!G63,Sparse!G63,NonLinear!G63))</f>
        <v>0.62893151903781952</v>
      </c>
      <c r="M63" s="158">
        <v>86.25</v>
      </c>
      <c r="N63" s="158"/>
      <c r="O63" s="6">
        <v>1589</v>
      </c>
      <c r="P63" s="6">
        <v>1141</v>
      </c>
      <c r="Q63" s="6">
        <v>101.73407793045</v>
      </c>
      <c r="R63" s="6">
        <v>1</v>
      </c>
      <c r="S63" s="6">
        <v>0</v>
      </c>
      <c r="T63" s="6">
        <v>154</v>
      </c>
      <c r="V63" s="124"/>
      <c r="W63" s="86"/>
    </row>
    <row r="64" spans="1:23" ht="15.75" customHeight="1" x14ac:dyDescent="0.2">
      <c r="A64" s="18" t="s">
        <v>186</v>
      </c>
      <c r="B64" s="6" t="s">
        <v>183</v>
      </c>
      <c r="C64" s="6">
        <v>3</v>
      </c>
      <c r="D64" s="6">
        <v>3</v>
      </c>
      <c r="E64" s="64">
        <f t="shared" si="0"/>
        <v>0</v>
      </c>
      <c r="F64" s="64">
        <v>203.000026207324</v>
      </c>
      <c r="G64" s="6">
        <v>726</v>
      </c>
      <c r="H64" s="30">
        <v>72.038563883288504</v>
      </c>
      <c r="I64" s="6">
        <v>7200.14696717262</v>
      </c>
      <c r="J64" s="6">
        <v>299</v>
      </c>
      <c r="K64" s="86">
        <v>155</v>
      </c>
      <c r="L64" s="86">
        <f>100*IF(MIN(BilevelSolver!G64,TimeDependent!G64,Sparse!G64,NonLinear!G64)=0,0,(TimeDependent!G64-MIN(BilevelSolver!G64,TimeDependent!G64,Sparse!G64,NonLinear!G64))/MIN(BilevelSolver!G64,TimeDependent!G64,Sparse!G64,NonLinear!G64))</f>
        <v>6.7398185191788974E-7</v>
      </c>
      <c r="M64" s="158">
        <v>78.650137741046834</v>
      </c>
      <c r="N64" s="158"/>
      <c r="O64" s="6">
        <v>1589</v>
      </c>
      <c r="P64" s="6">
        <v>751</v>
      </c>
      <c r="Q64" s="6">
        <v>40.0766053199768</v>
      </c>
      <c r="R64" s="6">
        <v>114</v>
      </c>
      <c r="S64" s="6">
        <v>3</v>
      </c>
      <c r="T64" s="6">
        <v>155</v>
      </c>
      <c r="V64" s="124"/>
      <c r="W64" s="86"/>
    </row>
    <row r="65" spans="1:23" ht="15.75" customHeight="1" x14ac:dyDescent="0.2">
      <c r="A65" s="18" t="s">
        <v>188</v>
      </c>
      <c r="B65" s="6" t="s">
        <v>183</v>
      </c>
      <c r="C65" s="6">
        <v>3</v>
      </c>
      <c r="D65" s="6">
        <v>5</v>
      </c>
      <c r="E65" s="64">
        <f t="shared" si="0"/>
        <v>0</v>
      </c>
      <c r="F65" s="64">
        <v>209.00003014860201</v>
      </c>
      <c r="G65" s="6">
        <v>714</v>
      </c>
      <c r="H65" s="30">
        <v>70.728287094033206</v>
      </c>
      <c r="I65" s="6">
        <v>7200.1070199012702</v>
      </c>
      <c r="J65" s="6">
        <v>289</v>
      </c>
      <c r="K65" s="86">
        <v>72</v>
      </c>
      <c r="L65" s="86">
        <f>100*IF(MIN(BilevelSolver!G65,TimeDependent!G65,Sparse!G65,NonLinear!G65)=0,0,(TimeDependent!G65-MIN(BilevelSolver!G65,TimeDependent!G65,Sparse!G65,NonLinear!G65))/MIN(BilevelSolver!G65,TimeDependent!G65,Sparse!G65,NonLinear!G65))</f>
        <v>0</v>
      </c>
      <c r="M65" s="158">
        <v>89.915966386554615</v>
      </c>
      <c r="N65" s="158"/>
      <c r="O65" s="6">
        <v>1589</v>
      </c>
      <c r="P65" s="6">
        <v>751</v>
      </c>
      <c r="Q65" s="6">
        <v>45.081011533737097</v>
      </c>
      <c r="R65" s="6">
        <v>146</v>
      </c>
      <c r="S65" s="6">
        <v>5</v>
      </c>
      <c r="T65" s="6">
        <v>72</v>
      </c>
      <c r="V65" s="124"/>
      <c r="W65" s="86"/>
    </row>
    <row r="66" spans="1:23" ht="15.75" customHeight="1" x14ac:dyDescent="0.2">
      <c r="A66" s="18" t="s">
        <v>189</v>
      </c>
      <c r="B66" s="6" t="s">
        <v>183</v>
      </c>
      <c r="C66" s="6">
        <v>4</v>
      </c>
      <c r="D66" s="6">
        <v>3</v>
      </c>
      <c r="E66" s="64">
        <f t="shared" si="0"/>
        <v>0</v>
      </c>
      <c r="F66" s="64">
        <v>171</v>
      </c>
      <c r="G66" s="6">
        <v>436</v>
      </c>
      <c r="H66" s="30">
        <v>60.779816513761396</v>
      </c>
      <c r="I66" s="6">
        <v>7200.0340559482502</v>
      </c>
      <c r="J66" s="6">
        <v>3087</v>
      </c>
      <c r="K66" s="86">
        <v>134</v>
      </c>
      <c r="L66" s="86">
        <f>100*IF(MIN(BilevelSolver!G66,TimeDependent!G66,Sparse!G66,NonLinear!G66)=0,0,(TimeDependent!G66-MIN(BilevelSolver!G66,TimeDependent!G66,Sparse!G66,NonLinear!G66))/MIN(BilevelSolver!G66,TimeDependent!G66,Sparse!G66,NonLinear!G66))</f>
        <v>1.8223548018268509E-6</v>
      </c>
      <c r="M66" s="158">
        <v>69.266055045871553</v>
      </c>
      <c r="N66" s="158"/>
      <c r="O66" s="6">
        <v>1589</v>
      </c>
      <c r="P66" s="6">
        <v>470</v>
      </c>
      <c r="Q66" s="6">
        <v>14.603850364685</v>
      </c>
      <c r="R66" s="6">
        <v>221</v>
      </c>
      <c r="S66" s="6">
        <v>3</v>
      </c>
      <c r="T66" s="6">
        <v>134</v>
      </c>
      <c r="V66" s="124"/>
      <c r="W66" s="86"/>
    </row>
    <row r="67" spans="1:23" ht="15.75" customHeight="1" x14ac:dyDescent="0.2">
      <c r="A67" s="18" t="s">
        <v>190</v>
      </c>
      <c r="B67" s="6" t="s">
        <v>183</v>
      </c>
      <c r="C67" s="6">
        <v>4</v>
      </c>
      <c r="D67" s="6">
        <v>4</v>
      </c>
      <c r="E67" s="64">
        <f t="shared" ref="E67:E88" si="1">IF(H67&lt;0.001,1,0)</f>
        <v>0</v>
      </c>
      <c r="F67" s="64">
        <v>158.00002522238</v>
      </c>
      <c r="G67" s="6">
        <v>427</v>
      </c>
      <c r="H67" s="30">
        <v>62.997652172744701</v>
      </c>
      <c r="I67" s="6">
        <v>7200.1194429397501</v>
      </c>
      <c r="J67" s="6">
        <v>1107</v>
      </c>
      <c r="K67" s="86">
        <v>73</v>
      </c>
      <c r="L67" s="86">
        <f>100*IF(MIN(BilevelSolver!G67,TimeDependent!G67,Sparse!G67,NonLinear!G67)=0,0,(TimeDependent!G67-MIN(BilevelSolver!G67,TimeDependent!G67,Sparse!G67,NonLinear!G67))/MIN(BilevelSolver!G67,TimeDependent!G67,Sparse!G67,NonLinear!G67))</f>
        <v>0.47058929037949049</v>
      </c>
      <c r="M67" s="158">
        <v>82.903981264636997</v>
      </c>
      <c r="N67" s="158"/>
      <c r="O67" s="6">
        <v>1589</v>
      </c>
      <c r="P67" s="6">
        <v>470</v>
      </c>
      <c r="Q67" s="6">
        <v>15.738699197769099</v>
      </c>
      <c r="R67" s="6">
        <v>592</v>
      </c>
      <c r="S67" s="6">
        <v>4</v>
      </c>
      <c r="T67" s="6">
        <v>73</v>
      </c>
      <c r="V67" s="124"/>
      <c r="W67" s="86"/>
    </row>
    <row r="68" spans="1:23" ht="15.75" customHeight="1" x14ac:dyDescent="0.2">
      <c r="A68" s="18" t="s">
        <v>191</v>
      </c>
      <c r="B68" s="6" t="s">
        <v>183</v>
      </c>
      <c r="C68" s="6">
        <v>4</v>
      </c>
      <c r="D68" s="6">
        <v>5</v>
      </c>
      <c r="E68" s="64">
        <f t="shared" si="1"/>
        <v>0</v>
      </c>
      <c r="F68" s="64">
        <v>154</v>
      </c>
      <c r="G68" s="6">
        <v>416</v>
      </c>
      <c r="H68" s="30">
        <v>62.980769230769198</v>
      </c>
      <c r="I68" s="6">
        <v>7200.1898689270001</v>
      </c>
      <c r="J68" s="6">
        <v>2846</v>
      </c>
      <c r="K68" s="86">
        <v>45</v>
      </c>
      <c r="L68" s="86">
        <f>100*IF(MIN(BilevelSolver!G68,TimeDependent!G68,Sparse!G68,NonLinear!G68)=0,0,(TimeDependent!G68-MIN(BilevelSolver!G68,TimeDependent!G68,Sparse!G68,NonLinear!G68))/MIN(BilevelSolver!G68,TimeDependent!G68,Sparse!G68,NonLinear!G68))</f>
        <v>8.4660541858377864E-7</v>
      </c>
      <c r="M68" s="158">
        <v>89.182692307692307</v>
      </c>
      <c r="N68" s="158"/>
      <c r="O68" s="6">
        <v>1589</v>
      </c>
      <c r="P68" s="6">
        <v>470</v>
      </c>
      <c r="Q68" s="6">
        <v>16.4082834720611</v>
      </c>
      <c r="R68" s="6">
        <v>518</v>
      </c>
      <c r="S68" s="6">
        <v>5</v>
      </c>
      <c r="T68" s="6">
        <v>45</v>
      </c>
      <c r="V68" s="124"/>
      <c r="W68" s="86"/>
    </row>
    <row r="69" spans="1:23" ht="15.75" customHeight="1" x14ac:dyDescent="0.2">
      <c r="A69" s="18" t="s">
        <v>192</v>
      </c>
      <c r="B69" s="6" t="s">
        <v>183</v>
      </c>
      <c r="C69" s="6">
        <v>5</v>
      </c>
      <c r="D69" s="6">
        <v>3</v>
      </c>
      <c r="E69" s="64">
        <f t="shared" si="1"/>
        <v>0</v>
      </c>
      <c r="F69" s="64">
        <v>74.000000000000099</v>
      </c>
      <c r="G69" s="6">
        <v>220</v>
      </c>
      <c r="H69" s="30">
        <v>66.363636363636303</v>
      </c>
      <c r="I69" s="6">
        <v>7200.1882920265198</v>
      </c>
      <c r="J69" s="6">
        <v>10202</v>
      </c>
      <c r="K69" s="86">
        <v>74</v>
      </c>
      <c r="L69" s="86">
        <f>100*IF(MIN(BilevelSolver!G69,TimeDependent!G69,Sparse!G69,NonLinear!G69)=0,0,(TimeDependent!G69-MIN(BilevelSolver!G69,TimeDependent!G69,Sparse!G69,NonLinear!G69))/MIN(BilevelSolver!G69,TimeDependent!G69,Sparse!G69,NonLinear!G69))</f>
        <v>1.2727241483096897E-9</v>
      </c>
      <c r="M69" s="158">
        <v>66.36363636363636</v>
      </c>
      <c r="N69" s="158"/>
      <c r="O69" s="6">
        <v>1589</v>
      </c>
      <c r="P69" s="6">
        <v>247</v>
      </c>
      <c r="Q69" s="6">
        <v>3.5605194568634002</v>
      </c>
      <c r="R69" s="6">
        <v>4790</v>
      </c>
      <c r="S69" s="6">
        <v>0</v>
      </c>
      <c r="T69" s="6">
        <v>74</v>
      </c>
      <c r="V69" s="124"/>
      <c r="W69" s="86"/>
    </row>
    <row r="70" spans="1:23" ht="15.75" customHeight="1" x14ac:dyDescent="0.2">
      <c r="A70" s="18" t="s">
        <v>193</v>
      </c>
      <c r="B70" s="6" t="s">
        <v>183</v>
      </c>
      <c r="C70" s="6">
        <v>5</v>
      </c>
      <c r="D70" s="6">
        <v>4</v>
      </c>
      <c r="E70" s="64">
        <f t="shared" si="1"/>
        <v>0</v>
      </c>
      <c r="F70" s="64">
        <v>49</v>
      </c>
      <c r="G70" s="6">
        <v>214</v>
      </c>
      <c r="H70" s="30">
        <v>77.102803738317704</v>
      </c>
      <c r="I70" s="6">
        <v>7200.0145268440201</v>
      </c>
      <c r="J70" s="6">
        <v>5804</v>
      </c>
      <c r="K70" s="86">
        <v>46</v>
      </c>
      <c r="L70" s="86">
        <f>100*IF(MIN(BilevelSolver!G70,TimeDependent!G70,Sparse!G70,NonLinear!G70)=0,0,(TimeDependent!G70-MIN(BilevelSolver!G70,TimeDependent!G70,Sparse!G70,NonLinear!G70))/MIN(BilevelSolver!G70,TimeDependent!G70,Sparse!G70,NonLinear!G70))</f>
        <v>0</v>
      </c>
      <c r="M70" s="158">
        <v>78.504672897196258</v>
      </c>
      <c r="N70" s="158"/>
      <c r="O70" s="6">
        <v>1589</v>
      </c>
      <c r="P70" s="6">
        <v>247</v>
      </c>
      <c r="Q70" s="6">
        <v>3.9494469165802002</v>
      </c>
      <c r="R70" s="6">
        <v>3421</v>
      </c>
      <c r="S70" s="6">
        <v>0</v>
      </c>
      <c r="T70" s="6">
        <v>46</v>
      </c>
      <c r="V70" s="124"/>
      <c r="W70" s="86"/>
    </row>
    <row r="71" spans="1:23" ht="15.75" customHeight="1" thickBot="1" x14ac:dyDescent="0.25">
      <c r="A71" s="84" t="s">
        <v>194</v>
      </c>
      <c r="B71" s="12" t="s">
        <v>183</v>
      </c>
      <c r="C71" s="12">
        <v>5</v>
      </c>
      <c r="D71" s="12">
        <v>5</v>
      </c>
      <c r="E71" s="66">
        <f t="shared" si="1"/>
        <v>0</v>
      </c>
      <c r="F71" s="66">
        <v>45.000015464520501</v>
      </c>
      <c r="G71" s="12">
        <v>208</v>
      </c>
      <c r="H71" s="33">
        <v>78.365377180518905</v>
      </c>
      <c r="I71" s="12">
        <v>7200.0087950229599</v>
      </c>
      <c r="J71" s="12">
        <v>4913</v>
      </c>
      <c r="K71" s="95">
        <v>15</v>
      </c>
      <c r="L71" s="95">
        <f>100*IF(MIN(BilevelSolver!G71,TimeDependent!G71,Sparse!G71,NonLinear!G71)=0,0,(TimeDependent!G71-MIN(BilevelSolver!G71,TimeDependent!G71,Sparse!G71,NonLinear!G71))/MIN(BilevelSolver!G71,TimeDependent!G71,Sparse!G71,NonLinear!G71))</f>
        <v>1.0237506810422593E-6</v>
      </c>
      <c r="M71" s="163">
        <v>92.788461538461533</v>
      </c>
      <c r="N71" s="158"/>
      <c r="O71" s="12">
        <v>1589</v>
      </c>
      <c r="P71" s="12">
        <v>247</v>
      </c>
      <c r="Q71" s="12">
        <v>4.6767213344573904</v>
      </c>
      <c r="R71" s="12">
        <v>2747</v>
      </c>
      <c r="S71" s="12">
        <v>0</v>
      </c>
      <c r="T71" s="12">
        <v>15</v>
      </c>
      <c r="V71" s="124"/>
      <c r="W71" s="86"/>
    </row>
    <row r="72" spans="1:23" ht="15.75" customHeight="1" x14ac:dyDescent="0.2">
      <c r="A72" s="83" t="s">
        <v>195</v>
      </c>
      <c r="B72" s="27" t="s">
        <v>196</v>
      </c>
      <c r="C72" s="27">
        <v>2</v>
      </c>
      <c r="D72" s="27">
        <v>3</v>
      </c>
      <c r="E72" s="65">
        <f t="shared" si="1"/>
        <v>0</v>
      </c>
      <c r="F72" s="65">
        <v>62.0000000000013</v>
      </c>
      <c r="G72" s="27">
        <v>98</v>
      </c>
      <c r="H72" s="28">
        <v>36.734693877549603</v>
      </c>
      <c r="I72" s="27">
        <v>7200.0015029907199</v>
      </c>
      <c r="J72" s="27">
        <v>474</v>
      </c>
      <c r="K72" s="94">
        <v>62.000000000000398</v>
      </c>
      <c r="L72" s="94">
        <f>100*IF(MIN(BilevelSolver!G72,TimeDependent!G72,Sparse!G72,NonLinear!G72)=0,0,(TimeDependent!G72-MIN(BilevelSolver!G72,TimeDependent!G72,Sparse!G72,NonLinear!G72))/MIN(BilevelSolver!G72,TimeDependent!G72,Sparse!G72,NonLinear!G72))</f>
        <v>0</v>
      </c>
      <c r="M72" s="161">
        <v>36.734693877550612</v>
      </c>
      <c r="N72" s="158"/>
      <c r="O72" s="27">
        <v>105</v>
      </c>
      <c r="P72" s="27">
        <v>105</v>
      </c>
      <c r="Q72" s="27">
        <v>0.33387231826782199</v>
      </c>
      <c r="R72" s="27">
        <v>153</v>
      </c>
      <c r="S72" s="27">
        <v>0</v>
      </c>
      <c r="T72" s="27">
        <v>62</v>
      </c>
      <c r="V72" s="124"/>
      <c r="W72" s="86"/>
    </row>
    <row r="73" spans="1:23" ht="15.75" customHeight="1" x14ac:dyDescent="0.2">
      <c r="A73" s="18" t="s">
        <v>197</v>
      </c>
      <c r="B73" s="6" t="s">
        <v>196</v>
      </c>
      <c r="C73" s="6">
        <v>2</v>
      </c>
      <c r="D73" s="6">
        <v>4</v>
      </c>
      <c r="E73" s="64">
        <f t="shared" si="1"/>
        <v>0</v>
      </c>
      <c r="F73" s="64">
        <v>36.000000000009102</v>
      </c>
      <c r="G73" s="6">
        <v>95</v>
      </c>
      <c r="H73" s="30">
        <v>62.105263157885105</v>
      </c>
      <c r="I73" s="6">
        <v>7200.0281150340998</v>
      </c>
      <c r="J73" s="6">
        <v>505</v>
      </c>
      <c r="K73" s="86">
        <v>36</v>
      </c>
      <c r="L73" s="86">
        <f>100*IF(MIN(BilevelSolver!G73,TimeDependent!G73,Sparse!G73,NonLinear!G73)=0,0,(TimeDependent!G73-MIN(BilevelSolver!G73,TimeDependent!G73,Sparse!G73,NonLinear!G73))/MIN(BilevelSolver!G73,TimeDependent!G73,Sparse!G73,NonLinear!G73))</f>
        <v>1.9690844514355494E-8</v>
      </c>
      <c r="M73" s="158">
        <v>62.10526315789474</v>
      </c>
      <c r="N73" s="158"/>
      <c r="O73" s="6">
        <v>105</v>
      </c>
      <c r="P73" s="6">
        <v>105</v>
      </c>
      <c r="Q73" s="6">
        <v>0.52012801170349099</v>
      </c>
      <c r="R73" s="6">
        <v>282</v>
      </c>
      <c r="S73" s="6">
        <v>0</v>
      </c>
      <c r="T73" s="6">
        <v>36</v>
      </c>
      <c r="V73" s="124"/>
      <c r="W73" s="86"/>
    </row>
    <row r="74" spans="1:23" ht="15.75" customHeight="1" x14ac:dyDescent="0.2">
      <c r="A74" s="18" t="s">
        <v>198</v>
      </c>
      <c r="B74" s="6" t="s">
        <v>196</v>
      </c>
      <c r="C74" s="6">
        <v>2</v>
      </c>
      <c r="D74" s="6">
        <v>5</v>
      </c>
      <c r="E74" s="64">
        <f t="shared" si="1"/>
        <v>0</v>
      </c>
      <c r="F74" s="64">
        <v>0</v>
      </c>
      <c r="G74" s="6">
        <v>93</v>
      </c>
      <c r="H74" s="30">
        <v>100</v>
      </c>
      <c r="I74" s="6">
        <v>7200.0080511569904</v>
      </c>
      <c r="J74" s="6">
        <v>3735</v>
      </c>
      <c r="K74" s="86">
        <v>0</v>
      </c>
      <c r="L74" s="86">
        <f>100*IF(MIN(BilevelSolver!G74,TimeDependent!G74,Sparse!G74,NonLinear!G74)=0,0,(TimeDependent!G74-MIN(BilevelSolver!G74,TimeDependent!G74,Sparse!G74,NonLinear!G74))/MIN(BilevelSolver!G74,TimeDependent!G74,Sparse!G74,NonLinear!G74))</f>
        <v>0</v>
      </c>
      <c r="M74" s="158">
        <v>100</v>
      </c>
      <c r="N74" s="158"/>
      <c r="O74" s="6">
        <v>105</v>
      </c>
      <c r="P74" s="6">
        <v>105</v>
      </c>
      <c r="Q74" s="6">
        <v>0.81684565544128396</v>
      </c>
      <c r="R74" s="6">
        <v>1366</v>
      </c>
      <c r="S74" s="6">
        <v>0</v>
      </c>
      <c r="T74" s="6">
        <v>0</v>
      </c>
      <c r="V74" s="124"/>
      <c r="W74" s="86"/>
    </row>
    <row r="75" spans="1:23" ht="15.75" customHeight="1" x14ac:dyDescent="0.2">
      <c r="A75" s="18" t="s">
        <v>199</v>
      </c>
      <c r="B75" s="6" t="s">
        <v>196</v>
      </c>
      <c r="C75" s="6">
        <v>3</v>
      </c>
      <c r="D75" s="6">
        <v>3</v>
      </c>
      <c r="E75" s="64">
        <f t="shared" si="1"/>
        <v>0</v>
      </c>
      <c r="F75" s="64">
        <v>37.000000000001002</v>
      </c>
      <c r="G75" s="6">
        <v>91</v>
      </c>
      <c r="H75" s="30">
        <v>59.340659340658199</v>
      </c>
      <c r="I75" s="6">
        <v>7200.0645830631202</v>
      </c>
      <c r="J75" s="6">
        <v>2379</v>
      </c>
      <c r="K75" s="86">
        <v>37</v>
      </c>
      <c r="L75" s="86">
        <f>100*IF(MIN(BilevelSolver!G75,TimeDependent!G75,Sparse!G75,NonLinear!G75)=0,0,(TimeDependent!G75-MIN(BilevelSolver!G75,TimeDependent!G75,Sparse!G75,NonLinear!G75))/MIN(BilevelSolver!G75,TimeDependent!G75,Sparse!G75,NonLinear!G75))</f>
        <v>2.1666696768656165E-8</v>
      </c>
      <c r="M75" s="158">
        <v>59.340659340659343</v>
      </c>
      <c r="N75" s="158"/>
      <c r="O75" s="6">
        <v>105</v>
      </c>
      <c r="P75" s="6">
        <v>103</v>
      </c>
      <c r="Q75" s="6">
        <v>0.509116411209106</v>
      </c>
      <c r="R75" s="6">
        <v>366</v>
      </c>
      <c r="S75" s="6">
        <v>0</v>
      </c>
      <c r="T75" s="6">
        <v>37</v>
      </c>
      <c r="V75" s="124"/>
      <c r="W75" s="86"/>
    </row>
    <row r="76" spans="1:23" ht="15.75" customHeight="1" x14ac:dyDescent="0.2">
      <c r="A76" s="18" t="s">
        <v>200</v>
      </c>
      <c r="B76" s="6" t="s">
        <v>196</v>
      </c>
      <c r="C76" s="6">
        <v>3</v>
      </c>
      <c r="D76" s="6">
        <v>4</v>
      </c>
      <c r="E76" s="64">
        <f t="shared" si="1"/>
        <v>0</v>
      </c>
      <c r="F76" s="64">
        <v>0</v>
      </c>
      <c r="G76" s="6">
        <v>88</v>
      </c>
      <c r="H76" s="30">
        <v>100</v>
      </c>
      <c r="I76" s="6">
        <v>7200.00949883461</v>
      </c>
      <c r="J76" s="6">
        <v>12624</v>
      </c>
      <c r="K76" s="86">
        <v>0</v>
      </c>
      <c r="L76" s="86">
        <f>100*IF(MIN(BilevelSolver!G76,TimeDependent!G76,Sparse!G76,NonLinear!G76)=0,0,(TimeDependent!G76-MIN(BilevelSolver!G76,TimeDependent!G76,Sparse!G76,NonLinear!G76))/MIN(BilevelSolver!G76,TimeDependent!G76,Sparse!G76,NonLinear!G76))</f>
        <v>6.1789200057340871E-8</v>
      </c>
      <c r="M76" s="158">
        <v>100</v>
      </c>
      <c r="N76" s="158"/>
      <c r="O76" s="6">
        <v>105</v>
      </c>
      <c r="P76" s="6">
        <v>103</v>
      </c>
      <c r="Q76" s="6">
        <v>0.83449935913085904</v>
      </c>
      <c r="R76" s="6">
        <v>5254</v>
      </c>
      <c r="S76" s="6">
        <v>0</v>
      </c>
      <c r="T76" s="6">
        <v>0</v>
      </c>
      <c r="V76" s="124"/>
      <c r="W76" s="86"/>
    </row>
    <row r="77" spans="1:23" ht="15.75" customHeight="1" x14ac:dyDescent="0.2">
      <c r="A77" s="18" t="s">
        <v>201</v>
      </c>
      <c r="B77" s="6" t="s">
        <v>196</v>
      </c>
      <c r="C77" s="6">
        <v>3</v>
      </c>
      <c r="D77" s="6">
        <v>5</v>
      </c>
      <c r="E77" s="64">
        <f t="shared" si="1"/>
        <v>0</v>
      </c>
      <c r="F77" s="64">
        <v>0</v>
      </c>
      <c r="G77" s="6">
        <v>84</v>
      </c>
      <c r="H77" s="30">
        <v>100</v>
      </c>
      <c r="I77" s="6">
        <v>7200.00308299064</v>
      </c>
      <c r="J77" s="6">
        <v>13652</v>
      </c>
      <c r="K77" s="86">
        <v>0</v>
      </c>
      <c r="L77" s="86">
        <f>100*IF(MIN(BilevelSolver!G77,TimeDependent!G77,Sparse!G77,NonLinear!G77)=0,0,(TimeDependent!G77-MIN(BilevelSolver!G77,TimeDependent!G77,Sparse!G77,NonLinear!G77))/MIN(BilevelSolver!G77,TimeDependent!G77,Sparse!G77,NonLinear!G77))</f>
        <v>5.5006627973801384E-6</v>
      </c>
      <c r="M77" s="158">
        <v>100</v>
      </c>
      <c r="N77" s="158"/>
      <c r="O77" s="6">
        <v>105</v>
      </c>
      <c r="P77" s="6">
        <v>103</v>
      </c>
      <c r="Q77" s="6">
        <v>0.79538965225219704</v>
      </c>
      <c r="R77" s="6">
        <v>6520</v>
      </c>
      <c r="S77" s="6">
        <v>0</v>
      </c>
      <c r="T77" s="6">
        <v>0</v>
      </c>
      <c r="V77" s="124"/>
      <c r="W77" s="86"/>
    </row>
    <row r="78" spans="1:23" ht="15.75" customHeight="1" x14ac:dyDescent="0.2">
      <c r="A78" s="36" t="s">
        <v>202</v>
      </c>
      <c r="B78" s="31" t="s">
        <v>196</v>
      </c>
      <c r="C78" s="31">
        <v>4</v>
      </c>
      <c r="D78" s="31">
        <v>3</v>
      </c>
      <c r="E78" s="63">
        <f t="shared" si="1"/>
        <v>1</v>
      </c>
      <c r="F78" s="63">
        <v>76</v>
      </c>
      <c r="G78" s="31">
        <v>76</v>
      </c>
      <c r="H78" s="32">
        <v>0</v>
      </c>
      <c r="I78" s="31">
        <v>5036.9560558795902</v>
      </c>
      <c r="J78" s="31">
        <v>52860</v>
      </c>
      <c r="K78" s="45">
        <v>0</v>
      </c>
      <c r="L78" s="45">
        <f>100*IF(MIN(BilevelSolver!G78,TimeDependent!G78,Sparse!G78,NonLinear!G78)=0,0,(TimeDependent!G78-MIN(BilevelSolver!G78,TimeDependent!G78,Sparse!G78,NonLinear!G78))/MIN(BilevelSolver!G78,TimeDependent!G78,Sparse!G78,NonLinear!G78))</f>
        <v>0</v>
      </c>
      <c r="M78" s="162">
        <v>100</v>
      </c>
      <c r="N78" s="158"/>
      <c r="O78" s="31">
        <v>105</v>
      </c>
      <c r="P78" s="31">
        <v>98</v>
      </c>
      <c r="Q78" s="31">
        <v>0.74928379058837802</v>
      </c>
      <c r="R78" s="31">
        <v>0</v>
      </c>
      <c r="S78" s="31">
        <v>0</v>
      </c>
      <c r="T78" s="31">
        <v>0</v>
      </c>
      <c r="V78" s="124"/>
      <c r="W78" s="86"/>
    </row>
    <row r="79" spans="1:23" ht="15.75" customHeight="1" x14ac:dyDescent="0.2">
      <c r="A79" s="18" t="s">
        <v>203</v>
      </c>
      <c r="B79" s="6" t="s">
        <v>196</v>
      </c>
      <c r="C79" s="6">
        <v>4</v>
      </c>
      <c r="D79" s="6">
        <v>4</v>
      </c>
      <c r="E79" s="64">
        <f t="shared" si="1"/>
        <v>0</v>
      </c>
      <c r="F79" s="64">
        <v>12</v>
      </c>
      <c r="G79" s="6">
        <v>68</v>
      </c>
      <c r="H79" s="30">
        <v>82.352941176470495</v>
      </c>
      <c r="I79" s="6">
        <v>7200.00799417495</v>
      </c>
      <c r="J79" s="6">
        <v>55699</v>
      </c>
      <c r="K79" s="86">
        <v>0</v>
      </c>
      <c r="L79" s="86">
        <f>100*IF(MIN(BilevelSolver!G79,TimeDependent!G79,Sparse!G79,NonLinear!G79)=0,0,(TimeDependent!G79-MIN(BilevelSolver!G79,TimeDependent!G79,Sparse!G79,NonLinear!G79))/MIN(BilevelSolver!G79,TimeDependent!G79,Sparse!G79,NonLinear!G79))</f>
        <v>1.4925373134328357</v>
      </c>
      <c r="M79" s="158">
        <v>100</v>
      </c>
      <c r="N79" s="158"/>
      <c r="O79" s="6">
        <v>105</v>
      </c>
      <c r="P79" s="6">
        <v>98</v>
      </c>
      <c r="Q79" s="6">
        <v>0.71840262413024902</v>
      </c>
      <c r="R79" s="6">
        <v>19659</v>
      </c>
      <c r="S79" s="6">
        <v>0</v>
      </c>
      <c r="T79" s="6">
        <v>0</v>
      </c>
      <c r="V79" s="124"/>
      <c r="W79" s="86"/>
    </row>
    <row r="80" spans="1:23" ht="15.75" customHeight="1" x14ac:dyDescent="0.2">
      <c r="A80" s="18" t="s">
        <v>204</v>
      </c>
      <c r="B80" s="6" t="s">
        <v>196</v>
      </c>
      <c r="C80" s="6">
        <v>4</v>
      </c>
      <c r="D80" s="6">
        <v>5</v>
      </c>
      <c r="E80" s="64">
        <f t="shared" si="1"/>
        <v>0</v>
      </c>
      <c r="F80" s="64">
        <v>7</v>
      </c>
      <c r="G80" s="6">
        <v>60</v>
      </c>
      <c r="H80" s="30">
        <v>88.3333333333333</v>
      </c>
      <c r="I80" s="6">
        <v>7201.4232020378104</v>
      </c>
      <c r="J80" s="6">
        <v>93189</v>
      </c>
      <c r="K80" s="86">
        <v>0</v>
      </c>
      <c r="L80" s="86">
        <f>100*IF(MIN(BilevelSolver!G80,TimeDependent!G80,Sparse!G80,NonLinear!G80)=0,0,(TimeDependent!G80-MIN(BilevelSolver!G80,TimeDependent!G80,Sparse!G80,NonLinear!G80))/MIN(BilevelSolver!G80,TimeDependent!G80,Sparse!G80,NonLinear!G80))</f>
        <v>0</v>
      </c>
      <c r="M80" s="158">
        <v>100</v>
      </c>
      <c r="N80" s="158"/>
      <c r="O80" s="6">
        <v>105</v>
      </c>
      <c r="P80" s="6">
        <v>98</v>
      </c>
      <c r="Q80" s="6">
        <v>0.74773216247558505</v>
      </c>
      <c r="R80" s="6">
        <v>31391</v>
      </c>
      <c r="S80" s="6">
        <v>0</v>
      </c>
      <c r="T80" s="6">
        <v>0</v>
      </c>
      <c r="V80" s="124"/>
      <c r="W80" s="86"/>
    </row>
    <row r="81" spans="1:27" ht="15.75" customHeight="1" x14ac:dyDescent="0.2">
      <c r="A81" s="19" t="s">
        <v>205</v>
      </c>
      <c r="B81" s="31" t="s">
        <v>196</v>
      </c>
      <c r="C81" s="31">
        <v>5</v>
      </c>
      <c r="D81" s="31">
        <v>3</v>
      </c>
      <c r="E81" s="63">
        <f t="shared" si="1"/>
        <v>1</v>
      </c>
      <c r="F81" s="63">
        <v>26</v>
      </c>
      <c r="G81" s="31">
        <v>26</v>
      </c>
      <c r="H81" s="32">
        <v>0</v>
      </c>
      <c r="I81" s="31">
        <v>497.03493094444201</v>
      </c>
      <c r="J81" s="31">
        <v>35267</v>
      </c>
      <c r="K81" s="45">
        <v>0</v>
      </c>
      <c r="L81" s="45">
        <f>100*IF(MIN(BilevelSolver!G81,TimeDependent!G81,Sparse!G81,NonLinear!G81)=0,0,(TimeDependent!G81-MIN(BilevelSolver!G81,TimeDependent!G81,Sparse!G81,NonLinear!G81))/MIN(BilevelSolver!G81,TimeDependent!G81,Sparse!G81,NonLinear!G81))</f>
        <v>2.7055281092404546E-12</v>
      </c>
      <c r="M81" s="162">
        <v>100</v>
      </c>
      <c r="N81" s="158"/>
      <c r="O81" s="31">
        <v>105</v>
      </c>
      <c r="P81" s="31">
        <v>65</v>
      </c>
      <c r="Q81" s="31">
        <v>0.30233287811279203</v>
      </c>
      <c r="R81" s="31">
        <v>0</v>
      </c>
      <c r="S81" s="31">
        <v>0</v>
      </c>
      <c r="T81" s="31">
        <v>0</v>
      </c>
      <c r="V81" s="124"/>
      <c r="W81" s="86"/>
    </row>
    <row r="82" spans="1:27" ht="15.75" customHeight="1" thickBot="1" x14ac:dyDescent="0.25">
      <c r="A82" s="82" t="s">
        <v>206</v>
      </c>
      <c r="B82" s="78" t="s">
        <v>196</v>
      </c>
      <c r="C82" s="78">
        <v>5</v>
      </c>
      <c r="D82" s="78">
        <v>4</v>
      </c>
      <c r="E82" s="100">
        <f t="shared" si="1"/>
        <v>1</v>
      </c>
      <c r="F82" s="100">
        <v>18</v>
      </c>
      <c r="G82" s="78">
        <v>18</v>
      </c>
      <c r="H82" s="81">
        <v>0</v>
      </c>
      <c r="I82" s="78">
        <v>2970.4502148628198</v>
      </c>
      <c r="J82" s="78">
        <v>261564</v>
      </c>
      <c r="K82" s="78">
        <v>0</v>
      </c>
      <c r="L82" s="78">
        <f>100*IF(MIN(BilevelSolver!G82,TimeDependent!G82,Sparse!G82,NonLinear!G82)=0,0,(TimeDependent!G82-MIN(BilevelSolver!G82,TimeDependent!G82,Sparse!G82,NonLinear!G82))/MIN(BilevelSolver!G82,TimeDependent!G82,Sparse!G82,NonLinear!G82))</f>
        <v>0</v>
      </c>
      <c r="M82" s="166">
        <v>100</v>
      </c>
      <c r="N82" s="158"/>
      <c r="O82" s="78">
        <v>105</v>
      </c>
      <c r="P82" s="78">
        <v>65</v>
      </c>
      <c r="Q82" s="78">
        <v>0.391948461532592</v>
      </c>
      <c r="R82" s="78">
        <v>0</v>
      </c>
      <c r="S82" s="78">
        <v>0</v>
      </c>
      <c r="T82" s="78">
        <v>0</v>
      </c>
      <c r="V82" s="124"/>
      <c r="W82" s="86"/>
    </row>
    <row r="83" spans="1:27" ht="15.75" customHeight="1" x14ac:dyDescent="0.2">
      <c r="A83" s="18" t="s">
        <v>211</v>
      </c>
      <c r="B83" s="6" t="s">
        <v>208</v>
      </c>
      <c r="C83" s="6">
        <v>3</v>
      </c>
      <c r="D83" s="6">
        <v>3</v>
      </c>
      <c r="E83" s="64">
        <f t="shared" si="1"/>
        <v>0</v>
      </c>
      <c r="F83" s="64">
        <v>66</v>
      </c>
      <c r="G83" s="6">
        <v>160</v>
      </c>
      <c r="H83" s="30">
        <v>58.75</v>
      </c>
      <c r="I83" s="6">
        <v>7200.01263093948</v>
      </c>
      <c r="J83" s="6">
        <v>7621</v>
      </c>
      <c r="K83" s="86">
        <v>16</v>
      </c>
      <c r="L83" s="86">
        <f>100*IF(MIN(BilevelSolver!G83,TimeDependent!G83,Sparse!G83,NonLinear!G83)=0,0,(TimeDependent!G83-MIN(BilevelSolver!G83,TimeDependent!G83,Sparse!G83,NonLinear!G83))/MIN(BilevelSolver!G83,TimeDependent!G83,Sparse!G83,NonLinear!G83))</f>
        <v>5.8496176825540823E-8</v>
      </c>
      <c r="M83" s="158">
        <v>90</v>
      </c>
      <c r="N83" s="158"/>
      <c r="O83" s="6">
        <v>4941</v>
      </c>
      <c r="P83" s="6">
        <v>231</v>
      </c>
      <c r="Q83" s="6">
        <v>4.2678544521331698</v>
      </c>
      <c r="R83" s="6">
        <v>2530</v>
      </c>
      <c r="S83" s="6">
        <v>0</v>
      </c>
      <c r="T83" s="6">
        <v>0</v>
      </c>
      <c r="V83" s="124"/>
      <c r="W83" s="86"/>
    </row>
    <row r="84" spans="1:27" ht="15.75" customHeight="1" x14ac:dyDescent="0.2">
      <c r="A84" s="18" t="s">
        <v>212</v>
      </c>
      <c r="B84" s="6" t="s">
        <v>208</v>
      </c>
      <c r="C84" s="6">
        <v>3</v>
      </c>
      <c r="D84" s="6">
        <v>4</v>
      </c>
      <c r="E84" s="64">
        <f t="shared" si="1"/>
        <v>0</v>
      </c>
      <c r="F84" s="64">
        <v>91</v>
      </c>
      <c r="G84" s="6">
        <v>152</v>
      </c>
      <c r="H84" s="30">
        <v>40.131578947368403</v>
      </c>
      <c r="I84" s="6">
        <v>7200.0154681205704</v>
      </c>
      <c r="J84" s="6">
        <v>3296</v>
      </c>
      <c r="K84" s="86">
        <v>17</v>
      </c>
      <c r="L84" s="86">
        <f>100*IF(MIN(BilevelSolver!G84,TimeDependent!G84,Sparse!G84,NonLinear!G84)=0,0,(TimeDependent!G84-MIN(BilevelSolver!G84,TimeDependent!G84,Sparse!G84,NonLinear!G84))/MIN(BilevelSolver!G84,TimeDependent!G84,Sparse!G84,NonLinear!G84))</f>
        <v>0</v>
      </c>
      <c r="M84" s="158">
        <v>88.815789473684205</v>
      </c>
      <c r="N84" s="158"/>
      <c r="O84" s="6">
        <v>4941</v>
      </c>
      <c r="P84" s="6">
        <v>231</v>
      </c>
      <c r="Q84" s="6">
        <v>4.1124453544616699</v>
      </c>
      <c r="R84" s="6">
        <v>1350</v>
      </c>
      <c r="S84" s="6">
        <v>2</v>
      </c>
      <c r="T84" s="6">
        <v>0</v>
      </c>
      <c r="V84" s="124"/>
      <c r="W84" s="86"/>
    </row>
    <row r="85" spans="1:27" ht="15.75" customHeight="1" x14ac:dyDescent="0.2">
      <c r="A85" s="18" t="s">
        <v>213</v>
      </c>
      <c r="B85" s="6" t="s">
        <v>208</v>
      </c>
      <c r="C85" s="6">
        <v>3</v>
      </c>
      <c r="D85" s="6">
        <v>5</v>
      </c>
      <c r="E85" s="64">
        <f t="shared" si="1"/>
        <v>0</v>
      </c>
      <c r="F85" s="64">
        <v>85</v>
      </c>
      <c r="G85" s="6">
        <v>145</v>
      </c>
      <c r="H85" s="30">
        <v>41.379310344827502</v>
      </c>
      <c r="I85" s="6">
        <v>7200.0051980018598</v>
      </c>
      <c r="J85" s="6">
        <v>3940</v>
      </c>
      <c r="K85" s="86">
        <v>12</v>
      </c>
      <c r="L85" s="86">
        <f>100*IF(MIN(BilevelSolver!G85,TimeDependent!G85,Sparse!G85,NonLinear!G85)=0,0,(TimeDependent!G85-MIN(BilevelSolver!G85,TimeDependent!G85,Sparse!G85,NonLinear!G85))/MIN(BilevelSolver!G85,TimeDependent!G85,Sparse!G85,NonLinear!G85))</f>
        <v>6.0000776764442229E-9</v>
      </c>
      <c r="M85" s="158">
        <v>91.724137931034477</v>
      </c>
      <c r="N85" s="158"/>
      <c r="O85" s="6">
        <v>4941</v>
      </c>
      <c r="P85" s="6">
        <v>231</v>
      </c>
      <c r="Q85" s="6">
        <v>4.1070559024810702</v>
      </c>
      <c r="R85" s="6">
        <v>1868</v>
      </c>
      <c r="S85" s="6">
        <v>2</v>
      </c>
      <c r="T85" s="6">
        <v>0</v>
      </c>
      <c r="V85" s="124"/>
      <c r="W85" s="86"/>
    </row>
    <row r="86" spans="1:27" ht="15.75" customHeight="1" x14ac:dyDescent="0.2">
      <c r="A86" s="19" t="s">
        <v>214</v>
      </c>
      <c r="B86" s="31" t="s">
        <v>208</v>
      </c>
      <c r="C86" s="31">
        <v>4</v>
      </c>
      <c r="D86" s="31">
        <v>3</v>
      </c>
      <c r="E86" s="63">
        <f t="shared" si="1"/>
        <v>1</v>
      </c>
      <c r="F86" s="63">
        <v>11</v>
      </c>
      <c r="G86" s="31">
        <v>11</v>
      </c>
      <c r="H86" s="32">
        <v>0</v>
      </c>
      <c r="I86" s="31">
        <v>10.6405131816864</v>
      </c>
      <c r="J86" s="31">
        <v>2075</v>
      </c>
      <c r="K86" s="45">
        <v>0</v>
      </c>
      <c r="L86" s="45">
        <f>100*IF(MIN(BilevelSolver!G86,TimeDependent!G86,Sparse!G86,NonLinear!G86)=0,0,(TimeDependent!G86-MIN(BilevelSolver!G86,TimeDependent!G86,Sparse!G86,NonLinear!G86))/MIN(BilevelSolver!G86,TimeDependent!G86,Sparse!G86,NonLinear!G86))</f>
        <v>0</v>
      </c>
      <c r="M86" s="162">
        <v>100</v>
      </c>
      <c r="N86" s="158"/>
      <c r="O86" s="31">
        <v>4941</v>
      </c>
      <c r="P86" s="31">
        <v>36</v>
      </c>
      <c r="Q86" s="31">
        <v>0.13175153732299799</v>
      </c>
      <c r="R86" s="31">
        <v>0</v>
      </c>
      <c r="S86" s="31">
        <v>0</v>
      </c>
      <c r="T86" s="31">
        <v>0</v>
      </c>
      <c r="V86" s="124"/>
      <c r="W86" s="86"/>
    </row>
    <row r="87" spans="1:27" ht="15.75" customHeight="1" x14ac:dyDescent="0.2">
      <c r="A87" s="19" t="s">
        <v>215</v>
      </c>
      <c r="B87" s="31" t="s">
        <v>208</v>
      </c>
      <c r="C87" s="31">
        <v>4</v>
      </c>
      <c r="D87" s="31">
        <v>4</v>
      </c>
      <c r="E87" s="63">
        <f t="shared" si="1"/>
        <v>1</v>
      </c>
      <c r="F87" s="63">
        <v>6</v>
      </c>
      <c r="G87" s="31">
        <v>6</v>
      </c>
      <c r="H87" s="32">
        <v>0</v>
      </c>
      <c r="I87" s="31">
        <v>10.093351125717099</v>
      </c>
      <c r="J87" s="31">
        <v>3767</v>
      </c>
      <c r="K87" s="45">
        <v>0</v>
      </c>
      <c r="L87" s="45">
        <f>100*IF(MIN(BilevelSolver!G87,TimeDependent!G87,Sparse!G87,NonLinear!G87)=0,0,(TimeDependent!G87-MIN(BilevelSolver!G87,TimeDependent!G87,Sparse!G87,NonLinear!G87))/MIN(BilevelSolver!G87,TimeDependent!G87,Sparse!G87,NonLinear!G87))</f>
        <v>0</v>
      </c>
      <c r="M87" s="162">
        <v>100</v>
      </c>
      <c r="N87" s="158"/>
      <c r="O87" s="31">
        <v>4941</v>
      </c>
      <c r="P87" s="31">
        <v>36</v>
      </c>
      <c r="Q87" s="31">
        <v>0.123525857925415</v>
      </c>
      <c r="R87" s="31">
        <v>0</v>
      </c>
      <c r="S87" s="31">
        <v>2</v>
      </c>
      <c r="T87" s="31">
        <v>0</v>
      </c>
      <c r="V87" s="124"/>
      <c r="W87" s="86"/>
    </row>
    <row r="88" spans="1:27" ht="15.75" customHeight="1" thickBot="1" x14ac:dyDescent="0.25">
      <c r="A88" s="82" t="s">
        <v>216</v>
      </c>
      <c r="B88" s="31" t="s">
        <v>208</v>
      </c>
      <c r="C88" s="31">
        <v>4</v>
      </c>
      <c r="D88" s="31">
        <v>5</v>
      </c>
      <c r="E88" s="63">
        <f t="shared" si="1"/>
        <v>1</v>
      </c>
      <c r="F88" s="63">
        <v>5</v>
      </c>
      <c r="G88" s="31">
        <v>5</v>
      </c>
      <c r="H88" s="32">
        <v>0</v>
      </c>
      <c r="I88" s="31">
        <v>154.16235899925201</v>
      </c>
      <c r="J88" s="31">
        <v>144512</v>
      </c>
      <c r="K88" s="45">
        <v>0</v>
      </c>
      <c r="L88" s="45">
        <f>100*IF(MIN(BilevelSolver!G88,TimeDependent!G88,Sparse!G88,NonLinear!G88)=0,0,(TimeDependent!G88-MIN(BilevelSolver!G88,TimeDependent!G88,Sparse!G88,NonLinear!G88))/MIN(BilevelSolver!G88,TimeDependent!G88,Sparse!G88,NonLinear!G88))</f>
        <v>0</v>
      </c>
      <c r="M88" s="162">
        <v>100</v>
      </c>
      <c r="N88" s="158"/>
      <c r="O88" s="31">
        <v>4941</v>
      </c>
      <c r="P88" s="31">
        <v>36</v>
      </c>
      <c r="Q88" s="31">
        <v>0.12434649467468201</v>
      </c>
      <c r="R88" s="31">
        <v>0</v>
      </c>
      <c r="S88" s="31">
        <v>2</v>
      </c>
      <c r="T88" s="31">
        <v>0</v>
      </c>
      <c r="V88" s="124"/>
      <c r="W88" s="86"/>
    </row>
    <row r="89" spans="1:27" ht="15.75" customHeight="1" thickBot="1" x14ac:dyDescent="0.25">
      <c r="A89" s="16"/>
      <c r="B89" s="168"/>
      <c r="C89" s="2"/>
      <c r="D89" s="2"/>
      <c r="E89" s="68" t="s">
        <v>226</v>
      </c>
      <c r="F89" s="68" t="s">
        <v>61</v>
      </c>
      <c r="G89" s="2" t="s">
        <v>62</v>
      </c>
      <c r="H89" s="24" t="s">
        <v>227</v>
      </c>
      <c r="I89" s="2" t="s">
        <v>240</v>
      </c>
      <c r="J89" s="2" t="s">
        <v>250</v>
      </c>
      <c r="K89" s="2" t="s">
        <v>229</v>
      </c>
      <c r="L89" s="2" t="s">
        <v>230</v>
      </c>
      <c r="M89" s="160" t="s">
        <v>239</v>
      </c>
      <c r="N89" s="157"/>
      <c r="O89" s="2" t="s">
        <v>219</v>
      </c>
      <c r="P89" s="2" t="s">
        <v>255</v>
      </c>
      <c r="Q89" s="2" t="s">
        <v>220</v>
      </c>
      <c r="R89" s="2" t="s">
        <v>251</v>
      </c>
      <c r="S89" s="2" t="s">
        <v>252</v>
      </c>
      <c r="T89" s="2" t="s">
        <v>253</v>
      </c>
      <c r="U89" s="25"/>
      <c r="V89" s="167"/>
      <c r="W89" s="85"/>
      <c r="X89" s="25"/>
      <c r="Y89" s="25"/>
      <c r="Z89" s="25"/>
      <c r="AA89" s="25"/>
    </row>
    <row r="90" spans="1:27" ht="15.75" customHeight="1" x14ac:dyDescent="0.2">
      <c r="A90" s="23" t="s">
        <v>217</v>
      </c>
      <c r="B90" s="40"/>
      <c r="C90" s="40"/>
      <c r="D90" s="40"/>
      <c r="E90" s="69">
        <f>SUM(E2:E88)</f>
        <v>29</v>
      </c>
      <c r="F90" s="69">
        <f t="shared" ref="F90:G90" si="2">AVERAGE(F2:F88)</f>
        <v>84.643679576252765</v>
      </c>
      <c r="G90" s="40">
        <f t="shared" si="2"/>
        <v>207.04597701149424</v>
      </c>
      <c r="H90" s="41">
        <f>AVERAGE(H2:H88)</f>
        <v>41.154302472857218</v>
      </c>
      <c r="I90" s="40">
        <f t="shared" ref="I90:M90" si="3">AVERAGE(I2:I88)</f>
        <v>5234.1139141691137</v>
      </c>
      <c r="J90" s="40">
        <f t="shared" si="3"/>
        <v>79083.965517241377</v>
      </c>
      <c r="K90" s="48">
        <f t="shared" si="3"/>
        <v>68.666666666667723</v>
      </c>
      <c r="L90" s="48">
        <f t="shared" si="3"/>
        <v>4.6592518909502108</v>
      </c>
      <c r="M90" s="118">
        <f t="shared" si="3"/>
        <v>71.490214535018325</v>
      </c>
      <c r="N90" s="157"/>
      <c r="O90" s="40"/>
      <c r="P90" s="40"/>
      <c r="Q90" s="40">
        <f t="shared" ref="Q90:S90" si="4">AVERAGE(Q2:Q88)</f>
        <v>9.7928247917657458</v>
      </c>
      <c r="R90" s="40">
        <f t="shared" si="4"/>
        <v>5739.7241379310344</v>
      </c>
      <c r="S90" s="40">
        <f t="shared" si="4"/>
        <v>0.55172413793103448</v>
      </c>
      <c r="T90" s="40">
        <f>AVERAGE(T2:T88)</f>
        <v>81.551724137931032</v>
      </c>
      <c r="U90" s="42"/>
      <c r="V90" s="124"/>
      <c r="W90" s="124"/>
      <c r="X90" s="42"/>
      <c r="Y90" s="42"/>
      <c r="Z90" s="42"/>
      <c r="AA90" s="42"/>
    </row>
    <row r="91" spans="1:27" ht="15.75" customHeight="1" x14ac:dyDescent="0.2">
      <c r="E91" s="155"/>
      <c r="F91" s="155"/>
      <c r="H91" s="43"/>
      <c r="K91" s="96"/>
      <c r="L91" s="96"/>
      <c r="M91" s="159"/>
      <c r="N91" s="159"/>
      <c r="W91" s="86"/>
    </row>
    <row r="92" spans="1:27" ht="15.75" customHeight="1" x14ac:dyDescent="0.2">
      <c r="E92" s="155"/>
      <c r="F92" s="155"/>
      <c r="H92" s="43"/>
      <c r="K92" s="96"/>
      <c r="L92" s="96"/>
      <c r="M92" s="159"/>
      <c r="N92" s="159"/>
      <c r="W92" s="86"/>
    </row>
    <row r="93" spans="1:27" ht="15.75" customHeight="1" x14ac:dyDescent="0.2">
      <c r="E93" s="155"/>
      <c r="F93" s="155"/>
      <c r="H93" s="43"/>
      <c r="K93" s="96"/>
      <c r="L93" s="96"/>
      <c r="M93" s="159"/>
      <c r="N93" s="159"/>
      <c r="W93" s="86"/>
    </row>
    <row r="94" spans="1:27" ht="15.75" customHeight="1" x14ac:dyDescent="0.2">
      <c r="E94" s="155"/>
      <c r="F94" s="155"/>
      <c r="H94" s="43"/>
      <c r="K94" s="96"/>
      <c r="L94" s="96"/>
      <c r="M94" s="159"/>
      <c r="N94" s="159"/>
      <c r="W94" s="86"/>
    </row>
    <row r="95" spans="1:27" ht="15.75" customHeight="1" x14ac:dyDescent="0.2">
      <c r="E95" s="155"/>
      <c r="F95" s="155"/>
      <c r="H95" s="43"/>
      <c r="K95" s="96"/>
      <c r="L95" s="96"/>
      <c r="M95" s="159"/>
      <c r="N95" s="159"/>
      <c r="W95" s="86"/>
    </row>
    <row r="96" spans="1:27" ht="15.75" customHeight="1" x14ac:dyDescent="0.2">
      <c r="E96" s="155"/>
      <c r="F96" s="155"/>
      <c r="H96" s="43"/>
      <c r="K96" s="96"/>
      <c r="L96" s="96"/>
      <c r="M96" s="159"/>
      <c r="N96" s="159"/>
      <c r="W96" s="86"/>
    </row>
    <row r="97" spans="5:23" ht="15.75" customHeight="1" x14ac:dyDescent="0.2">
      <c r="E97" s="155"/>
      <c r="F97" s="155"/>
      <c r="H97" s="43"/>
      <c r="K97" s="96"/>
      <c r="L97" s="96"/>
      <c r="M97" s="159"/>
      <c r="N97" s="159"/>
      <c r="W97" s="86"/>
    </row>
    <row r="98" spans="5:23" ht="15.75" customHeight="1" x14ac:dyDescent="0.2">
      <c r="E98" s="155"/>
      <c r="F98" s="155"/>
      <c r="H98" s="43"/>
      <c r="K98" s="96"/>
      <c r="L98" s="96"/>
      <c r="M98" s="159"/>
      <c r="N98" s="159"/>
      <c r="W98" s="86"/>
    </row>
    <row r="99" spans="5:23" ht="15.75" customHeight="1" x14ac:dyDescent="0.2">
      <c r="E99" s="155"/>
      <c r="F99" s="155"/>
      <c r="H99" s="43"/>
      <c r="K99" s="96"/>
      <c r="L99" s="96"/>
      <c r="M99" s="159"/>
      <c r="N99" s="159"/>
      <c r="W99" s="86"/>
    </row>
    <row r="100" spans="5:23" ht="15.75" customHeight="1" x14ac:dyDescent="0.2">
      <c r="E100" s="155"/>
      <c r="F100" s="155"/>
      <c r="H100" s="43"/>
      <c r="K100" s="96"/>
      <c r="L100" s="96"/>
      <c r="M100" s="159"/>
      <c r="N100" s="159"/>
      <c r="W100" s="86"/>
    </row>
    <row r="101" spans="5:23" ht="15.75" customHeight="1" x14ac:dyDescent="0.2">
      <c r="E101" s="155"/>
      <c r="F101" s="155"/>
      <c r="H101" s="43"/>
      <c r="K101" s="96"/>
      <c r="L101" s="96"/>
      <c r="M101" s="159"/>
      <c r="N101" s="159"/>
      <c r="W101" s="86"/>
    </row>
    <row r="102" spans="5:23" ht="15.75" customHeight="1" x14ac:dyDescent="0.2">
      <c r="E102" s="155"/>
      <c r="F102" s="155"/>
      <c r="H102" s="43"/>
      <c r="K102" s="96"/>
      <c r="L102" s="96"/>
      <c r="M102" s="159"/>
      <c r="N102" s="159"/>
      <c r="W102" s="86"/>
    </row>
    <row r="103" spans="5:23" ht="15.75" customHeight="1" x14ac:dyDescent="0.2">
      <c r="E103" s="155"/>
      <c r="F103" s="155"/>
      <c r="H103" s="43"/>
      <c r="K103" s="96"/>
      <c r="L103" s="96"/>
      <c r="M103" s="159"/>
      <c r="N103" s="159"/>
      <c r="W103" s="86"/>
    </row>
    <row r="104" spans="5:23" ht="15.75" customHeight="1" x14ac:dyDescent="0.2">
      <c r="E104" s="155"/>
      <c r="F104" s="155"/>
      <c r="H104" s="43"/>
      <c r="K104" s="96"/>
      <c r="L104" s="96"/>
      <c r="M104" s="159"/>
      <c r="N104" s="159"/>
      <c r="W104" s="86"/>
    </row>
    <row r="105" spans="5:23" ht="15.75" customHeight="1" x14ac:dyDescent="0.2">
      <c r="E105" s="155"/>
      <c r="F105" s="155"/>
      <c r="H105" s="43"/>
      <c r="K105" s="96"/>
      <c r="L105" s="96"/>
      <c r="M105" s="159"/>
      <c r="N105" s="159"/>
      <c r="W105" s="86"/>
    </row>
    <row r="106" spans="5:23" ht="15.75" customHeight="1" x14ac:dyDescent="0.2">
      <c r="E106" s="155"/>
      <c r="F106" s="155"/>
      <c r="H106" s="43"/>
      <c r="K106" s="96"/>
      <c r="L106" s="96"/>
      <c r="M106" s="159"/>
      <c r="N106" s="159"/>
      <c r="W106" s="86"/>
    </row>
    <row r="107" spans="5:23" ht="15.75" customHeight="1" x14ac:dyDescent="0.2">
      <c r="E107" s="155"/>
      <c r="F107" s="155"/>
      <c r="H107" s="43"/>
      <c r="K107" s="96"/>
      <c r="L107" s="96"/>
      <c r="M107" s="159"/>
      <c r="N107" s="159"/>
      <c r="W107" s="86"/>
    </row>
    <row r="108" spans="5:23" ht="15.75" customHeight="1" x14ac:dyDescent="0.2">
      <c r="E108" s="155"/>
      <c r="F108" s="155"/>
      <c r="H108" s="43"/>
      <c r="K108" s="96"/>
      <c r="L108" s="96"/>
      <c r="M108" s="159"/>
      <c r="N108" s="159"/>
      <c r="W108" s="86"/>
    </row>
    <row r="109" spans="5:23" ht="15.75" customHeight="1" x14ac:dyDescent="0.2">
      <c r="E109" s="155"/>
      <c r="F109" s="155"/>
      <c r="H109" s="43"/>
      <c r="K109" s="96"/>
      <c r="L109" s="96"/>
      <c r="M109" s="159"/>
      <c r="N109" s="159"/>
      <c r="W109" s="86"/>
    </row>
    <row r="110" spans="5:23" ht="15.75" customHeight="1" x14ac:dyDescent="0.2">
      <c r="E110" s="155"/>
      <c r="F110" s="155"/>
      <c r="H110" s="43"/>
      <c r="K110" s="96"/>
      <c r="L110" s="96"/>
      <c r="M110" s="159"/>
      <c r="N110" s="159"/>
      <c r="W110" s="86"/>
    </row>
    <row r="111" spans="5:23" ht="15.75" customHeight="1" x14ac:dyDescent="0.2">
      <c r="E111" s="155"/>
      <c r="F111" s="155"/>
      <c r="H111" s="43"/>
      <c r="K111" s="96"/>
      <c r="L111" s="96"/>
      <c r="M111" s="159"/>
      <c r="N111" s="159"/>
      <c r="W111" s="86"/>
    </row>
    <row r="112" spans="5:23" ht="15.75" customHeight="1" x14ac:dyDescent="0.2">
      <c r="E112" s="155"/>
      <c r="F112" s="155"/>
      <c r="H112" s="43"/>
      <c r="K112" s="96"/>
      <c r="L112" s="96"/>
      <c r="M112" s="159"/>
      <c r="N112" s="159"/>
      <c r="W112" s="86"/>
    </row>
    <row r="113" spans="5:23" ht="15.75" customHeight="1" x14ac:dyDescent="0.2">
      <c r="E113" s="155"/>
      <c r="F113" s="155"/>
      <c r="H113" s="43"/>
      <c r="K113" s="96"/>
      <c r="L113" s="96"/>
      <c r="M113" s="159"/>
      <c r="N113" s="159"/>
      <c r="W113" s="86"/>
    </row>
    <row r="114" spans="5:23" ht="15.75" customHeight="1" x14ac:dyDescent="0.2">
      <c r="E114" s="155"/>
      <c r="F114" s="155"/>
      <c r="H114" s="43"/>
      <c r="K114" s="96"/>
      <c r="L114" s="96"/>
      <c r="M114" s="159"/>
      <c r="N114" s="159"/>
      <c r="W114" s="86"/>
    </row>
    <row r="115" spans="5:23" ht="15.75" customHeight="1" x14ac:dyDescent="0.2">
      <c r="E115" s="155"/>
      <c r="F115" s="155"/>
      <c r="H115" s="43"/>
      <c r="K115" s="96"/>
      <c r="L115" s="96"/>
      <c r="M115" s="159"/>
      <c r="N115" s="159"/>
      <c r="W115" s="86"/>
    </row>
    <row r="116" spans="5:23" ht="15.75" customHeight="1" x14ac:dyDescent="0.2">
      <c r="E116" s="155"/>
      <c r="F116" s="155"/>
      <c r="H116" s="43"/>
      <c r="K116" s="96"/>
      <c r="L116" s="96"/>
      <c r="M116" s="159"/>
      <c r="N116" s="159"/>
      <c r="W116" s="86"/>
    </row>
    <row r="117" spans="5:23" ht="15.75" customHeight="1" x14ac:dyDescent="0.2">
      <c r="E117" s="155"/>
      <c r="F117" s="155"/>
      <c r="H117" s="43"/>
      <c r="K117" s="96"/>
      <c r="L117" s="96"/>
      <c r="M117" s="159"/>
      <c r="N117" s="159"/>
      <c r="W117" s="86"/>
    </row>
    <row r="118" spans="5:23" ht="15.75" customHeight="1" x14ac:dyDescent="0.2">
      <c r="E118" s="155"/>
      <c r="F118" s="155"/>
      <c r="H118" s="43"/>
      <c r="K118" s="96"/>
      <c r="L118" s="96"/>
      <c r="M118" s="159"/>
      <c r="N118" s="159"/>
      <c r="W118" s="86"/>
    </row>
    <row r="119" spans="5:23" ht="15.75" customHeight="1" x14ac:dyDescent="0.2">
      <c r="E119" s="155"/>
      <c r="F119" s="155"/>
      <c r="H119" s="43"/>
      <c r="K119" s="96"/>
      <c r="L119" s="96"/>
      <c r="M119" s="159"/>
      <c r="N119" s="159"/>
      <c r="W119" s="86"/>
    </row>
    <row r="120" spans="5:23" ht="15.75" customHeight="1" x14ac:dyDescent="0.2">
      <c r="E120" s="155"/>
      <c r="F120" s="155"/>
      <c r="H120" s="43"/>
      <c r="K120" s="96"/>
      <c r="L120" s="96"/>
      <c r="M120" s="159"/>
      <c r="N120" s="159"/>
      <c r="W120" s="86"/>
    </row>
    <row r="121" spans="5:23" ht="15.75" customHeight="1" x14ac:dyDescent="0.2">
      <c r="E121" s="155"/>
      <c r="F121" s="155"/>
      <c r="H121" s="43"/>
      <c r="K121" s="96"/>
      <c r="L121" s="96"/>
      <c r="M121" s="159"/>
      <c r="N121" s="159"/>
      <c r="W121" s="86"/>
    </row>
    <row r="122" spans="5:23" ht="15.75" customHeight="1" x14ac:dyDescent="0.2">
      <c r="E122" s="155"/>
      <c r="F122" s="155"/>
      <c r="H122" s="43"/>
      <c r="K122" s="96"/>
      <c r="L122" s="96"/>
      <c r="M122" s="159"/>
      <c r="N122" s="159"/>
      <c r="W122" s="86"/>
    </row>
    <row r="123" spans="5:23" ht="15.75" customHeight="1" x14ac:dyDescent="0.2">
      <c r="E123" s="155"/>
      <c r="F123" s="155"/>
      <c r="H123" s="43"/>
      <c r="K123" s="96"/>
      <c r="L123" s="96"/>
      <c r="M123" s="159"/>
      <c r="N123" s="159"/>
      <c r="W123" s="86"/>
    </row>
    <row r="124" spans="5:23" ht="15.75" customHeight="1" x14ac:dyDescent="0.2">
      <c r="E124" s="155"/>
      <c r="F124" s="155"/>
      <c r="H124" s="43"/>
      <c r="K124" s="96"/>
      <c r="L124" s="96"/>
      <c r="M124" s="159"/>
      <c r="N124" s="159"/>
      <c r="W124" s="86"/>
    </row>
    <row r="125" spans="5:23" ht="15.75" customHeight="1" x14ac:dyDescent="0.2">
      <c r="E125" s="155"/>
      <c r="F125" s="155"/>
      <c r="H125" s="43"/>
      <c r="K125" s="96"/>
      <c r="L125" s="96"/>
      <c r="M125" s="159"/>
      <c r="N125" s="159"/>
      <c r="W125" s="86"/>
    </row>
    <row r="126" spans="5:23" ht="15.75" customHeight="1" x14ac:dyDescent="0.2">
      <c r="E126" s="155"/>
      <c r="F126" s="155"/>
      <c r="H126" s="43"/>
      <c r="K126" s="96"/>
      <c r="L126" s="96"/>
      <c r="M126" s="159"/>
      <c r="N126" s="159"/>
      <c r="W126" s="86"/>
    </row>
    <row r="127" spans="5:23" ht="15.75" customHeight="1" x14ac:dyDescent="0.2">
      <c r="E127" s="155"/>
      <c r="F127" s="155"/>
      <c r="H127" s="43"/>
      <c r="K127" s="96"/>
      <c r="L127" s="96"/>
      <c r="M127" s="159"/>
      <c r="N127" s="159"/>
      <c r="W127" s="86"/>
    </row>
    <row r="128" spans="5:23" ht="15.75" customHeight="1" x14ac:dyDescent="0.2">
      <c r="E128" s="155"/>
      <c r="F128" s="155"/>
      <c r="H128" s="43"/>
      <c r="K128" s="96"/>
      <c r="L128" s="96"/>
      <c r="M128" s="159"/>
      <c r="N128" s="159"/>
      <c r="W128" s="86"/>
    </row>
    <row r="129" spans="5:23" ht="15.75" customHeight="1" x14ac:dyDescent="0.2">
      <c r="E129" s="155"/>
      <c r="F129" s="155"/>
      <c r="H129" s="43"/>
      <c r="K129" s="96"/>
      <c r="L129" s="96"/>
      <c r="M129" s="159"/>
      <c r="N129" s="159"/>
      <c r="W129" s="86"/>
    </row>
    <row r="130" spans="5:23" ht="15.75" customHeight="1" x14ac:dyDescent="0.2">
      <c r="E130" s="155"/>
      <c r="F130" s="155"/>
      <c r="H130" s="43"/>
      <c r="K130" s="96"/>
      <c r="L130" s="96"/>
      <c r="M130" s="159"/>
      <c r="N130" s="159"/>
      <c r="W130" s="86"/>
    </row>
    <row r="131" spans="5:23" ht="15.75" customHeight="1" x14ac:dyDescent="0.2">
      <c r="E131" s="155"/>
      <c r="F131" s="155"/>
      <c r="H131" s="43"/>
      <c r="K131" s="96"/>
      <c r="L131" s="96"/>
      <c r="M131" s="159"/>
      <c r="N131" s="159"/>
      <c r="W131" s="86"/>
    </row>
    <row r="132" spans="5:23" ht="15.75" customHeight="1" x14ac:dyDescent="0.2">
      <c r="E132" s="155"/>
      <c r="F132" s="155"/>
      <c r="H132" s="43"/>
      <c r="K132" s="96"/>
      <c r="L132" s="96"/>
      <c r="M132" s="159"/>
      <c r="N132" s="159"/>
      <c r="W132" s="86"/>
    </row>
    <row r="133" spans="5:23" ht="15.75" customHeight="1" x14ac:dyDescent="0.2">
      <c r="E133" s="155"/>
      <c r="F133" s="155"/>
      <c r="H133" s="43"/>
      <c r="K133" s="96"/>
      <c r="L133" s="96"/>
      <c r="M133" s="159"/>
      <c r="N133" s="159"/>
      <c r="W133" s="86"/>
    </row>
    <row r="134" spans="5:23" ht="15.75" customHeight="1" x14ac:dyDescent="0.2">
      <c r="E134" s="155"/>
      <c r="F134" s="155"/>
      <c r="H134" s="43"/>
      <c r="K134" s="96"/>
      <c r="L134" s="96"/>
      <c r="M134" s="159"/>
      <c r="N134" s="159"/>
      <c r="W134" s="86"/>
    </row>
    <row r="135" spans="5:23" ht="15.75" customHeight="1" x14ac:dyDescent="0.2">
      <c r="E135" s="155"/>
      <c r="F135" s="155"/>
      <c r="H135" s="43"/>
      <c r="K135" s="96"/>
      <c r="L135" s="96"/>
      <c r="M135" s="159"/>
      <c r="N135" s="159"/>
      <c r="W135" s="86"/>
    </row>
    <row r="136" spans="5:23" ht="15.75" customHeight="1" x14ac:dyDescent="0.2">
      <c r="E136" s="155"/>
      <c r="F136" s="155"/>
      <c r="H136" s="43"/>
      <c r="K136" s="96"/>
      <c r="L136" s="96"/>
      <c r="M136" s="159"/>
      <c r="N136" s="159"/>
      <c r="W136" s="86"/>
    </row>
    <row r="137" spans="5:23" ht="15.75" customHeight="1" x14ac:dyDescent="0.2">
      <c r="E137" s="155"/>
      <c r="F137" s="155"/>
      <c r="H137" s="43"/>
      <c r="K137" s="96"/>
      <c r="L137" s="96"/>
      <c r="M137" s="159"/>
      <c r="N137" s="159"/>
      <c r="W137" s="86"/>
    </row>
    <row r="138" spans="5:23" ht="15.75" customHeight="1" x14ac:dyDescent="0.2">
      <c r="E138" s="155"/>
      <c r="F138" s="155"/>
      <c r="H138" s="43"/>
      <c r="K138" s="96"/>
      <c r="L138" s="96"/>
      <c r="M138" s="159"/>
      <c r="N138" s="159"/>
      <c r="W138" s="86"/>
    </row>
    <row r="139" spans="5:23" ht="15.75" customHeight="1" x14ac:dyDescent="0.2">
      <c r="E139" s="155"/>
      <c r="F139" s="155"/>
      <c r="H139" s="43"/>
      <c r="K139" s="96"/>
      <c r="L139" s="96"/>
      <c r="M139" s="159"/>
      <c r="N139" s="159"/>
      <c r="W139" s="86"/>
    </row>
    <row r="140" spans="5:23" ht="15.75" customHeight="1" x14ac:dyDescent="0.2">
      <c r="E140" s="155"/>
      <c r="F140" s="155"/>
      <c r="H140" s="43"/>
      <c r="K140" s="96"/>
      <c r="L140" s="96"/>
      <c r="M140" s="159"/>
      <c r="N140" s="159"/>
      <c r="W140" s="86"/>
    </row>
    <row r="141" spans="5:23" ht="15.75" customHeight="1" x14ac:dyDescent="0.2">
      <c r="E141" s="155"/>
      <c r="F141" s="155"/>
      <c r="H141" s="43"/>
      <c r="K141" s="96"/>
      <c r="L141" s="96"/>
      <c r="M141" s="159"/>
      <c r="N141" s="159"/>
      <c r="W141" s="86"/>
    </row>
    <row r="142" spans="5:23" ht="15.75" customHeight="1" x14ac:dyDescent="0.2">
      <c r="E142" s="155"/>
      <c r="F142" s="155"/>
      <c r="H142" s="43"/>
      <c r="K142" s="96"/>
      <c r="L142" s="96"/>
      <c r="M142" s="159"/>
      <c r="N142" s="159"/>
      <c r="W142" s="86"/>
    </row>
    <row r="143" spans="5:23" ht="15.75" customHeight="1" x14ac:dyDescent="0.2">
      <c r="E143" s="155"/>
      <c r="F143" s="155"/>
      <c r="H143" s="43"/>
      <c r="K143" s="96"/>
      <c r="L143" s="96"/>
      <c r="M143" s="159"/>
      <c r="N143" s="159"/>
      <c r="W143" s="86"/>
    </row>
    <row r="144" spans="5:23" ht="15.75" customHeight="1" x14ac:dyDescent="0.2">
      <c r="E144" s="155"/>
      <c r="F144" s="155"/>
      <c r="H144" s="43"/>
      <c r="K144" s="96"/>
      <c r="L144" s="96"/>
      <c r="M144" s="159"/>
      <c r="N144" s="159"/>
      <c r="W144" s="86"/>
    </row>
    <row r="145" spans="5:23" ht="15.75" customHeight="1" x14ac:dyDescent="0.2">
      <c r="E145" s="155"/>
      <c r="F145" s="155"/>
      <c r="H145" s="43"/>
      <c r="K145" s="96"/>
      <c r="L145" s="96"/>
      <c r="M145" s="159"/>
      <c r="N145" s="159"/>
      <c r="W145" s="86"/>
    </row>
    <row r="146" spans="5:23" ht="15.75" customHeight="1" x14ac:dyDescent="0.2">
      <c r="E146" s="155"/>
      <c r="F146" s="155"/>
      <c r="H146" s="43"/>
      <c r="K146" s="96"/>
      <c r="L146" s="96"/>
      <c r="M146" s="159"/>
      <c r="N146" s="159"/>
      <c r="W146" s="86"/>
    </row>
    <row r="147" spans="5:23" ht="15.75" customHeight="1" x14ac:dyDescent="0.2">
      <c r="E147" s="155"/>
      <c r="F147" s="155"/>
      <c r="H147" s="43"/>
      <c r="K147" s="96"/>
      <c r="L147" s="96"/>
      <c r="M147" s="159"/>
      <c r="N147" s="159"/>
      <c r="W147" s="86"/>
    </row>
    <row r="148" spans="5:23" ht="15.75" customHeight="1" x14ac:dyDescent="0.2">
      <c r="E148" s="155"/>
      <c r="F148" s="155"/>
      <c r="H148" s="43"/>
      <c r="K148" s="96"/>
      <c r="L148" s="96"/>
      <c r="M148" s="159"/>
      <c r="N148" s="159"/>
      <c r="W148" s="86"/>
    </row>
    <row r="149" spans="5:23" ht="15.75" customHeight="1" x14ac:dyDescent="0.2">
      <c r="E149" s="155"/>
      <c r="F149" s="155"/>
      <c r="H149" s="43"/>
      <c r="K149" s="96"/>
      <c r="L149" s="96"/>
      <c r="M149" s="159"/>
      <c r="N149" s="159"/>
      <c r="W149" s="86"/>
    </row>
    <row r="150" spans="5:23" ht="15.75" customHeight="1" x14ac:dyDescent="0.2">
      <c r="E150" s="155"/>
      <c r="F150" s="155"/>
      <c r="H150" s="43"/>
      <c r="K150" s="96"/>
      <c r="L150" s="96"/>
      <c r="M150" s="159"/>
      <c r="N150" s="159"/>
      <c r="W150" s="86"/>
    </row>
    <row r="151" spans="5:23" ht="15.75" customHeight="1" x14ac:dyDescent="0.2">
      <c r="E151" s="155"/>
      <c r="F151" s="155"/>
      <c r="H151" s="43"/>
      <c r="K151" s="96"/>
      <c r="L151" s="96"/>
      <c r="M151" s="159"/>
      <c r="N151" s="159"/>
      <c r="W151" s="86"/>
    </row>
    <row r="152" spans="5:23" ht="15.75" customHeight="1" x14ac:dyDescent="0.2">
      <c r="E152" s="155"/>
      <c r="F152" s="155"/>
      <c r="H152" s="43"/>
      <c r="K152" s="96"/>
      <c r="L152" s="96"/>
      <c r="M152" s="159"/>
      <c r="N152" s="159"/>
      <c r="W152" s="86"/>
    </row>
    <row r="153" spans="5:23" ht="15.75" customHeight="1" x14ac:dyDescent="0.2">
      <c r="E153" s="155"/>
      <c r="F153" s="155"/>
      <c r="H153" s="43"/>
      <c r="K153" s="96"/>
      <c r="L153" s="96"/>
      <c r="M153" s="159"/>
      <c r="N153" s="159"/>
      <c r="W153" s="86"/>
    </row>
    <row r="154" spans="5:23" ht="15.75" customHeight="1" x14ac:dyDescent="0.2">
      <c r="E154" s="155"/>
      <c r="F154" s="155"/>
      <c r="H154" s="43"/>
      <c r="K154" s="96"/>
      <c r="L154" s="96"/>
      <c r="M154" s="159"/>
      <c r="N154" s="159"/>
      <c r="W154" s="86"/>
    </row>
    <row r="155" spans="5:23" ht="15.75" customHeight="1" x14ac:dyDescent="0.2">
      <c r="E155" s="155"/>
      <c r="F155" s="155"/>
      <c r="H155" s="43"/>
      <c r="K155" s="96"/>
      <c r="L155" s="96"/>
      <c r="M155" s="159"/>
      <c r="N155" s="159"/>
      <c r="W155" s="86"/>
    </row>
    <row r="156" spans="5:23" ht="15.75" customHeight="1" x14ac:dyDescent="0.2">
      <c r="E156" s="155"/>
      <c r="F156" s="155"/>
      <c r="H156" s="43"/>
      <c r="K156" s="96"/>
      <c r="L156" s="96"/>
      <c r="M156" s="159"/>
      <c r="N156" s="159"/>
      <c r="W156" s="86"/>
    </row>
    <row r="157" spans="5:23" ht="15.75" customHeight="1" x14ac:dyDescent="0.2">
      <c r="E157" s="155"/>
      <c r="F157" s="155"/>
      <c r="H157" s="43"/>
      <c r="K157" s="96"/>
      <c r="L157" s="96"/>
      <c r="M157" s="159"/>
      <c r="N157" s="159"/>
      <c r="W157" s="86"/>
    </row>
    <row r="158" spans="5:23" ht="15.75" customHeight="1" x14ac:dyDescent="0.2">
      <c r="E158" s="155"/>
      <c r="F158" s="155"/>
      <c r="H158" s="43"/>
      <c r="K158" s="96"/>
      <c r="L158" s="96"/>
      <c r="M158" s="159"/>
      <c r="N158" s="159"/>
      <c r="W158" s="86"/>
    </row>
    <row r="159" spans="5:23" ht="15.75" customHeight="1" x14ac:dyDescent="0.2">
      <c r="E159" s="155"/>
      <c r="F159" s="155"/>
      <c r="H159" s="43"/>
      <c r="K159" s="96"/>
      <c r="L159" s="96"/>
      <c r="M159" s="159"/>
      <c r="N159" s="159"/>
      <c r="W159" s="86"/>
    </row>
    <row r="160" spans="5:23" ht="15.75" customHeight="1" x14ac:dyDescent="0.2">
      <c r="E160" s="155"/>
      <c r="F160" s="155"/>
      <c r="H160" s="43"/>
      <c r="K160" s="96"/>
      <c r="L160" s="96"/>
      <c r="M160" s="159"/>
      <c r="N160" s="159"/>
      <c r="W160" s="86"/>
    </row>
    <row r="161" spans="5:23" ht="15.75" customHeight="1" x14ac:dyDescent="0.2">
      <c r="E161" s="155"/>
      <c r="F161" s="155"/>
      <c r="H161" s="43"/>
      <c r="K161" s="96"/>
      <c r="L161" s="96"/>
      <c r="M161" s="159"/>
      <c r="N161" s="159"/>
      <c r="W161" s="86"/>
    </row>
    <row r="162" spans="5:23" ht="15.75" customHeight="1" x14ac:dyDescent="0.2">
      <c r="E162" s="155"/>
      <c r="F162" s="155"/>
      <c r="H162" s="43"/>
      <c r="K162" s="96"/>
      <c r="L162" s="96"/>
      <c r="M162" s="159"/>
      <c r="N162" s="159"/>
      <c r="W162" s="86"/>
    </row>
    <row r="163" spans="5:23" ht="15.75" customHeight="1" x14ac:dyDescent="0.2">
      <c r="E163" s="155"/>
      <c r="F163" s="155"/>
      <c r="H163" s="43"/>
      <c r="K163" s="96"/>
      <c r="L163" s="96"/>
      <c r="M163" s="159"/>
      <c r="N163" s="159"/>
      <c r="W163" s="86"/>
    </row>
    <row r="164" spans="5:23" ht="15.75" customHeight="1" x14ac:dyDescent="0.2">
      <c r="E164" s="155"/>
      <c r="F164" s="155"/>
      <c r="H164" s="43"/>
      <c r="K164" s="96"/>
      <c r="L164" s="96"/>
      <c r="M164" s="159"/>
      <c r="N164" s="159"/>
      <c r="W164" s="86"/>
    </row>
    <row r="165" spans="5:23" ht="15.75" customHeight="1" x14ac:dyDescent="0.2">
      <c r="E165" s="155"/>
      <c r="F165" s="155"/>
      <c r="H165" s="43"/>
      <c r="K165" s="96"/>
      <c r="L165" s="96"/>
      <c r="M165" s="159"/>
      <c r="N165" s="159"/>
      <c r="W165" s="86"/>
    </row>
    <row r="166" spans="5:23" ht="15.75" customHeight="1" x14ac:dyDescent="0.2">
      <c r="E166" s="155"/>
      <c r="F166" s="155"/>
      <c r="H166" s="43"/>
      <c r="K166" s="96"/>
      <c r="L166" s="96"/>
      <c r="M166" s="159"/>
      <c r="N166" s="159"/>
      <c r="W166" s="86"/>
    </row>
    <row r="167" spans="5:23" ht="15.75" customHeight="1" x14ac:dyDescent="0.2">
      <c r="E167" s="155"/>
      <c r="F167" s="155"/>
      <c r="H167" s="43"/>
      <c r="K167" s="96"/>
      <c r="L167" s="96"/>
      <c r="M167" s="159"/>
      <c r="N167" s="159"/>
      <c r="W167" s="86"/>
    </row>
    <row r="168" spans="5:23" ht="15.75" customHeight="1" x14ac:dyDescent="0.2">
      <c r="E168" s="155"/>
      <c r="F168" s="155"/>
      <c r="H168" s="43"/>
      <c r="K168" s="96"/>
      <c r="L168" s="96"/>
      <c r="M168" s="159"/>
      <c r="N168" s="159"/>
      <c r="W168" s="86"/>
    </row>
    <row r="169" spans="5:23" ht="15.75" customHeight="1" x14ac:dyDescent="0.2">
      <c r="E169" s="155"/>
      <c r="F169" s="155"/>
      <c r="H169" s="43"/>
      <c r="K169" s="96"/>
      <c r="L169" s="96"/>
      <c r="M169" s="159"/>
      <c r="N169" s="159"/>
      <c r="W169" s="86"/>
    </row>
    <row r="170" spans="5:23" ht="15.75" customHeight="1" x14ac:dyDescent="0.2">
      <c r="E170" s="155"/>
      <c r="F170" s="155"/>
      <c r="H170" s="43"/>
      <c r="K170" s="96"/>
      <c r="L170" s="96"/>
      <c r="M170" s="159"/>
      <c r="N170" s="159"/>
      <c r="W170" s="86"/>
    </row>
    <row r="171" spans="5:23" ht="15.75" customHeight="1" x14ac:dyDescent="0.2">
      <c r="E171" s="155"/>
      <c r="F171" s="155"/>
      <c r="H171" s="43"/>
      <c r="K171" s="96"/>
      <c r="L171" s="96"/>
      <c r="M171" s="159"/>
      <c r="N171" s="159"/>
      <c r="W171" s="86"/>
    </row>
    <row r="172" spans="5:23" ht="15.75" customHeight="1" x14ac:dyDescent="0.2">
      <c r="E172" s="155"/>
      <c r="F172" s="155"/>
      <c r="H172" s="43"/>
      <c r="K172" s="96"/>
      <c r="L172" s="96"/>
      <c r="M172" s="159"/>
      <c r="N172" s="159"/>
      <c r="W172" s="86"/>
    </row>
    <row r="173" spans="5:23" ht="15.75" customHeight="1" x14ac:dyDescent="0.2">
      <c r="E173" s="155"/>
      <c r="F173" s="155"/>
      <c r="H173" s="43"/>
      <c r="K173" s="96"/>
      <c r="L173" s="96"/>
      <c r="M173" s="159"/>
      <c r="N173" s="159"/>
      <c r="W173" s="86"/>
    </row>
    <row r="174" spans="5:23" ht="15.75" customHeight="1" x14ac:dyDescent="0.2">
      <c r="E174" s="155"/>
      <c r="F174" s="155"/>
      <c r="H174" s="43"/>
      <c r="K174" s="96"/>
      <c r="L174" s="96"/>
      <c r="M174" s="159"/>
      <c r="N174" s="159"/>
      <c r="W174" s="86"/>
    </row>
    <row r="175" spans="5:23" ht="15.75" customHeight="1" x14ac:dyDescent="0.2">
      <c r="E175" s="155"/>
      <c r="F175" s="155"/>
      <c r="H175" s="43"/>
      <c r="K175" s="96"/>
      <c r="L175" s="96"/>
      <c r="M175" s="159"/>
      <c r="N175" s="159"/>
      <c r="W175" s="86"/>
    </row>
    <row r="176" spans="5:23" ht="15.75" customHeight="1" x14ac:dyDescent="0.2">
      <c r="E176" s="155"/>
      <c r="F176" s="155"/>
      <c r="H176" s="43"/>
      <c r="K176" s="96"/>
      <c r="L176" s="96"/>
      <c r="M176" s="159"/>
      <c r="N176" s="159"/>
      <c r="W176" s="86"/>
    </row>
    <row r="177" spans="5:23" ht="15.75" customHeight="1" x14ac:dyDescent="0.2">
      <c r="E177" s="155"/>
      <c r="F177" s="155"/>
      <c r="H177" s="43"/>
      <c r="K177" s="96"/>
      <c r="L177" s="96"/>
      <c r="M177" s="159"/>
      <c r="N177" s="159"/>
      <c r="W177" s="86"/>
    </row>
    <row r="178" spans="5:23" ht="15.75" customHeight="1" x14ac:dyDescent="0.2">
      <c r="E178" s="155"/>
      <c r="F178" s="155"/>
      <c r="H178" s="43"/>
      <c r="K178" s="96"/>
      <c r="L178" s="96"/>
      <c r="M178" s="159"/>
      <c r="N178" s="159"/>
      <c r="W178" s="86"/>
    </row>
    <row r="179" spans="5:23" ht="15.75" customHeight="1" x14ac:dyDescent="0.2">
      <c r="E179" s="155"/>
      <c r="F179" s="155"/>
      <c r="H179" s="43"/>
      <c r="K179" s="96"/>
      <c r="L179" s="96"/>
      <c r="M179" s="159"/>
      <c r="N179" s="159"/>
      <c r="W179" s="86"/>
    </row>
    <row r="180" spans="5:23" ht="15.75" customHeight="1" x14ac:dyDescent="0.2">
      <c r="E180" s="155"/>
      <c r="F180" s="155"/>
      <c r="H180" s="43"/>
      <c r="K180" s="96"/>
      <c r="L180" s="96"/>
      <c r="M180" s="159"/>
      <c r="N180" s="159"/>
      <c r="W180" s="86"/>
    </row>
    <row r="181" spans="5:23" ht="15.75" customHeight="1" x14ac:dyDescent="0.2">
      <c r="E181" s="155"/>
      <c r="F181" s="155"/>
      <c r="H181" s="43"/>
      <c r="K181" s="96"/>
      <c r="L181" s="96"/>
      <c r="M181" s="159"/>
      <c r="N181" s="159"/>
      <c r="W181" s="86"/>
    </row>
    <row r="182" spans="5:23" ht="15.75" customHeight="1" x14ac:dyDescent="0.2">
      <c r="E182" s="155"/>
      <c r="F182" s="155"/>
      <c r="H182" s="43"/>
      <c r="K182" s="96"/>
      <c r="L182" s="96"/>
      <c r="M182" s="159"/>
      <c r="N182" s="159"/>
      <c r="W182" s="86"/>
    </row>
    <row r="183" spans="5:23" ht="15.75" customHeight="1" x14ac:dyDescent="0.2">
      <c r="E183" s="155"/>
      <c r="F183" s="155"/>
      <c r="H183" s="43"/>
      <c r="K183" s="96"/>
      <c r="L183" s="96"/>
      <c r="M183" s="159"/>
      <c r="N183" s="159"/>
      <c r="W183" s="86"/>
    </row>
    <row r="184" spans="5:23" ht="15.75" customHeight="1" x14ac:dyDescent="0.2">
      <c r="E184" s="155"/>
      <c r="F184" s="155"/>
      <c r="H184" s="43"/>
      <c r="K184" s="96"/>
      <c r="L184" s="96"/>
      <c r="M184" s="159"/>
      <c r="N184" s="159"/>
      <c r="W184" s="86"/>
    </row>
    <row r="185" spans="5:23" ht="15.75" customHeight="1" x14ac:dyDescent="0.2">
      <c r="E185" s="155"/>
      <c r="F185" s="155"/>
      <c r="H185" s="43"/>
      <c r="K185" s="96"/>
      <c r="L185" s="96"/>
      <c r="M185" s="159"/>
      <c r="N185" s="159"/>
      <c r="W185" s="86"/>
    </row>
    <row r="186" spans="5:23" ht="15.75" customHeight="1" x14ac:dyDescent="0.2">
      <c r="E186" s="155"/>
      <c r="F186" s="155"/>
      <c r="H186" s="43"/>
      <c r="K186" s="96"/>
      <c r="L186" s="96"/>
      <c r="M186" s="159"/>
      <c r="N186" s="159"/>
      <c r="W186" s="86"/>
    </row>
    <row r="187" spans="5:23" ht="15.75" customHeight="1" x14ac:dyDescent="0.2">
      <c r="E187" s="155"/>
      <c r="F187" s="155"/>
      <c r="H187" s="43"/>
      <c r="K187" s="96"/>
      <c r="L187" s="96"/>
      <c r="M187" s="159"/>
      <c r="N187" s="159"/>
      <c r="W187" s="86"/>
    </row>
    <row r="188" spans="5:23" ht="15.75" customHeight="1" x14ac:dyDescent="0.2">
      <c r="E188" s="155"/>
      <c r="F188" s="155"/>
      <c r="H188" s="43"/>
      <c r="K188" s="96"/>
      <c r="L188" s="96"/>
      <c r="M188" s="159"/>
      <c r="N188" s="159"/>
      <c r="W188" s="86"/>
    </row>
    <row r="189" spans="5:23" ht="15.75" customHeight="1" x14ac:dyDescent="0.2">
      <c r="E189" s="155"/>
      <c r="F189" s="155"/>
      <c r="H189" s="43"/>
      <c r="K189" s="96"/>
      <c r="L189" s="96"/>
      <c r="M189" s="159"/>
      <c r="N189" s="159"/>
      <c r="W189" s="86"/>
    </row>
    <row r="190" spans="5:23" ht="15.75" customHeight="1" x14ac:dyDescent="0.2">
      <c r="E190" s="155"/>
      <c r="F190" s="155"/>
      <c r="H190" s="43"/>
      <c r="K190" s="96"/>
      <c r="L190" s="96"/>
      <c r="M190" s="159"/>
      <c r="N190" s="159"/>
      <c r="W190" s="86"/>
    </row>
    <row r="191" spans="5:23" ht="15.75" customHeight="1" x14ac:dyDescent="0.2">
      <c r="E191" s="155"/>
      <c r="F191" s="155"/>
      <c r="H191" s="43"/>
      <c r="K191" s="96"/>
      <c r="L191" s="96"/>
      <c r="M191" s="159"/>
      <c r="N191" s="159"/>
      <c r="W191" s="86"/>
    </row>
    <row r="192" spans="5:23" ht="15.75" customHeight="1" x14ac:dyDescent="0.2">
      <c r="E192" s="155"/>
      <c r="F192" s="155"/>
      <c r="H192" s="43"/>
      <c r="K192" s="96"/>
      <c r="L192" s="96"/>
      <c r="M192" s="159"/>
      <c r="N192" s="159"/>
      <c r="W192" s="86"/>
    </row>
    <row r="193" spans="5:23" ht="15.75" customHeight="1" x14ac:dyDescent="0.2">
      <c r="E193" s="155"/>
      <c r="F193" s="155"/>
      <c r="H193" s="43"/>
      <c r="K193" s="96"/>
      <c r="L193" s="96"/>
      <c r="M193" s="159"/>
      <c r="N193" s="159"/>
      <c r="W193" s="86"/>
    </row>
    <row r="194" spans="5:23" ht="15.75" customHeight="1" x14ac:dyDescent="0.2">
      <c r="E194" s="155"/>
      <c r="F194" s="155"/>
      <c r="H194" s="43"/>
      <c r="K194" s="96"/>
      <c r="L194" s="96"/>
      <c r="M194" s="159"/>
      <c r="N194" s="159"/>
      <c r="W194" s="86"/>
    </row>
    <row r="195" spans="5:23" ht="15.75" customHeight="1" x14ac:dyDescent="0.2">
      <c r="E195" s="155"/>
      <c r="F195" s="155"/>
      <c r="H195" s="43"/>
      <c r="K195" s="96"/>
      <c r="L195" s="96"/>
      <c r="M195" s="159"/>
      <c r="N195" s="159"/>
      <c r="W195" s="86"/>
    </row>
    <row r="196" spans="5:23" ht="15.75" customHeight="1" x14ac:dyDescent="0.2">
      <c r="E196" s="155"/>
      <c r="F196" s="155"/>
      <c r="H196" s="43"/>
      <c r="K196" s="96"/>
      <c r="L196" s="96"/>
      <c r="M196" s="159"/>
      <c r="N196" s="159"/>
      <c r="W196" s="86"/>
    </row>
    <row r="197" spans="5:23" ht="15.75" customHeight="1" x14ac:dyDescent="0.2">
      <c r="E197" s="155"/>
      <c r="F197" s="155"/>
      <c r="H197" s="43"/>
      <c r="K197" s="96"/>
      <c r="L197" s="96"/>
      <c r="M197" s="159"/>
      <c r="N197" s="159"/>
      <c r="W197" s="86"/>
    </row>
    <row r="198" spans="5:23" ht="15.75" customHeight="1" x14ac:dyDescent="0.2">
      <c r="E198" s="155"/>
      <c r="F198" s="155"/>
      <c r="H198" s="43"/>
      <c r="K198" s="96"/>
      <c r="L198" s="96"/>
      <c r="M198" s="159"/>
      <c r="N198" s="159"/>
      <c r="W198" s="86"/>
    </row>
    <row r="199" spans="5:23" ht="15.75" customHeight="1" x14ac:dyDescent="0.2">
      <c r="E199" s="155"/>
      <c r="F199" s="155"/>
      <c r="H199" s="43"/>
      <c r="K199" s="96"/>
      <c r="L199" s="96"/>
      <c r="M199" s="159"/>
      <c r="N199" s="159"/>
      <c r="W199" s="86"/>
    </row>
    <row r="200" spans="5:23" ht="15.75" customHeight="1" x14ac:dyDescent="0.2">
      <c r="E200" s="155"/>
      <c r="F200" s="155"/>
      <c r="H200" s="43"/>
      <c r="K200" s="96"/>
      <c r="L200" s="96"/>
      <c r="M200" s="159"/>
      <c r="N200" s="159"/>
      <c r="W200" s="86"/>
    </row>
    <row r="201" spans="5:23" ht="15.75" customHeight="1" x14ac:dyDescent="0.2">
      <c r="E201" s="155"/>
      <c r="F201" s="155"/>
      <c r="H201" s="43"/>
      <c r="K201" s="96"/>
      <c r="L201" s="96"/>
      <c r="M201" s="159"/>
      <c r="N201" s="159"/>
      <c r="W201" s="86"/>
    </row>
    <row r="202" spans="5:23" ht="15.75" customHeight="1" x14ac:dyDescent="0.2">
      <c r="E202" s="155"/>
      <c r="F202" s="155"/>
      <c r="H202" s="43"/>
      <c r="K202" s="96"/>
      <c r="L202" s="96"/>
      <c r="M202" s="159"/>
      <c r="N202" s="159"/>
      <c r="W202" s="86"/>
    </row>
    <row r="203" spans="5:23" ht="15.75" customHeight="1" x14ac:dyDescent="0.2">
      <c r="E203" s="155"/>
      <c r="F203" s="155"/>
      <c r="H203" s="43"/>
      <c r="K203" s="96"/>
      <c r="L203" s="96"/>
      <c r="M203" s="159"/>
      <c r="N203" s="159"/>
      <c r="W203" s="86"/>
    </row>
    <row r="204" spans="5:23" ht="15.75" customHeight="1" x14ac:dyDescent="0.2">
      <c r="E204" s="155"/>
      <c r="F204" s="155"/>
      <c r="H204" s="43"/>
      <c r="K204" s="96"/>
      <c r="L204" s="96"/>
      <c r="M204" s="159"/>
      <c r="N204" s="159"/>
      <c r="W204" s="86"/>
    </row>
    <row r="205" spans="5:23" ht="15.75" customHeight="1" x14ac:dyDescent="0.2">
      <c r="E205" s="155"/>
      <c r="F205" s="155"/>
      <c r="H205" s="43"/>
      <c r="K205" s="96"/>
      <c r="L205" s="96"/>
      <c r="M205" s="159"/>
      <c r="N205" s="159"/>
      <c r="W205" s="86"/>
    </row>
    <row r="206" spans="5:23" ht="15.75" customHeight="1" x14ac:dyDescent="0.2">
      <c r="E206" s="155"/>
      <c r="F206" s="155"/>
      <c r="H206" s="43"/>
      <c r="K206" s="96"/>
      <c r="L206" s="96"/>
      <c r="M206" s="159"/>
      <c r="N206" s="159"/>
      <c r="W206" s="86"/>
    </row>
    <row r="207" spans="5:23" ht="15.75" customHeight="1" x14ac:dyDescent="0.2">
      <c r="E207" s="155"/>
      <c r="F207" s="155"/>
      <c r="H207" s="43"/>
      <c r="K207" s="96"/>
      <c r="L207" s="96"/>
      <c r="M207" s="159"/>
      <c r="N207" s="159"/>
      <c r="W207" s="86"/>
    </row>
    <row r="208" spans="5:23" ht="15.75" customHeight="1" x14ac:dyDescent="0.2">
      <c r="E208" s="155"/>
      <c r="F208" s="155"/>
      <c r="H208" s="43"/>
      <c r="K208" s="96"/>
      <c r="L208" s="96"/>
      <c r="M208" s="159"/>
      <c r="N208" s="159"/>
      <c r="W208" s="86"/>
    </row>
    <row r="209" spans="5:23" ht="15.75" customHeight="1" x14ac:dyDescent="0.2">
      <c r="E209" s="155"/>
      <c r="F209" s="155"/>
      <c r="H209" s="43"/>
      <c r="K209" s="96"/>
      <c r="L209" s="96"/>
      <c r="M209" s="159"/>
      <c r="N209" s="159"/>
      <c r="W209" s="86"/>
    </row>
    <row r="210" spans="5:23" ht="15.75" customHeight="1" x14ac:dyDescent="0.2">
      <c r="E210" s="155"/>
      <c r="F210" s="155"/>
      <c r="H210" s="43"/>
      <c r="K210" s="96"/>
      <c r="L210" s="96"/>
      <c r="M210" s="159"/>
      <c r="N210" s="159"/>
      <c r="W210" s="86"/>
    </row>
    <row r="211" spans="5:23" ht="15.75" customHeight="1" x14ac:dyDescent="0.2">
      <c r="E211" s="155"/>
      <c r="F211" s="155"/>
      <c r="H211" s="43"/>
      <c r="K211" s="96"/>
      <c r="L211" s="96"/>
      <c r="M211" s="159"/>
      <c r="N211" s="159"/>
      <c r="W211" s="86"/>
    </row>
    <row r="212" spans="5:23" ht="15.75" customHeight="1" x14ac:dyDescent="0.2">
      <c r="E212" s="155"/>
      <c r="F212" s="155"/>
      <c r="H212" s="43"/>
      <c r="K212" s="96"/>
      <c r="L212" s="96"/>
      <c r="M212" s="159"/>
      <c r="N212" s="159"/>
      <c r="W212" s="86"/>
    </row>
    <row r="213" spans="5:23" ht="15.75" customHeight="1" x14ac:dyDescent="0.2">
      <c r="E213" s="155"/>
      <c r="F213" s="155"/>
      <c r="H213" s="43"/>
      <c r="K213" s="96"/>
      <c r="L213" s="96"/>
      <c r="M213" s="159"/>
      <c r="N213" s="159"/>
      <c r="W213" s="86"/>
    </row>
    <row r="214" spans="5:23" ht="15.75" customHeight="1" x14ac:dyDescent="0.2">
      <c r="E214" s="155"/>
      <c r="F214" s="155"/>
      <c r="H214" s="43"/>
      <c r="K214" s="96"/>
      <c r="L214" s="96"/>
      <c r="M214" s="159"/>
      <c r="N214" s="159"/>
      <c r="W214" s="86"/>
    </row>
    <row r="215" spans="5:23" ht="15.75" customHeight="1" x14ac:dyDescent="0.2">
      <c r="E215" s="155"/>
      <c r="F215" s="155"/>
      <c r="H215" s="43"/>
      <c r="K215" s="96"/>
      <c r="L215" s="96"/>
      <c r="M215" s="159"/>
      <c r="N215" s="159"/>
      <c r="W215" s="86"/>
    </row>
    <row r="216" spans="5:23" ht="15.75" customHeight="1" x14ac:dyDescent="0.2">
      <c r="E216" s="155"/>
      <c r="F216" s="155"/>
      <c r="H216" s="43"/>
      <c r="K216" s="96"/>
      <c r="L216" s="96"/>
      <c r="M216" s="159"/>
      <c r="N216" s="159"/>
      <c r="W216" s="86"/>
    </row>
    <row r="217" spans="5:23" ht="15.75" customHeight="1" x14ac:dyDescent="0.2">
      <c r="E217" s="155"/>
      <c r="F217" s="155"/>
      <c r="H217" s="43"/>
      <c r="K217" s="96"/>
      <c r="L217" s="96"/>
      <c r="M217" s="159"/>
      <c r="N217" s="159"/>
      <c r="W217" s="86"/>
    </row>
    <row r="218" spans="5:23" ht="15.75" customHeight="1" x14ac:dyDescent="0.2">
      <c r="E218" s="155"/>
      <c r="F218" s="155"/>
      <c r="H218" s="43"/>
      <c r="K218" s="96"/>
      <c r="L218" s="96"/>
      <c r="M218" s="159"/>
      <c r="N218" s="159"/>
      <c r="W218" s="86"/>
    </row>
    <row r="219" spans="5:23" ht="15.75" customHeight="1" x14ac:dyDescent="0.2">
      <c r="E219" s="155"/>
      <c r="F219" s="155"/>
      <c r="H219" s="43"/>
      <c r="K219" s="96"/>
      <c r="L219" s="96"/>
      <c r="M219" s="159"/>
      <c r="N219" s="159"/>
      <c r="W219" s="86"/>
    </row>
    <row r="220" spans="5:23" ht="15.75" customHeight="1" x14ac:dyDescent="0.2">
      <c r="E220" s="155"/>
      <c r="F220" s="155"/>
      <c r="H220" s="43"/>
      <c r="K220" s="96"/>
      <c r="L220" s="96"/>
      <c r="M220" s="159"/>
      <c r="N220" s="159"/>
      <c r="W220" s="86"/>
    </row>
    <row r="221" spans="5:23" ht="15.75" customHeight="1" x14ac:dyDescent="0.2">
      <c r="E221" s="155"/>
      <c r="F221" s="155"/>
      <c r="H221" s="43"/>
      <c r="K221" s="96"/>
      <c r="L221" s="96"/>
      <c r="M221" s="159"/>
      <c r="N221" s="159"/>
      <c r="W221" s="86"/>
    </row>
    <row r="222" spans="5:23" ht="15.75" customHeight="1" x14ac:dyDescent="0.2">
      <c r="E222" s="155"/>
      <c r="F222" s="155"/>
      <c r="H222" s="43"/>
      <c r="K222" s="96"/>
      <c r="L222" s="96"/>
      <c r="M222" s="159"/>
      <c r="N222" s="159"/>
      <c r="W222" s="86"/>
    </row>
    <row r="223" spans="5:23" ht="15.75" customHeight="1" x14ac:dyDescent="0.2">
      <c r="E223" s="155"/>
      <c r="F223" s="155"/>
      <c r="H223" s="43"/>
      <c r="K223" s="96"/>
      <c r="L223" s="96"/>
      <c r="M223" s="159"/>
      <c r="N223" s="159"/>
      <c r="W223" s="86"/>
    </row>
    <row r="224" spans="5:23" ht="15.75" customHeight="1" x14ac:dyDescent="0.2">
      <c r="E224" s="155"/>
      <c r="F224" s="155"/>
      <c r="H224" s="43"/>
      <c r="K224" s="96"/>
      <c r="L224" s="96"/>
      <c r="M224" s="159"/>
      <c r="N224" s="159"/>
      <c r="W224" s="86"/>
    </row>
    <row r="225" spans="5:23" ht="15.75" customHeight="1" x14ac:dyDescent="0.2">
      <c r="E225" s="155"/>
      <c r="F225" s="155"/>
      <c r="H225" s="43"/>
      <c r="K225" s="96"/>
      <c r="L225" s="96"/>
      <c r="M225" s="159"/>
      <c r="N225" s="159"/>
      <c r="W225" s="86"/>
    </row>
    <row r="226" spans="5:23" ht="15.75" customHeight="1" x14ac:dyDescent="0.2">
      <c r="E226" s="155"/>
      <c r="F226" s="155"/>
      <c r="H226" s="43"/>
      <c r="K226" s="96"/>
      <c r="L226" s="96"/>
      <c r="M226" s="159"/>
      <c r="N226" s="159"/>
      <c r="W226" s="86"/>
    </row>
    <row r="227" spans="5:23" ht="15.75" customHeight="1" x14ac:dyDescent="0.2">
      <c r="E227" s="155"/>
      <c r="F227" s="155"/>
      <c r="H227" s="43"/>
      <c r="K227" s="96"/>
      <c r="L227" s="96"/>
      <c r="M227" s="159"/>
      <c r="N227" s="159"/>
      <c r="W227" s="86"/>
    </row>
    <row r="228" spans="5:23" ht="15.75" customHeight="1" x14ac:dyDescent="0.2">
      <c r="E228" s="155"/>
      <c r="F228" s="155"/>
      <c r="H228" s="43"/>
      <c r="K228" s="96"/>
      <c r="L228" s="96"/>
      <c r="M228" s="159"/>
      <c r="N228" s="159"/>
      <c r="W228" s="86"/>
    </row>
    <row r="229" spans="5:23" ht="15.75" customHeight="1" x14ac:dyDescent="0.2">
      <c r="E229" s="155"/>
      <c r="F229" s="155"/>
      <c r="H229" s="43"/>
      <c r="K229" s="96"/>
      <c r="L229" s="96"/>
      <c r="M229" s="159"/>
      <c r="N229" s="159"/>
      <c r="W229" s="86"/>
    </row>
    <row r="230" spans="5:23" ht="15.75" customHeight="1" x14ac:dyDescent="0.2">
      <c r="E230" s="155"/>
      <c r="F230" s="155"/>
      <c r="H230" s="43"/>
      <c r="K230" s="96"/>
      <c r="L230" s="96"/>
      <c r="M230" s="159"/>
      <c r="N230" s="159"/>
      <c r="W230" s="86"/>
    </row>
    <row r="231" spans="5:23" ht="15.75" customHeight="1" x14ac:dyDescent="0.2">
      <c r="E231" s="155"/>
      <c r="F231" s="155"/>
      <c r="H231" s="43"/>
      <c r="K231" s="96"/>
      <c r="L231" s="96"/>
      <c r="M231" s="159"/>
      <c r="N231" s="159"/>
      <c r="W231" s="86"/>
    </row>
    <row r="232" spans="5:23" ht="15.75" customHeight="1" x14ac:dyDescent="0.2">
      <c r="E232" s="155"/>
      <c r="F232" s="155"/>
      <c r="H232" s="43"/>
      <c r="K232" s="96"/>
      <c r="L232" s="96"/>
      <c r="M232" s="159"/>
      <c r="N232" s="159"/>
      <c r="W232" s="86"/>
    </row>
    <row r="233" spans="5:23" ht="15.75" customHeight="1" x14ac:dyDescent="0.2">
      <c r="E233" s="155"/>
      <c r="F233" s="155"/>
      <c r="H233" s="43"/>
      <c r="K233" s="96"/>
      <c r="L233" s="96"/>
      <c r="M233" s="159"/>
      <c r="N233" s="159"/>
      <c r="W233" s="86"/>
    </row>
    <row r="234" spans="5:23" ht="15.75" customHeight="1" x14ac:dyDescent="0.2">
      <c r="E234" s="155"/>
      <c r="F234" s="155"/>
      <c r="H234" s="43"/>
      <c r="K234" s="96"/>
      <c r="L234" s="96"/>
      <c r="M234" s="159"/>
      <c r="N234" s="159"/>
      <c r="W234" s="86"/>
    </row>
    <row r="235" spans="5:23" ht="15.75" customHeight="1" x14ac:dyDescent="0.2">
      <c r="E235" s="155"/>
      <c r="F235" s="155"/>
      <c r="H235" s="43"/>
      <c r="K235" s="96"/>
      <c r="L235" s="96"/>
      <c r="M235" s="159"/>
      <c r="N235" s="159"/>
      <c r="W235" s="86"/>
    </row>
    <row r="236" spans="5:23" ht="15.75" customHeight="1" x14ac:dyDescent="0.2">
      <c r="E236" s="155"/>
      <c r="F236" s="155"/>
      <c r="H236" s="43"/>
      <c r="K236" s="96"/>
      <c r="L236" s="96"/>
      <c r="M236" s="159"/>
      <c r="N236" s="159"/>
      <c r="W236" s="86"/>
    </row>
    <row r="237" spans="5:23" ht="15.75" customHeight="1" x14ac:dyDescent="0.2">
      <c r="E237" s="155"/>
      <c r="F237" s="155"/>
      <c r="H237" s="43"/>
      <c r="K237" s="96"/>
      <c r="L237" s="96"/>
      <c r="M237" s="159"/>
      <c r="N237" s="159"/>
      <c r="W237" s="86"/>
    </row>
    <row r="238" spans="5:23" ht="15.75" customHeight="1" x14ac:dyDescent="0.2">
      <c r="E238" s="155"/>
      <c r="F238" s="155"/>
      <c r="H238" s="43"/>
      <c r="K238" s="96"/>
      <c r="L238" s="96"/>
      <c r="M238" s="159"/>
      <c r="N238" s="159"/>
      <c r="W238" s="86"/>
    </row>
    <row r="239" spans="5:23" ht="15.75" customHeight="1" x14ac:dyDescent="0.2">
      <c r="E239" s="155"/>
      <c r="F239" s="155"/>
      <c r="H239" s="43"/>
      <c r="K239" s="96"/>
      <c r="L239" s="96"/>
      <c r="M239" s="159"/>
      <c r="N239" s="159"/>
      <c r="W239" s="86"/>
    </row>
    <row r="240" spans="5:23" ht="15.75" customHeight="1" x14ac:dyDescent="0.2">
      <c r="E240" s="155"/>
      <c r="F240" s="155"/>
      <c r="H240" s="43"/>
      <c r="K240" s="96"/>
      <c r="L240" s="96"/>
      <c r="M240" s="159"/>
      <c r="N240" s="159"/>
      <c r="W240" s="86"/>
    </row>
    <row r="241" spans="5:23" ht="15.75" customHeight="1" x14ac:dyDescent="0.2">
      <c r="E241" s="155"/>
      <c r="F241" s="155"/>
      <c r="H241" s="43"/>
      <c r="K241" s="96"/>
      <c r="L241" s="96"/>
      <c r="M241" s="159"/>
      <c r="N241" s="159"/>
      <c r="W241" s="86"/>
    </row>
    <row r="242" spans="5:23" ht="15.75" customHeight="1" x14ac:dyDescent="0.2">
      <c r="E242" s="155"/>
      <c r="F242" s="155"/>
      <c r="H242" s="43"/>
      <c r="K242" s="96"/>
      <c r="L242" s="96"/>
      <c r="M242" s="159"/>
      <c r="N242" s="159"/>
      <c r="W242" s="86"/>
    </row>
    <row r="243" spans="5:23" ht="15.75" customHeight="1" x14ac:dyDescent="0.2">
      <c r="E243" s="155"/>
      <c r="F243" s="155"/>
      <c r="H243" s="43"/>
      <c r="K243" s="96"/>
      <c r="L243" s="96"/>
      <c r="M243" s="159"/>
      <c r="N243" s="159"/>
      <c r="W243" s="86"/>
    </row>
    <row r="244" spans="5:23" ht="15.75" customHeight="1" x14ac:dyDescent="0.2">
      <c r="E244" s="155"/>
      <c r="F244" s="155"/>
      <c r="H244" s="43"/>
      <c r="K244" s="96"/>
      <c r="L244" s="96"/>
      <c r="M244" s="159"/>
      <c r="N244" s="159"/>
      <c r="W244" s="86"/>
    </row>
    <row r="245" spans="5:23" ht="15.75" customHeight="1" x14ac:dyDescent="0.2">
      <c r="E245" s="155"/>
      <c r="F245" s="155"/>
      <c r="H245" s="43"/>
      <c r="K245" s="96"/>
      <c r="L245" s="96"/>
      <c r="M245" s="159"/>
      <c r="N245" s="159"/>
      <c r="W245" s="86"/>
    </row>
    <row r="246" spans="5:23" ht="15.75" customHeight="1" x14ac:dyDescent="0.2">
      <c r="E246" s="155"/>
      <c r="F246" s="155"/>
      <c r="H246" s="43"/>
      <c r="K246" s="96"/>
      <c r="L246" s="96"/>
      <c r="M246" s="159"/>
      <c r="N246" s="159"/>
      <c r="W246" s="86"/>
    </row>
    <row r="247" spans="5:23" ht="15.75" customHeight="1" x14ac:dyDescent="0.2">
      <c r="E247" s="155"/>
      <c r="F247" s="155"/>
      <c r="H247" s="43"/>
      <c r="K247" s="96"/>
      <c r="L247" s="96"/>
      <c r="M247" s="159"/>
      <c r="N247" s="159"/>
      <c r="W247" s="86"/>
    </row>
    <row r="248" spans="5:23" ht="15.75" customHeight="1" x14ac:dyDescent="0.2">
      <c r="E248" s="155"/>
      <c r="F248" s="155"/>
      <c r="H248" s="43"/>
      <c r="K248" s="96"/>
      <c r="L248" s="96"/>
      <c r="M248" s="159"/>
      <c r="N248" s="159"/>
      <c r="W248" s="86"/>
    </row>
    <row r="249" spans="5:23" ht="15.75" customHeight="1" x14ac:dyDescent="0.2">
      <c r="E249" s="155"/>
      <c r="F249" s="155"/>
      <c r="H249" s="43"/>
      <c r="K249" s="96"/>
      <c r="L249" s="96"/>
      <c r="M249" s="159"/>
      <c r="N249" s="159"/>
      <c r="W249" s="86"/>
    </row>
    <row r="250" spans="5:23" ht="15.75" customHeight="1" x14ac:dyDescent="0.2">
      <c r="E250" s="155"/>
      <c r="F250" s="155"/>
      <c r="H250" s="43"/>
      <c r="K250" s="96"/>
      <c r="L250" s="96"/>
      <c r="M250" s="159"/>
      <c r="N250" s="159"/>
      <c r="W250" s="86"/>
    </row>
    <row r="251" spans="5:23" ht="15.75" customHeight="1" x14ac:dyDescent="0.2">
      <c r="E251" s="155"/>
      <c r="F251" s="155"/>
      <c r="H251" s="43"/>
      <c r="K251" s="96"/>
      <c r="L251" s="96"/>
      <c r="M251" s="159"/>
      <c r="N251" s="159"/>
      <c r="W251" s="86"/>
    </row>
    <row r="252" spans="5:23" ht="15.75" customHeight="1" x14ac:dyDescent="0.2">
      <c r="E252" s="155"/>
      <c r="F252" s="155"/>
      <c r="H252" s="43"/>
      <c r="K252" s="96"/>
      <c r="L252" s="96"/>
      <c r="M252" s="159"/>
      <c r="N252" s="159"/>
      <c r="W252" s="86"/>
    </row>
    <row r="253" spans="5:23" ht="15.75" customHeight="1" x14ac:dyDescent="0.2">
      <c r="E253" s="155"/>
      <c r="F253" s="155"/>
      <c r="H253" s="43"/>
      <c r="K253" s="96"/>
      <c r="L253" s="96"/>
      <c r="M253" s="159"/>
      <c r="N253" s="159"/>
      <c r="W253" s="86"/>
    </row>
    <row r="254" spans="5:23" ht="15.75" customHeight="1" x14ac:dyDescent="0.2">
      <c r="E254" s="155"/>
      <c r="F254" s="155"/>
      <c r="H254" s="43"/>
      <c r="K254" s="96"/>
      <c r="L254" s="96"/>
      <c r="M254" s="159"/>
      <c r="N254" s="159"/>
      <c r="W254" s="86"/>
    </row>
    <row r="255" spans="5:23" ht="15.75" customHeight="1" x14ac:dyDescent="0.2">
      <c r="E255" s="155"/>
      <c r="F255" s="155"/>
      <c r="H255" s="43"/>
      <c r="K255" s="96"/>
      <c r="L255" s="96"/>
      <c r="M255" s="159"/>
      <c r="N255" s="159"/>
      <c r="W255" s="86"/>
    </row>
    <row r="256" spans="5:23" ht="15.75" customHeight="1" x14ac:dyDescent="0.2">
      <c r="E256" s="155"/>
      <c r="F256" s="155"/>
      <c r="H256" s="43"/>
      <c r="K256" s="96"/>
      <c r="L256" s="96"/>
      <c r="M256" s="159"/>
      <c r="N256" s="159"/>
      <c r="W256" s="86"/>
    </row>
    <row r="257" spans="5:23" ht="15.75" customHeight="1" x14ac:dyDescent="0.2">
      <c r="E257" s="155"/>
      <c r="F257" s="155"/>
      <c r="H257" s="43"/>
      <c r="K257" s="96"/>
      <c r="L257" s="96"/>
      <c r="M257" s="159"/>
      <c r="N257" s="159"/>
      <c r="W257" s="86"/>
    </row>
    <row r="258" spans="5:23" ht="15.75" customHeight="1" x14ac:dyDescent="0.2">
      <c r="E258" s="155"/>
      <c r="F258" s="155"/>
      <c r="H258" s="43"/>
      <c r="K258" s="96"/>
      <c r="L258" s="96"/>
      <c r="M258" s="159"/>
      <c r="N258" s="159"/>
      <c r="W258" s="86"/>
    </row>
    <row r="259" spans="5:23" ht="15.75" customHeight="1" x14ac:dyDescent="0.2">
      <c r="E259" s="155"/>
      <c r="F259" s="155"/>
      <c r="H259" s="43"/>
      <c r="K259" s="96"/>
      <c r="L259" s="96"/>
      <c r="M259" s="159"/>
      <c r="N259" s="159"/>
      <c r="W259" s="86"/>
    </row>
    <row r="260" spans="5:23" ht="15.75" customHeight="1" x14ac:dyDescent="0.2">
      <c r="E260" s="155"/>
      <c r="F260" s="155"/>
      <c r="H260" s="43"/>
      <c r="K260" s="96"/>
      <c r="L260" s="96"/>
      <c r="M260" s="159"/>
      <c r="N260" s="159"/>
      <c r="W260" s="86"/>
    </row>
    <row r="261" spans="5:23" ht="15.75" customHeight="1" x14ac:dyDescent="0.2">
      <c r="E261" s="155"/>
      <c r="F261" s="155"/>
      <c r="H261" s="43"/>
      <c r="K261" s="96"/>
      <c r="L261" s="96"/>
      <c r="M261" s="159"/>
      <c r="N261" s="159"/>
      <c r="W261" s="86"/>
    </row>
    <row r="262" spans="5:23" ht="15.75" customHeight="1" x14ac:dyDescent="0.2">
      <c r="E262" s="155"/>
      <c r="F262" s="155"/>
      <c r="H262" s="43"/>
      <c r="K262" s="96"/>
      <c r="L262" s="96"/>
      <c r="M262" s="159"/>
      <c r="N262" s="159"/>
      <c r="W262" s="86"/>
    </row>
    <row r="263" spans="5:23" ht="15.75" customHeight="1" x14ac:dyDescent="0.2">
      <c r="E263" s="155"/>
      <c r="F263" s="155"/>
      <c r="H263" s="43"/>
      <c r="K263" s="96"/>
      <c r="L263" s="96"/>
      <c r="M263" s="159"/>
      <c r="N263" s="159"/>
      <c r="W263" s="86"/>
    </row>
    <row r="264" spans="5:23" ht="15.75" customHeight="1" x14ac:dyDescent="0.2">
      <c r="E264" s="155"/>
      <c r="F264" s="155"/>
      <c r="H264" s="43"/>
      <c r="K264" s="96"/>
      <c r="L264" s="96"/>
      <c r="M264" s="159"/>
      <c r="N264" s="159"/>
      <c r="W264" s="86"/>
    </row>
    <row r="265" spans="5:23" ht="15.75" customHeight="1" x14ac:dyDescent="0.2">
      <c r="E265" s="155"/>
      <c r="F265" s="155"/>
      <c r="H265" s="43"/>
      <c r="K265" s="96"/>
      <c r="L265" s="96"/>
      <c r="M265" s="159"/>
      <c r="N265" s="159"/>
      <c r="W265" s="86"/>
    </row>
    <row r="266" spans="5:23" ht="15.75" customHeight="1" x14ac:dyDescent="0.2">
      <c r="E266" s="155"/>
      <c r="F266" s="155"/>
      <c r="H266" s="43"/>
      <c r="K266" s="96"/>
      <c r="L266" s="96"/>
      <c r="M266" s="159"/>
      <c r="N266" s="159"/>
      <c r="W266" s="86"/>
    </row>
    <row r="267" spans="5:23" ht="15.75" customHeight="1" x14ac:dyDescent="0.2">
      <c r="E267" s="155"/>
      <c r="F267" s="155"/>
      <c r="H267" s="43"/>
      <c r="K267" s="96"/>
      <c r="L267" s="96"/>
      <c r="M267" s="159"/>
      <c r="N267" s="159"/>
      <c r="W267" s="86"/>
    </row>
    <row r="268" spans="5:23" ht="15.75" customHeight="1" x14ac:dyDescent="0.2">
      <c r="E268" s="155"/>
      <c r="F268" s="155"/>
      <c r="H268" s="43"/>
      <c r="K268" s="96"/>
      <c r="L268" s="96"/>
      <c r="M268" s="159"/>
      <c r="N268" s="159"/>
      <c r="W268" s="86"/>
    </row>
    <row r="269" spans="5:23" ht="15.75" customHeight="1" x14ac:dyDescent="0.2">
      <c r="E269" s="155"/>
      <c r="F269" s="155"/>
      <c r="H269" s="43"/>
      <c r="K269" s="96"/>
      <c r="L269" s="96"/>
      <c r="M269" s="159"/>
      <c r="N269" s="159"/>
      <c r="W269" s="86"/>
    </row>
    <row r="270" spans="5:23" ht="15.75" customHeight="1" x14ac:dyDescent="0.2">
      <c r="E270" s="155"/>
      <c r="F270" s="155"/>
      <c r="H270" s="43"/>
      <c r="K270" s="96"/>
      <c r="L270" s="96"/>
      <c r="M270" s="159"/>
      <c r="N270" s="159"/>
      <c r="W270" s="86"/>
    </row>
    <row r="271" spans="5:23" ht="15.75" customHeight="1" x14ac:dyDescent="0.2">
      <c r="E271" s="155"/>
      <c r="F271" s="155"/>
      <c r="H271" s="43"/>
      <c r="K271" s="96"/>
      <c r="L271" s="96"/>
      <c r="M271" s="159"/>
      <c r="N271" s="159"/>
      <c r="W271" s="86"/>
    </row>
    <row r="272" spans="5:23" ht="15.75" customHeight="1" x14ac:dyDescent="0.2">
      <c r="E272" s="155"/>
      <c r="F272" s="155"/>
      <c r="H272" s="43"/>
      <c r="K272" s="96"/>
      <c r="L272" s="96"/>
      <c r="M272" s="159"/>
      <c r="N272" s="159"/>
      <c r="W272" s="86"/>
    </row>
    <row r="273" spans="5:23" ht="15.75" customHeight="1" x14ac:dyDescent="0.2">
      <c r="E273" s="155"/>
      <c r="F273" s="155"/>
      <c r="H273" s="43"/>
      <c r="K273" s="96"/>
      <c r="L273" s="96"/>
      <c r="M273" s="159"/>
      <c r="N273" s="159"/>
      <c r="W273" s="86"/>
    </row>
    <row r="274" spans="5:23" ht="15.75" customHeight="1" x14ac:dyDescent="0.2">
      <c r="E274" s="155"/>
      <c r="F274" s="155"/>
      <c r="H274" s="43"/>
      <c r="K274" s="96"/>
      <c r="L274" s="96"/>
      <c r="M274" s="159"/>
      <c r="N274" s="159"/>
      <c r="W274" s="86"/>
    </row>
    <row r="275" spans="5:23" ht="15.75" customHeight="1" x14ac:dyDescent="0.2">
      <c r="E275" s="155"/>
      <c r="F275" s="155"/>
      <c r="H275" s="43"/>
      <c r="K275" s="96"/>
      <c r="L275" s="96"/>
      <c r="M275" s="159"/>
      <c r="N275" s="159"/>
      <c r="W275" s="86"/>
    </row>
    <row r="276" spans="5:23" ht="15.75" customHeight="1" x14ac:dyDescent="0.2">
      <c r="E276" s="155"/>
      <c r="F276" s="155"/>
      <c r="H276" s="43"/>
      <c r="K276" s="96"/>
      <c r="L276" s="96"/>
      <c r="M276" s="159"/>
      <c r="N276" s="159"/>
      <c r="W276" s="86"/>
    </row>
    <row r="277" spans="5:23" ht="15.75" customHeight="1" x14ac:dyDescent="0.2">
      <c r="E277" s="155"/>
      <c r="F277" s="155"/>
      <c r="H277" s="43"/>
      <c r="K277" s="96"/>
      <c r="L277" s="96"/>
      <c r="M277" s="159"/>
      <c r="N277" s="159"/>
      <c r="W277" s="86"/>
    </row>
    <row r="278" spans="5:23" ht="15.75" customHeight="1" x14ac:dyDescent="0.2">
      <c r="E278" s="155"/>
      <c r="F278" s="155"/>
      <c r="H278" s="43"/>
      <c r="K278" s="96"/>
      <c r="L278" s="96"/>
      <c r="M278" s="159"/>
      <c r="N278" s="159"/>
      <c r="W278" s="86"/>
    </row>
    <row r="279" spans="5:23" ht="15.75" customHeight="1" x14ac:dyDescent="0.2">
      <c r="E279" s="155"/>
      <c r="F279" s="155"/>
      <c r="H279" s="43"/>
      <c r="K279" s="96"/>
      <c r="L279" s="96"/>
      <c r="M279" s="159"/>
      <c r="N279" s="159"/>
      <c r="W279" s="86"/>
    </row>
    <row r="280" spans="5:23" ht="15.75" customHeight="1" x14ac:dyDescent="0.2">
      <c r="E280" s="155"/>
      <c r="F280" s="155"/>
      <c r="H280" s="43"/>
      <c r="K280" s="96"/>
      <c r="L280" s="96"/>
      <c r="M280" s="159"/>
      <c r="N280" s="159"/>
      <c r="W280" s="86"/>
    </row>
    <row r="281" spans="5:23" ht="15.75" customHeight="1" x14ac:dyDescent="0.2">
      <c r="E281" s="155"/>
      <c r="F281" s="155"/>
      <c r="H281" s="43"/>
      <c r="K281" s="96"/>
      <c r="L281" s="96"/>
      <c r="M281" s="159"/>
      <c r="N281" s="159"/>
      <c r="W281" s="86"/>
    </row>
    <row r="282" spans="5:23" ht="15.75" customHeight="1" x14ac:dyDescent="0.2">
      <c r="E282" s="155"/>
      <c r="F282" s="155"/>
      <c r="H282" s="43"/>
      <c r="K282" s="96"/>
      <c r="L282" s="96"/>
      <c r="M282" s="159"/>
      <c r="N282" s="159"/>
      <c r="W282" s="86"/>
    </row>
    <row r="283" spans="5:23" ht="15.75" customHeight="1" x14ac:dyDescent="0.2">
      <c r="E283" s="155"/>
      <c r="F283" s="155"/>
      <c r="H283" s="43"/>
      <c r="K283" s="96"/>
      <c r="L283" s="96"/>
      <c r="M283" s="159"/>
      <c r="N283" s="159"/>
      <c r="W283" s="86"/>
    </row>
    <row r="284" spans="5:23" ht="15.75" customHeight="1" x14ac:dyDescent="0.2">
      <c r="E284" s="155"/>
      <c r="F284" s="155"/>
      <c r="H284" s="43"/>
      <c r="K284" s="96"/>
      <c r="L284" s="96"/>
      <c r="M284" s="159"/>
      <c r="N284" s="159"/>
      <c r="W284" s="86"/>
    </row>
    <row r="285" spans="5:23" ht="15.75" customHeight="1" x14ac:dyDescent="0.2">
      <c r="E285" s="155"/>
      <c r="F285" s="155"/>
      <c r="H285" s="43"/>
      <c r="K285" s="96"/>
      <c r="L285" s="96"/>
      <c r="M285" s="159"/>
      <c r="N285" s="159"/>
      <c r="W285" s="86"/>
    </row>
    <row r="286" spans="5:23" ht="15.75" customHeight="1" x14ac:dyDescent="0.2">
      <c r="E286" s="155"/>
      <c r="F286" s="155"/>
      <c r="H286" s="43"/>
      <c r="K286" s="96"/>
      <c r="L286" s="96"/>
      <c r="M286" s="159"/>
      <c r="N286" s="159"/>
      <c r="W286" s="86"/>
    </row>
    <row r="287" spans="5:23" ht="15.75" customHeight="1" x14ac:dyDescent="0.2">
      <c r="E287" s="155"/>
      <c r="F287" s="155"/>
      <c r="H287" s="43"/>
      <c r="K287" s="96"/>
      <c r="L287" s="96"/>
      <c r="M287" s="159"/>
      <c r="N287" s="159"/>
      <c r="W287" s="86"/>
    </row>
    <row r="288" spans="5:23" ht="15.75" customHeight="1" x14ac:dyDescent="0.2">
      <c r="E288" s="155"/>
      <c r="F288" s="155"/>
      <c r="H288" s="43"/>
      <c r="K288" s="96"/>
      <c r="L288" s="96"/>
      <c r="M288" s="159"/>
      <c r="N288" s="159"/>
      <c r="W288" s="86"/>
    </row>
    <row r="289" spans="5:23" ht="15.75" customHeight="1" x14ac:dyDescent="0.2">
      <c r="E289" s="155"/>
      <c r="F289" s="155"/>
      <c r="H289" s="43"/>
      <c r="K289" s="96"/>
      <c r="L289" s="96"/>
      <c r="M289" s="159"/>
      <c r="N289" s="159"/>
      <c r="W289" s="86"/>
    </row>
    <row r="290" spans="5:23" ht="15.75" customHeight="1" x14ac:dyDescent="0.2">
      <c r="E290" s="155"/>
      <c r="F290" s="155"/>
      <c r="H290" s="43"/>
      <c r="K290" s="96"/>
      <c r="L290" s="96"/>
      <c r="M290" s="159"/>
      <c r="N290" s="159"/>
      <c r="W290" s="86"/>
    </row>
    <row r="291" spans="5:23" ht="15.75" customHeight="1" x14ac:dyDescent="0.2">
      <c r="E291" s="155"/>
      <c r="F291" s="155"/>
      <c r="H291" s="43"/>
      <c r="K291" s="96"/>
      <c r="L291" s="96"/>
      <c r="M291" s="159"/>
      <c r="N291" s="159"/>
      <c r="W291" s="86"/>
    </row>
    <row r="292" spans="5:23" ht="15.75" customHeight="1" x14ac:dyDescent="0.2">
      <c r="E292" s="155"/>
      <c r="F292" s="155"/>
      <c r="H292" s="43"/>
      <c r="K292" s="96"/>
      <c r="L292" s="96"/>
      <c r="M292" s="159"/>
      <c r="N292" s="159"/>
      <c r="W292" s="86"/>
    </row>
    <row r="293" spans="5:23" ht="15.75" customHeight="1" x14ac:dyDescent="0.2">
      <c r="E293" s="155"/>
      <c r="F293" s="155"/>
      <c r="H293" s="43"/>
      <c r="K293" s="96"/>
      <c r="L293" s="96"/>
      <c r="M293" s="159"/>
      <c r="N293" s="159"/>
      <c r="W293" s="86"/>
    </row>
    <row r="294" spans="5:23" ht="15.75" customHeight="1" x14ac:dyDescent="0.2">
      <c r="E294" s="155"/>
      <c r="F294" s="155"/>
      <c r="H294" s="43"/>
      <c r="K294" s="96"/>
      <c r="L294" s="96"/>
      <c r="M294" s="159"/>
      <c r="N294" s="159"/>
      <c r="W294" s="86"/>
    </row>
    <row r="295" spans="5:23" ht="15.75" customHeight="1" x14ac:dyDescent="0.2">
      <c r="E295" s="155"/>
      <c r="F295" s="155"/>
      <c r="H295" s="43"/>
      <c r="K295" s="96"/>
      <c r="L295" s="96"/>
      <c r="M295" s="159"/>
      <c r="N295" s="159"/>
      <c r="W295" s="86"/>
    </row>
    <row r="296" spans="5:23" ht="15.75" customHeight="1" x14ac:dyDescent="0.2">
      <c r="E296" s="155"/>
      <c r="F296" s="155"/>
      <c r="H296" s="43"/>
      <c r="K296" s="96"/>
      <c r="L296" s="96"/>
      <c r="M296" s="159"/>
      <c r="N296" s="159"/>
      <c r="W296" s="86"/>
    </row>
    <row r="297" spans="5:23" ht="15.75" customHeight="1" x14ac:dyDescent="0.2">
      <c r="E297" s="155"/>
      <c r="F297" s="155"/>
      <c r="H297" s="43"/>
      <c r="K297" s="96"/>
      <c r="L297" s="96"/>
      <c r="M297" s="159"/>
      <c r="N297" s="159"/>
      <c r="W297" s="86"/>
    </row>
    <row r="298" spans="5:23" ht="15.75" customHeight="1" x14ac:dyDescent="0.2">
      <c r="E298" s="155"/>
      <c r="F298" s="155"/>
      <c r="H298" s="43"/>
      <c r="K298" s="96"/>
      <c r="L298" s="96"/>
      <c r="M298" s="159"/>
      <c r="N298" s="159"/>
      <c r="W298" s="86"/>
    </row>
    <row r="299" spans="5:23" ht="15.75" customHeight="1" x14ac:dyDescent="0.2">
      <c r="E299" s="155"/>
      <c r="F299" s="155"/>
      <c r="H299" s="43"/>
      <c r="K299" s="96"/>
      <c r="L299" s="96"/>
      <c r="M299" s="159"/>
      <c r="N299" s="159"/>
      <c r="W299" s="86"/>
    </row>
    <row r="300" spans="5:23" ht="15.75" customHeight="1" x14ac:dyDescent="0.2">
      <c r="E300" s="155"/>
      <c r="F300" s="155"/>
      <c r="H300" s="43"/>
      <c r="K300" s="96"/>
      <c r="L300" s="96"/>
      <c r="M300" s="159"/>
      <c r="N300" s="159"/>
      <c r="W300" s="86"/>
    </row>
    <row r="301" spans="5:23" ht="15.75" customHeight="1" x14ac:dyDescent="0.2">
      <c r="E301" s="155"/>
      <c r="F301" s="155"/>
      <c r="H301" s="43"/>
      <c r="K301" s="96"/>
      <c r="L301" s="96"/>
      <c r="M301" s="159"/>
      <c r="N301" s="159"/>
      <c r="W301" s="86"/>
    </row>
    <row r="302" spans="5:23" ht="15.75" customHeight="1" x14ac:dyDescent="0.2">
      <c r="E302" s="155"/>
      <c r="F302" s="155"/>
      <c r="H302" s="43"/>
      <c r="K302" s="96"/>
      <c r="L302" s="96"/>
      <c r="M302" s="159"/>
      <c r="N302" s="159"/>
      <c r="W302" s="86"/>
    </row>
    <row r="303" spans="5:23" ht="15.75" customHeight="1" x14ac:dyDescent="0.2">
      <c r="E303" s="155"/>
      <c r="F303" s="155"/>
      <c r="H303" s="43"/>
      <c r="K303" s="96"/>
      <c r="L303" s="96"/>
      <c r="M303" s="159"/>
      <c r="N303" s="159"/>
      <c r="W303" s="86"/>
    </row>
    <row r="304" spans="5:23" ht="15.75" customHeight="1" x14ac:dyDescent="0.2">
      <c r="E304" s="155"/>
      <c r="F304" s="155"/>
      <c r="H304" s="43"/>
      <c r="K304" s="96"/>
      <c r="L304" s="96"/>
      <c r="M304" s="159"/>
      <c r="N304" s="159"/>
      <c r="W304" s="86"/>
    </row>
    <row r="305" spans="5:23" ht="15.75" customHeight="1" x14ac:dyDescent="0.2">
      <c r="E305" s="155"/>
      <c r="F305" s="155"/>
      <c r="H305" s="43"/>
      <c r="K305" s="96"/>
      <c r="L305" s="96"/>
      <c r="M305" s="159"/>
      <c r="N305" s="159"/>
      <c r="W305" s="86"/>
    </row>
    <row r="306" spans="5:23" ht="15.75" customHeight="1" x14ac:dyDescent="0.2">
      <c r="E306" s="155"/>
      <c r="F306" s="155"/>
      <c r="H306" s="43"/>
      <c r="K306" s="96"/>
      <c r="L306" s="96"/>
      <c r="M306" s="159"/>
      <c r="N306" s="159"/>
      <c r="W306" s="86"/>
    </row>
    <row r="307" spans="5:23" ht="15.75" customHeight="1" x14ac:dyDescent="0.2">
      <c r="E307" s="155"/>
      <c r="F307" s="155"/>
      <c r="H307" s="43"/>
      <c r="K307" s="96"/>
      <c r="L307" s="96"/>
      <c r="M307" s="159"/>
      <c r="N307" s="159"/>
      <c r="W307" s="86"/>
    </row>
    <row r="308" spans="5:23" ht="15.75" customHeight="1" x14ac:dyDescent="0.2">
      <c r="E308" s="155"/>
      <c r="F308" s="155"/>
      <c r="H308" s="43"/>
      <c r="K308" s="96"/>
      <c r="L308" s="96"/>
      <c r="M308" s="159"/>
      <c r="N308" s="159"/>
      <c r="W308" s="86"/>
    </row>
    <row r="309" spans="5:23" ht="15.75" customHeight="1" x14ac:dyDescent="0.2">
      <c r="E309" s="155"/>
      <c r="F309" s="155"/>
      <c r="H309" s="43"/>
      <c r="K309" s="96"/>
      <c r="L309" s="96"/>
      <c r="M309" s="159"/>
      <c r="N309" s="159"/>
      <c r="W309" s="86"/>
    </row>
    <row r="310" spans="5:23" ht="15.75" customHeight="1" x14ac:dyDescent="0.2">
      <c r="E310" s="155"/>
      <c r="F310" s="155"/>
      <c r="H310" s="43"/>
      <c r="K310" s="96"/>
      <c r="L310" s="96"/>
      <c r="M310" s="159"/>
      <c r="N310" s="159"/>
      <c r="W310" s="86"/>
    </row>
    <row r="311" spans="5:23" ht="15.75" customHeight="1" x14ac:dyDescent="0.2">
      <c r="E311" s="155"/>
      <c r="F311" s="155"/>
      <c r="H311" s="43"/>
      <c r="K311" s="96"/>
      <c r="L311" s="96"/>
      <c r="M311" s="159"/>
      <c r="N311" s="159"/>
      <c r="W311" s="86"/>
    </row>
    <row r="312" spans="5:23" ht="15.75" customHeight="1" x14ac:dyDescent="0.2">
      <c r="E312" s="155"/>
      <c r="F312" s="155"/>
      <c r="H312" s="43"/>
      <c r="K312" s="96"/>
      <c r="L312" s="96"/>
      <c r="M312" s="159"/>
      <c r="N312" s="159"/>
      <c r="W312" s="86"/>
    </row>
    <row r="313" spans="5:23" ht="15.75" customHeight="1" x14ac:dyDescent="0.2">
      <c r="E313" s="155"/>
      <c r="F313" s="155"/>
      <c r="H313" s="43"/>
      <c r="K313" s="96"/>
      <c r="L313" s="96"/>
      <c r="M313" s="159"/>
      <c r="N313" s="159"/>
      <c r="W313" s="86"/>
    </row>
    <row r="314" spans="5:23" ht="15.75" customHeight="1" x14ac:dyDescent="0.2">
      <c r="E314" s="155"/>
      <c r="F314" s="155"/>
      <c r="H314" s="43"/>
      <c r="K314" s="96"/>
      <c r="L314" s="96"/>
      <c r="M314" s="159"/>
      <c r="N314" s="159"/>
      <c r="W314" s="86"/>
    </row>
    <row r="315" spans="5:23" ht="15.75" customHeight="1" x14ac:dyDescent="0.2">
      <c r="E315" s="155"/>
      <c r="F315" s="155"/>
      <c r="H315" s="43"/>
      <c r="K315" s="96"/>
      <c r="L315" s="96"/>
      <c r="M315" s="159"/>
      <c r="N315" s="159"/>
      <c r="W315" s="86"/>
    </row>
    <row r="316" spans="5:23" ht="15.75" customHeight="1" x14ac:dyDescent="0.2">
      <c r="E316" s="155"/>
      <c r="F316" s="155"/>
      <c r="H316" s="43"/>
      <c r="K316" s="96"/>
      <c r="L316" s="96"/>
      <c r="M316" s="159"/>
      <c r="N316" s="159"/>
      <c r="W316" s="86"/>
    </row>
    <row r="317" spans="5:23" ht="15.75" customHeight="1" x14ac:dyDescent="0.2">
      <c r="E317" s="155"/>
      <c r="F317" s="155"/>
      <c r="H317" s="43"/>
      <c r="K317" s="96"/>
      <c r="L317" s="96"/>
      <c r="M317" s="159"/>
      <c r="N317" s="159"/>
      <c r="W317" s="86"/>
    </row>
    <row r="318" spans="5:23" ht="15.75" customHeight="1" x14ac:dyDescent="0.2">
      <c r="E318" s="155"/>
      <c r="F318" s="155"/>
      <c r="H318" s="43"/>
      <c r="K318" s="96"/>
      <c r="L318" s="96"/>
      <c r="M318" s="159"/>
      <c r="N318" s="159"/>
      <c r="W318" s="86"/>
    </row>
    <row r="319" spans="5:23" ht="15.75" customHeight="1" x14ac:dyDescent="0.2">
      <c r="E319" s="155"/>
      <c r="F319" s="155"/>
      <c r="H319" s="43"/>
      <c r="K319" s="96"/>
      <c r="L319" s="96"/>
      <c r="M319" s="159"/>
      <c r="N319" s="159"/>
      <c r="W319" s="86"/>
    </row>
    <row r="320" spans="5:23" ht="15.75" customHeight="1" x14ac:dyDescent="0.2">
      <c r="E320" s="155"/>
      <c r="F320" s="155"/>
      <c r="H320" s="43"/>
      <c r="K320" s="96"/>
      <c r="L320" s="96"/>
      <c r="M320" s="159"/>
      <c r="N320" s="159"/>
      <c r="W320" s="86"/>
    </row>
    <row r="321" spans="5:23" ht="15.75" customHeight="1" x14ac:dyDescent="0.2">
      <c r="E321" s="155"/>
      <c r="F321" s="155"/>
      <c r="H321" s="43"/>
      <c r="K321" s="96"/>
      <c r="L321" s="96"/>
      <c r="M321" s="159"/>
      <c r="N321" s="159"/>
      <c r="W321" s="86"/>
    </row>
    <row r="322" spans="5:23" ht="15.75" customHeight="1" x14ac:dyDescent="0.2">
      <c r="E322" s="155"/>
      <c r="F322" s="155"/>
      <c r="H322" s="43"/>
      <c r="K322" s="96"/>
      <c r="L322" s="96"/>
      <c r="M322" s="159"/>
      <c r="N322" s="159"/>
      <c r="W322" s="86"/>
    </row>
    <row r="323" spans="5:23" ht="15.75" customHeight="1" x14ac:dyDescent="0.2">
      <c r="E323" s="155"/>
      <c r="F323" s="155"/>
      <c r="H323" s="43"/>
      <c r="K323" s="96"/>
      <c r="L323" s="96"/>
      <c r="M323" s="159"/>
      <c r="N323" s="159"/>
      <c r="W323" s="86"/>
    </row>
    <row r="324" spans="5:23" ht="15.75" customHeight="1" x14ac:dyDescent="0.2">
      <c r="E324" s="155"/>
      <c r="F324" s="155"/>
      <c r="H324" s="43"/>
      <c r="K324" s="96"/>
      <c r="L324" s="96"/>
      <c r="M324" s="159"/>
      <c r="N324" s="159"/>
      <c r="W324" s="86"/>
    </row>
    <row r="325" spans="5:23" ht="15.75" customHeight="1" x14ac:dyDescent="0.2">
      <c r="E325" s="155"/>
      <c r="F325" s="155"/>
      <c r="H325" s="43"/>
      <c r="K325" s="96"/>
      <c r="L325" s="96"/>
      <c r="M325" s="159"/>
      <c r="N325" s="159"/>
      <c r="W325" s="86"/>
    </row>
    <row r="326" spans="5:23" ht="15.75" customHeight="1" x14ac:dyDescent="0.2">
      <c r="E326" s="155"/>
      <c r="F326" s="155"/>
      <c r="H326" s="43"/>
      <c r="K326" s="96"/>
      <c r="L326" s="96"/>
      <c r="M326" s="159"/>
      <c r="N326" s="159"/>
      <c r="W326" s="86"/>
    </row>
    <row r="327" spans="5:23" ht="15.75" customHeight="1" x14ac:dyDescent="0.2">
      <c r="E327" s="155"/>
      <c r="F327" s="155"/>
      <c r="H327" s="43"/>
      <c r="K327" s="96"/>
      <c r="L327" s="96"/>
      <c r="M327" s="159"/>
      <c r="N327" s="159"/>
      <c r="W327" s="86"/>
    </row>
    <row r="328" spans="5:23" ht="15.75" customHeight="1" x14ac:dyDescent="0.2">
      <c r="E328" s="155"/>
      <c r="F328" s="155"/>
      <c r="H328" s="43"/>
      <c r="K328" s="96"/>
      <c r="L328" s="96"/>
      <c r="M328" s="159"/>
      <c r="N328" s="159"/>
      <c r="W328" s="86"/>
    </row>
    <row r="329" spans="5:23" ht="15.75" customHeight="1" x14ac:dyDescent="0.2">
      <c r="E329" s="155"/>
      <c r="F329" s="155"/>
      <c r="H329" s="43"/>
      <c r="K329" s="96"/>
      <c r="L329" s="96"/>
      <c r="M329" s="159"/>
      <c r="N329" s="159"/>
      <c r="W329" s="86"/>
    </row>
    <row r="330" spans="5:23" ht="15.75" customHeight="1" x14ac:dyDescent="0.2">
      <c r="E330" s="155"/>
      <c r="F330" s="155"/>
      <c r="H330" s="43"/>
      <c r="K330" s="96"/>
      <c r="L330" s="96"/>
      <c r="M330" s="159"/>
      <c r="N330" s="159"/>
      <c r="W330" s="86"/>
    </row>
    <row r="331" spans="5:23" ht="15.75" customHeight="1" x14ac:dyDescent="0.2">
      <c r="E331" s="155"/>
      <c r="F331" s="155"/>
      <c r="H331" s="43"/>
      <c r="K331" s="96"/>
      <c r="L331" s="96"/>
      <c r="M331" s="159"/>
      <c r="N331" s="159"/>
      <c r="W331" s="86"/>
    </row>
    <row r="332" spans="5:23" ht="15.75" customHeight="1" x14ac:dyDescent="0.2">
      <c r="E332" s="155"/>
      <c r="F332" s="155"/>
      <c r="H332" s="43"/>
      <c r="K332" s="96"/>
      <c r="L332" s="96"/>
      <c r="M332" s="159"/>
      <c r="N332" s="159"/>
      <c r="W332" s="86"/>
    </row>
    <row r="333" spans="5:23" ht="15.75" customHeight="1" x14ac:dyDescent="0.2">
      <c r="E333" s="155"/>
      <c r="F333" s="155"/>
      <c r="H333" s="43"/>
      <c r="K333" s="96"/>
      <c r="L333" s="96"/>
      <c r="M333" s="159"/>
      <c r="N333" s="159"/>
      <c r="W333" s="86"/>
    </row>
    <row r="334" spans="5:23" ht="15.75" customHeight="1" x14ac:dyDescent="0.2">
      <c r="E334" s="155"/>
      <c r="F334" s="155"/>
      <c r="H334" s="43"/>
      <c r="K334" s="96"/>
      <c r="L334" s="96"/>
      <c r="M334" s="159"/>
      <c r="N334" s="159"/>
      <c r="W334" s="86"/>
    </row>
    <row r="335" spans="5:23" ht="15.75" customHeight="1" x14ac:dyDescent="0.2">
      <c r="E335" s="155"/>
      <c r="F335" s="155"/>
      <c r="H335" s="43"/>
      <c r="K335" s="96"/>
      <c r="L335" s="96"/>
      <c r="M335" s="159"/>
      <c r="N335" s="159"/>
      <c r="W335" s="86"/>
    </row>
    <row r="336" spans="5:23" ht="15.75" customHeight="1" x14ac:dyDescent="0.2">
      <c r="E336" s="155"/>
      <c r="F336" s="155"/>
      <c r="H336" s="43"/>
      <c r="K336" s="96"/>
      <c r="L336" s="96"/>
      <c r="M336" s="159"/>
      <c r="N336" s="159"/>
      <c r="W336" s="86"/>
    </row>
    <row r="337" spans="5:23" ht="15.75" customHeight="1" x14ac:dyDescent="0.2">
      <c r="E337" s="155"/>
      <c r="F337" s="155"/>
      <c r="H337" s="43"/>
      <c r="K337" s="96"/>
      <c r="L337" s="96"/>
      <c r="M337" s="159"/>
      <c r="N337" s="159"/>
      <c r="W337" s="86"/>
    </row>
    <row r="338" spans="5:23" ht="15.75" customHeight="1" x14ac:dyDescent="0.2">
      <c r="E338" s="155"/>
      <c r="F338" s="155"/>
      <c r="H338" s="43"/>
      <c r="K338" s="96"/>
      <c r="L338" s="96"/>
      <c r="M338" s="159"/>
      <c r="N338" s="159"/>
      <c r="W338" s="86"/>
    </row>
    <row r="339" spans="5:23" ht="15.75" customHeight="1" x14ac:dyDescent="0.2">
      <c r="E339" s="155"/>
      <c r="F339" s="155"/>
      <c r="H339" s="43"/>
      <c r="K339" s="96"/>
      <c r="L339" s="96"/>
      <c r="M339" s="159"/>
      <c r="N339" s="159"/>
      <c r="W339" s="86"/>
    </row>
    <row r="340" spans="5:23" ht="15.75" customHeight="1" x14ac:dyDescent="0.2">
      <c r="E340" s="155"/>
      <c r="F340" s="155"/>
      <c r="H340" s="43"/>
      <c r="K340" s="96"/>
      <c r="L340" s="96"/>
      <c r="M340" s="159"/>
      <c r="N340" s="159"/>
      <c r="W340" s="86"/>
    </row>
    <row r="341" spans="5:23" ht="15.75" customHeight="1" x14ac:dyDescent="0.2">
      <c r="E341" s="155"/>
      <c r="F341" s="155"/>
      <c r="H341" s="43"/>
      <c r="K341" s="96"/>
      <c r="L341" s="96"/>
      <c r="M341" s="159"/>
      <c r="N341" s="159"/>
      <c r="W341" s="86"/>
    </row>
    <row r="342" spans="5:23" ht="15.75" customHeight="1" x14ac:dyDescent="0.2">
      <c r="E342" s="155"/>
      <c r="F342" s="155"/>
      <c r="H342" s="43"/>
      <c r="K342" s="96"/>
      <c r="L342" s="96"/>
      <c r="M342" s="159"/>
      <c r="N342" s="159"/>
      <c r="W342" s="86"/>
    </row>
    <row r="343" spans="5:23" ht="15.75" customHeight="1" x14ac:dyDescent="0.2">
      <c r="E343" s="155"/>
      <c r="F343" s="155"/>
      <c r="H343" s="43"/>
      <c r="K343" s="96"/>
      <c r="L343" s="96"/>
      <c r="M343" s="159"/>
      <c r="N343" s="159"/>
      <c r="W343" s="86"/>
    </row>
    <row r="344" spans="5:23" ht="15.75" customHeight="1" x14ac:dyDescent="0.2">
      <c r="E344" s="155"/>
      <c r="F344" s="155"/>
      <c r="H344" s="43"/>
      <c r="K344" s="96"/>
      <c r="L344" s="96"/>
      <c r="M344" s="159"/>
      <c r="N344" s="159"/>
      <c r="W344" s="86"/>
    </row>
    <row r="345" spans="5:23" ht="15.75" customHeight="1" x14ac:dyDescent="0.2">
      <c r="E345" s="155"/>
      <c r="F345" s="155"/>
      <c r="H345" s="43"/>
      <c r="K345" s="96"/>
      <c r="L345" s="96"/>
      <c r="M345" s="159"/>
      <c r="N345" s="159"/>
      <c r="W345" s="86"/>
    </row>
    <row r="346" spans="5:23" ht="15.75" customHeight="1" x14ac:dyDescent="0.2">
      <c r="E346" s="155"/>
      <c r="F346" s="155"/>
      <c r="H346" s="43"/>
      <c r="K346" s="96"/>
      <c r="L346" s="96"/>
      <c r="M346" s="159"/>
      <c r="N346" s="159"/>
      <c r="W346" s="86"/>
    </row>
    <row r="347" spans="5:23" ht="15.75" customHeight="1" x14ac:dyDescent="0.2">
      <c r="E347" s="155"/>
      <c r="F347" s="155"/>
      <c r="H347" s="43"/>
      <c r="K347" s="96"/>
      <c r="L347" s="96"/>
      <c r="M347" s="159"/>
      <c r="N347" s="159"/>
      <c r="W347" s="86"/>
    </row>
    <row r="348" spans="5:23" ht="15.75" customHeight="1" x14ac:dyDescent="0.2">
      <c r="E348" s="155"/>
      <c r="F348" s="155"/>
      <c r="H348" s="43"/>
      <c r="K348" s="96"/>
      <c r="L348" s="96"/>
      <c r="M348" s="159"/>
      <c r="N348" s="159"/>
      <c r="W348" s="86"/>
    </row>
    <row r="349" spans="5:23" ht="15.75" customHeight="1" x14ac:dyDescent="0.2">
      <c r="E349" s="155"/>
      <c r="F349" s="155"/>
      <c r="H349" s="43"/>
      <c r="K349" s="96"/>
      <c r="L349" s="96"/>
      <c r="M349" s="159"/>
      <c r="N349" s="159"/>
      <c r="W349" s="86"/>
    </row>
    <row r="350" spans="5:23" ht="15.75" customHeight="1" x14ac:dyDescent="0.2">
      <c r="E350" s="155"/>
      <c r="F350" s="155"/>
      <c r="H350" s="43"/>
      <c r="K350" s="96"/>
      <c r="L350" s="96"/>
      <c r="M350" s="159"/>
      <c r="N350" s="159"/>
      <c r="W350" s="86"/>
    </row>
    <row r="351" spans="5:23" ht="15.75" customHeight="1" x14ac:dyDescent="0.2">
      <c r="E351" s="155"/>
      <c r="F351" s="155"/>
      <c r="H351" s="43"/>
      <c r="K351" s="96"/>
      <c r="L351" s="96"/>
      <c r="M351" s="159"/>
      <c r="N351" s="159"/>
      <c r="W351" s="86"/>
    </row>
    <row r="352" spans="5:23" ht="15.75" customHeight="1" x14ac:dyDescent="0.2">
      <c r="E352" s="155"/>
      <c r="F352" s="155"/>
      <c r="H352" s="43"/>
      <c r="K352" s="96"/>
      <c r="L352" s="96"/>
      <c r="M352" s="159"/>
      <c r="N352" s="159"/>
      <c r="W352" s="86"/>
    </row>
    <row r="353" spans="5:23" ht="15.75" customHeight="1" x14ac:dyDescent="0.2">
      <c r="E353" s="155"/>
      <c r="F353" s="155"/>
      <c r="H353" s="43"/>
      <c r="K353" s="96"/>
      <c r="L353" s="96"/>
      <c r="M353" s="159"/>
      <c r="N353" s="159"/>
      <c r="W353" s="86"/>
    </row>
    <row r="354" spans="5:23" ht="15.75" customHeight="1" x14ac:dyDescent="0.2">
      <c r="E354" s="155"/>
      <c r="F354" s="155"/>
      <c r="H354" s="43"/>
      <c r="K354" s="96"/>
      <c r="L354" s="96"/>
      <c r="M354" s="159"/>
      <c r="N354" s="159"/>
      <c r="W354" s="86"/>
    </row>
    <row r="355" spans="5:23" ht="15.75" customHeight="1" x14ac:dyDescent="0.2">
      <c r="E355" s="155"/>
      <c r="F355" s="155"/>
      <c r="H355" s="43"/>
      <c r="K355" s="96"/>
      <c r="L355" s="96"/>
      <c r="M355" s="159"/>
      <c r="N355" s="159"/>
      <c r="W355" s="86"/>
    </row>
    <row r="356" spans="5:23" ht="15.75" customHeight="1" x14ac:dyDescent="0.2">
      <c r="E356" s="155"/>
      <c r="F356" s="155"/>
      <c r="H356" s="43"/>
      <c r="K356" s="96"/>
      <c r="L356" s="96"/>
      <c r="M356" s="159"/>
      <c r="N356" s="159"/>
      <c r="W356" s="86"/>
    </row>
    <row r="357" spans="5:23" ht="15.75" customHeight="1" x14ac:dyDescent="0.2">
      <c r="E357" s="155"/>
      <c r="F357" s="155"/>
      <c r="H357" s="43"/>
      <c r="K357" s="96"/>
      <c r="L357" s="96"/>
      <c r="M357" s="159"/>
      <c r="N357" s="159"/>
      <c r="W357" s="86"/>
    </row>
    <row r="358" spans="5:23" ht="15.75" customHeight="1" x14ac:dyDescent="0.2">
      <c r="E358" s="155"/>
      <c r="F358" s="155"/>
      <c r="H358" s="43"/>
      <c r="K358" s="96"/>
      <c r="L358" s="96"/>
      <c r="M358" s="159"/>
      <c r="N358" s="159"/>
      <c r="W358" s="86"/>
    </row>
    <row r="359" spans="5:23" ht="15.75" customHeight="1" x14ac:dyDescent="0.2">
      <c r="E359" s="155"/>
      <c r="F359" s="155"/>
      <c r="H359" s="43"/>
      <c r="K359" s="96"/>
      <c r="L359" s="96"/>
      <c r="M359" s="159"/>
      <c r="N359" s="159"/>
      <c r="W359" s="86"/>
    </row>
    <row r="360" spans="5:23" ht="15.75" customHeight="1" x14ac:dyDescent="0.2">
      <c r="E360" s="155"/>
      <c r="F360" s="155"/>
      <c r="H360" s="43"/>
      <c r="K360" s="96"/>
      <c r="L360" s="96"/>
      <c r="M360" s="159"/>
      <c r="N360" s="159"/>
      <c r="W360" s="86"/>
    </row>
    <row r="361" spans="5:23" ht="15.75" customHeight="1" x14ac:dyDescent="0.2">
      <c r="E361" s="155"/>
      <c r="F361" s="155"/>
      <c r="H361" s="43"/>
      <c r="K361" s="96"/>
      <c r="L361" s="96"/>
      <c r="M361" s="159"/>
      <c r="N361" s="159"/>
      <c r="W361" s="86"/>
    </row>
    <row r="362" spans="5:23" ht="15.75" customHeight="1" x14ac:dyDescent="0.2">
      <c r="E362" s="155"/>
      <c r="F362" s="155"/>
      <c r="H362" s="43"/>
      <c r="K362" s="96"/>
      <c r="L362" s="96"/>
      <c r="M362" s="159"/>
      <c r="N362" s="159"/>
      <c r="W362" s="86"/>
    </row>
    <row r="363" spans="5:23" ht="15.75" customHeight="1" x14ac:dyDescent="0.2">
      <c r="E363" s="155"/>
      <c r="F363" s="155"/>
      <c r="H363" s="43"/>
      <c r="K363" s="96"/>
      <c r="L363" s="96"/>
      <c r="M363" s="159"/>
      <c r="N363" s="159"/>
      <c r="W363" s="86"/>
    </row>
    <row r="364" spans="5:23" ht="15.75" customHeight="1" x14ac:dyDescent="0.2">
      <c r="E364" s="155"/>
      <c r="F364" s="155"/>
      <c r="H364" s="43"/>
      <c r="K364" s="96"/>
      <c r="L364" s="96"/>
      <c r="M364" s="159"/>
      <c r="N364" s="159"/>
      <c r="W364" s="86"/>
    </row>
    <row r="365" spans="5:23" ht="15.75" customHeight="1" x14ac:dyDescent="0.2">
      <c r="E365" s="155"/>
      <c r="F365" s="155"/>
      <c r="H365" s="43"/>
      <c r="K365" s="96"/>
      <c r="L365" s="96"/>
      <c r="M365" s="159"/>
      <c r="N365" s="159"/>
      <c r="W365" s="86"/>
    </row>
    <row r="366" spans="5:23" ht="15.75" customHeight="1" x14ac:dyDescent="0.2">
      <c r="E366" s="155"/>
      <c r="F366" s="155"/>
      <c r="H366" s="43"/>
      <c r="K366" s="96"/>
      <c r="L366" s="96"/>
      <c r="M366" s="159"/>
      <c r="N366" s="159"/>
      <c r="W366" s="86"/>
    </row>
    <row r="367" spans="5:23" ht="15.75" customHeight="1" x14ac:dyDescent="0.2">
      <c r="E367" s="155"/>
      <c r="F367" s="155"/>
      <c r="H367" s="43"/>
      <c r="K367" s="96"/>
      <c r="L367" s="96"/>
      <c r="M367" s="159"/>
      <c r="N367" s="159"/>
      <c r="W367" s="86"/>
    </row>
    <row r="368" spans="5:23" ht="15.75" customHeight="1" x14ac:dyDescent="0.2">
      <c r="E368" s="155"/>
      <c r="F368" s="155"/>
      <c r="H368" s="43"/>
      <c r="K368" s="96"/>
      <c r="L368" s="96"/>
      <c r="M368" s="159"/>
      <c r="N368" s="159"/>
      <c r="W368" s="86"/>
    </row>
    <row r="369" spans="5:23" ht="15.75" customHeight="1" x14ac:dyDescent="0.2">
      <c r="E369" s="155"/>
      <c r="F369" s="155"/>
      <c r="H369" s="43"/>
      <c r="K369" s="96"/>
      <c r="L369" s="96"/>
      <c r="M369" s="159"/>
      <c r="N369" s="159"/>
      <c r="W369" s="86"/>
    </row>
    <row r="370" spans="5:23" ht="15.75" customHeight="1" x14ac:dyDescent="0.2">
      <c r="E370" s="155"/>
      <c r="F370" s="155"/>
      <c r="H370" s="43"/>
      <c r="K370" s="96"/>
      <c r="L370" s="96"/>
      <c r="M370" s="159"/>
      <c r="N370" s="159"/>
      <c r="W370" s="86"/>
    </row>
    <row r="371" spans="5:23" ht="15.75" customHeight="1" x14ac:dyDescent="0.2">
      <c r="E371" s="155"/>
      <c r="F371" s="155"/>
      <c r="H371" s="43"/>
      <c r="K371" s="96"/>
      <c r="L371" s="96"/>
      <c r="M371" s="159"/>
      <c r="N371" s="159"/>
      <c r="W371" s="86"/>
    </row>
    <row r="372" spans="5:23" ht="15.75" customHeight="1" x14ac:dyDescent="0.2">
      <c r="E372" s="155"/>
      <c r="F372" s="155"/>
      <c r="H372" s="43"/>
      <c r="K372" s="96"/>
      <c r="L372" s="96"/>
      <c r="M372" s="159"/>
      <c r="N372" s="159"/>
      <c r="W372" s="86"/>
    </row>
    <row r="373" spans="5:23" ht="15.75" customHeight="1" x14ac:dyDescent="0.2">
      <c r="E373" s="155"/>
      <c r="F373" s="155"/>
      <c r="H373" s="43"/>
      <c r="K373" s="96"/>
      <c r="L373" s="96"/>
      <c r="M373" s="159"/>
      <c r="N373" s="159"/>
      <c r="W373" s="86"/>
    </row>
    <row r="374" spans="5:23" ht="15.75" customHeight="1" x14ac:dyDescent="0.2">
      <c r="E374" s="155"/>
      <c r="F374" s="155"/>
      <c r="H374" s="43"/>
      <c r="K374" s="96"/>
      <c r="L374" s="96"/>
      <c r="M374" s="159"/>
      <c r="N374" s="159"/>
      <c r="W374" s="86"/>
    </row>
    <row r="375" spans="5:23" ht="15.75" customHeight="1" x14ac:dyDescent="0.2">
      <c r="E375" s="155"/>
      <c r="F375" s="155"/>
      <c r="H375" s="43"/>
      <c r="K375" s="96"/>
      <c r="L375" s="96"/>
      <c r="M375" s="159"/>
      <c r="N375" s="159"/>
      <c r="W375" s="86"/>
    </row>
    <row r="376" spans="5:23" ht="15.75" customHeight="1" x14ac:dyDescent="0.2">
      <c r="E376" s="155"/>
      <c r="F376" s="155"/>
      <c r="H376" s="43"/>
      <c r="K376" s="96"/>
      <c r="L376" s="96"/>
      <c r="M376" s="159"/>
      <c r="N376" s="159"/>
      <c r="W376" s="86"/>
    </row>
    <row r="377" spans="5:23" ht="15.75" customHeight="1" x14ac:dyDescent="0.2">
      <c r="E377" s="155"/>
      <c r="F377" s="155"/>
      <c r="H377" s="43"/>
      <c r="K377" s="96"/>
      <c r="L377" s="96"/>
      <c r="M377" s="159"/>
      <c r="N377" s="159"/>
      <c r="W377" s="86"/>
    </row>
    <row r="378" spans="5:23" ht="15.75" customHeight="1" x14ac:dyDescent="0.2">
      <c r="E378" s="155"/>
      <c r="F378" s="155"/>
      <c r="H378" s="43"/>
      <c r="K378" s="96"/>
      <c r="L378" s="96"/>
      <c r="M378" s="159"/>
      <c r="N378" s="159"/>
      <c r="W378" s="86"/>
    </row>
    <row r="379" spans="5:23" ht="15.75" customHeight="1" x14ac:dyDescent="0.2">
      <c r="E379" s="155"/>
      <c r="F379" s="155"/>
      <c r="H379" s="43"/>
      <c r="K379" s="96"/>
      <c r="L379" s="96"/>
      <c r="M379" s="159"/>
      <c r="N379" s="159"/>
      <c r="W379" s="86"/>
    </row>
    <row r="380" spans="5:23" ht="15.75" customHeight="1" x14ac:dyDescent="0.2">
      <c r="E380" s="155"/>
      <c r="F380" s="155"/>
      <c r="H380" s="43"/>
      <c r="K380" s="96"/>
      <c r="L380" s="96"/>
      <c r="M380" s="159"/>
      <c r="N380" s="159"/>
      <c r="W380" s="86"/>
    </row>
    <row r="381" spans="5:23" ht="15.75" customHeight="1" x14ac:dyDescent="0.2">
      <c r="E381" s="155"/>
      <c r="F381" s="155"/>
      <c r="H381" s="43"/>
      <c r="K381" s="96"/>
      <c r="L381" s="96"/>
      <c r="M381" s="159"/>
      <c r="N381" s="159"/>
      <c r="W381" s="86"/>
    </row>
    <row r="382" spans="5:23" ht="15.75" customHeight="1" x14ac:dyDescent="0.2">
      <c r="E382" s="155"/>
      <c r="F382" s="155"/>
      <c r="H382" s="43"/>
      <c r="K382" s="96"/>
      <c r="L382" s="96"/>
      <c r="M382" s="159"/>
      <c r="N382" s="159"/>
      <c r="W382" s="86"/>
    </row>
    <row r="383" spans="5:23" ht="15.75" customHeight="1" x14ac:dyDescent="0.2">
      <c r="E383" s="155"/>
      <c r="F383" s="155"/>
      <c r="H383" s="43"/>
      <c r="K383" s="96"/>
      <c r="L383" s="96"/>
      <c r="M383" s="159"/>
      <c r="N383" s="159"/>
      <c r="W383" s="86"/>
    </row>
    <row r="384" spans="5:23" ht="15.75" customHeight="1" x14ac:dyDescent="0.2">
      <c r="E384" s="155"/>
      <c r="F384" s="155"/>
      <c r="H384" s="43"/>
      <c r="K384" s="96"/>
      <c r="L384" s="96"/>
      <c r="M384" s="159"/>
      <c r="N384" s="159"/>
      <c r="W384" s="86"/>
    </row>
    <row r="385" spans="5:23" ht="15.75" customHeight="1" x14ac:dyDescent="0.2">
      <c r="E385" s="155"/>
      <c r="F385" s="155"/>
      <c r="H385" s="43"/>
      <c r="K385" s="96"/>
      <c r="L385" s="96"/>
      <c r="M385" s="159"/>
      <c r="N385" s="159"/>
      <c r="W385" s="86"/>
    </row>
    <row r="386" spans="5:23" ht="15.75" customHeight="1" x14ac:dyDescent="0.2">
      <c r="E386" s="155"/>
      <c r="F386" s="155"/>
      <c r="H386" s="43"/>
      <c r="K386" s="96"/>
      <c r="L386" s="96"/>
      <c r="M386" s="159"/>
      <c r="N386" s="159"/>
      <c r="W386" s="86"/>
    </row>
    <row r="387" spans="5:23" ht="15.75" customHeight="1" x14ac:dyDescent="0.2">
      <c r="E387" s="155"/>
      <c r="F387" s="155"/>
      <c r="H387" s="43"/>
      <c r="K387" s="96"/>
      <c r="L387" s="96"/>
      <c r="M387" s="159"/>
      <c r="N387" s="159"/>
      <c r="W387" s="86"/>
    </row>
    <row r="388" spans="5:23" ht="15.75" customHeight="1" x14ac:dyDescent="0.2">
      <c r="E388" s="155"/>
      <c r="F388" s="155"/>
      <c r="H388" s="43"/>
      <c r="K388" s="96"/>
      <c r="L388" s="96"/>
      <c r="M388" s="159"/>
      <c r="N388" s="159"/>
      <c r="W388" s="86"/>
    </row>
    <row r="389" spans="5:23" ht="15.75" customHeight="1" x14ac:dyDescent="0.2">
      <c r="E389" s="155"/>
      <c r="F389" s="155"/>
      <c r="H389" s="43"/>
      <c r="K389" s="96"/>
      <c r="L389" s="96"/>
      <c r="M389" s="159"/>
      <c r="N389" s="159"/>
      <c r="W389" s="86"/>
    </row>
    <row r="390" spans="5:23" ht="15.75" customHeight="1" x14ac:dyDescent="0.2">
      <c r="E390" s="155"/>
      <c r="F390" s="155"/>
      <c r="H390" s="43"/>
      <c r="K390" s="96"/>
      <c r="L390" s="96"/>
      <c r="M390" s="159"/>
      <c r="N390" s="159"/>
      <c r="W390" s="86"/>
    </row>
    <row r="391" spans="5:23" ht="15.75" customHeight="1" x14ac:dyDescent="0.2">
      <c r="E391" s="155"/>
      <c r="F391" s="155"/>
      <c r="H391" s="43"/>
      <c r="K391" s="96"/>
      <c r="L391" s="96"/>
      <c r="M391" s="159"/>
      <c r="N391" s="159"/>
      <c r="W391" s="86"/>
    </row>
    <row r="392" spans="5:23" ht="15.75" customHeight="1" x14ac:dyDescent="0.2">
      <c r="E392" s="155"/>
      <c r="F392" s="155"/>
      <c r="H392" s="43"/>
      <c r="K392" s="96"/>
      <c r="L392" s="96"/>
      <c r="M392" s="159"/>
      <c r="N392" s="159"/>
      <c r="W392" s="86"/>
    </row>
    <row r="393" spans="5:23" ht="15.75" customHeight="1" x14ac:dyDescent="0.2">
      <c r="E393" s="155"/>
      <c r="F393" s="155"/>
      <c r="H393" s="43"/>
      <c r="K393" s="96"/>
      <c r="L393" s="96"/>
      <c r="M393" s="159"/>
      <c r="N393" s="159"/>
      <c r="W393" s="86"/>
    </row>
    <row r="394" spans="5:23" ht="15.75" customHeight="1" x14ac:dyDescent="0.2">
      <c r="E394" s="155"/>
      <c r="F394" s="155"/>
      <c r="H394" s="43"/>
      <c r="K394" s="96"/>
      <c r="L394" s="96"/>
      <c r="M394" s="159"/>
      <c r="N394" s="159"/>
      <c r="W394" s="86"/>
    </row>
    <row r="395" spans="5:23" ht="15.75" customHeight="1" x14ac:dyDescent="0.2">
      <c r="E395" s="155"/>
      <c r="F395" s="155"/>
      <c r="H395" s="43"/>
      <c r="K395" s="96"/>
      <c r="L395" s="96"/>
      <c r="M395" s="159"/>
      <c r="N395" s="159"/>
      <c r="W395" s="86"/>
    </row>
    <row r="396" spans="5:23" ht="15.75" customHeight="1" x14ac:dyDescent="0.2">
      <c r="E396" s="155"/>
      <c r="F396" s="155"/>
      <c r="H396" s="43"/>
      <c r="K396" s="96"/>
      <c r="L396" s="96"/>
      <c r="M396" s="159"/>
      <c r="N396" s="159"/>
      <c r="W396" s="86"/>
    </row>
    <row r="397" spans="5:23" ht="15.75" customHeight="1" x14ac:dyDescent="0.2">
      <c r="E397" s="155"/>
      <c r="F397" s="155"/>
      <c r="H397" s="43"/>
      <c r="K397" s="96"/>
      <c r="L397" s="96"/>
      <c r="M397" s="159"/>
      <c r="N397" s="159"/>
      <c r="W397" s="86"/>
    </row>
    <row r="398" spans="5:23" ht="15.75" customHeight="1" x14ac:dyDescent="0.2">
      <c r="E398" s="155"/>
      <c r="F398" s="155"/>
      <c r="H398" s="43"/>
      <c r="K398" s="96"/>
      <c r="L398" s="96"/>
      <c r="M398" s="159"/>
      <c r="N398" s="159"/>
      <c r="W398" s="86"/>
    </row>
    <row r="399" spans="5:23" ht="15.75" customHeight="1" x14ac:dyDescent="0.2">
      <c r="E399" s="155"/>
      <c r="F399" s="155"/>
      <c r="H399" s="43"/>
      <c r="K399" s="96"/>
      <c r="L399" s="96"/>
      <c r="M399" s="159"/>
      <c r="N399" s="159"/>
      <c r="W399" s="86"/>
    </row>
    <row r="400" spans="5:23" ht="15.75" customHeight="1" x14ac:dyDescent="0.2">
      <c r="E400" s="155"/>
      <c r="F400" s="155"/>
      <c r="H400" s="43"/>
      <c r="K400" s="96"/>
      <c r="L400" s="96"/>
      <c r="M400" s="159"/>
      <c r="N400" s="159"/>
      <c r="W400" s="86"/>
    </row>
    <row r="401" spans="5:23" ht="15.75" customHeight="1" x14ac:dyDescent="0.2">
      <c r="E401" s="155"/>
      <c r="F401" s="155"/>
      <c r="H401" s="43"/>
      <c r="K401" s="96"/>
      <c r="L401" s="96"/>
      <c r="M401" s="159"/>
      <c r="N401" s="159"/>
      <c r="W401" s="86"/>
    </row>
    <row r="402" spans="5:23" ht="15.75" customHeight="1" x14ac:dyDescent="0.2">
      <c r="E402" s="155"/>
      <c r="F402" s="155"/>
      <c r="H402" s="43"/>
      <c r="K402" s="96"/>
      <c r="L402" s="96"/>
      <c r="M402" s="159"/>
      <c r="N402" s="159"/>
      <c r="W402" s="86"/>
    </row>
    <row r="403" spans="5:23" ht="15.75" customHeight="1" x14ac:dyDescent="0.2">
      <c r="E403" s="155"/>
      <c r="F403" s="155"/>
      <c r="H403" s="43"/>
      <c r="K403" s="96"/>
      <c r="L403" s="96"/>
      <c r="M403" s="159"/>
      <c r="N403" s="159"/>
      <c r="W403" s="86"/>
    </row>
    <row r="404" spans="5:23" ht="15.75" customHeight="1" x14ac:dyDescent="0.2">
      <c r="E404" s="155"/>
      <c r="F404" s="155"/>
      <c r="H404" s="43"/>
      <c r="K404" s="96"/>
      <c r="L404" s="96"/>
      <c r="M404" s="159"/>
      <c r="N404" s="159"/>
      <c r="W404" s="86"/>
    </row>
    <row r="405" spans="5:23" ht="15.75" customHeight="1" x14ac:dyDescent="0.2">
      <c r="E405" s="155"/>
      <c r="F405" s="155"/>
      <c r="H405" s="43"/>
      <c r="K405" s="96"/>
      <c r="L405" s="96"/>
      <c r="M405" s="159"/>
      <c r="N405" s="159"/>
      <c r="W405" s="86"/>
    </row>
    <row r="406" spans="5:23" ht="15.75" customHeight="1" x14ac:dyDescent="0.2">
      <c r="E406" s="155"/>
      <c r="F406" s="155"/>
      <c r="H406" s="43"/>
      <c r="K406" s="96"/>
      <c r="L406" s="96"/>
      <c r="M406" s="159"/>
      <c r="N406" s="159"/>
      <c r="W406" s="86"/>
    </row>
    <row r="407" spans="5:23" ht="15.75" customHeight="1" x14ac:dyDescent="0.2">
      <c r="E407" s="155"/>
      <c r="F407" s="155"/>
      <c r="H407" s="43"/>
      <c r="K407" s="96"/>
      <c r="L407" s="96"/>
      <c r="M407" s="159"/>
      <c r="N407" s="159"/>
      <c r="W407" s="86"/>
    </row>
    <row r="408" spans="5:23" ht="15.75" customHeight="1" x14ac:dyDescent="0.2">
      <c r="E408" s="155"/>
      <c r="F408" s="155"/>
      <c r="H408" s="43"/>
      <c r="K408" s="96"/>
      <c r="L408" s="96"/>
      <c r="M408" s="159"/>
      <c r="N408" s="159"/>
      <c r="W408" s="86"/>
    </row>
    <row r="409" spans="5:23" ht="15.75" customHeight="1" x14ac:dyDescent="0.2">
      <c r="E409" s="155"/>
      <c r="F409" s="155"/>
      <c r="H409" s="43"/>
      <c r="K409" s="96"/>
      <c r="L409" s="96"/>
      <c r="M409" s="159"/>
      <c r="N409" s="159"/>
      <c r="W409" s="86"/>
    </row>
    <row r="410" spans="5:23" ht="15.75" customHeight="1" x14ac:dyDescent="0.2">
      <c r="E410" s="155"/>
      <c r="F410" s="155"/>
      <c r="H410" s="43"/>
      <c r="K410" s="96"/>
      <c r="L410" s="96"/>
      <c r="M410" s="159"/>
      <c r="N410" s="159"/>
      <c r="W410" s="86"/>
    </row>
    <row r="411" spans="5:23" ht="15.75" customHeight="1" x14ac:dyDescent="0.2">
      <c r="E411" s="155"/>
      <c r="F411" s="155"/>
      <c r="H411" s="43"/>
      <c r="K411" s="96"/>
      <c r="L411" s="96"/>
      <c r="M411" s="159"/>
      <c r="N411" s="159"/>
      <c r="W411" s="86"/>
    </row>
    <row r="412" spans="5:23" ht="15.75" customHeight="1" x14ac:dyDescent="0.2">
      <c r="E412" s="155"/>
      <c r="F412" s="155"/>
      <c r="H412" s="43"/>
      <c r="K412" s="96"/>
      <c r="L412" s="96"/>
      <c r="M412" s="159"/>
      <c r="N412" s="159"/>
      <c r="W412" s="86"/>
    </row>
    <row r="413" spans="5:23" ht="15.75" customHeight="1" x14ac:dyDescent="0.2">
      <c r="E413" s="155"/>
      <c r="F413" s="155"/>
      <c r="H413" s="43"/>
      <c r="K413" s="96"/>
      <c r="L413" s="96"/>
      <c r="M413" s="159"/>
      <c r="N413" s="159"/>
      <c r="W413" s="86"/>
    </row>
    <row r="414" spans="5:23" ht="15.75" customHeight="1" x14ac:dyDescent="0.2">
      <c r="E414" s="155"/>
      <c r="F414" s="155"/>
      <c r="H414" s="43"/>
      <c r="K414" s="96"/>
      <c r="L414" s="96"/>
      <c r="M414" s="159"/>
      <c r="N414" s="159"/>
      <c r="W414" s="86"/>
    </row>
    <row r="415" spans="5:23" ht="15.75" customHeight="1" x14ac:dyDescent="0.2">
      <c r="E415" s="155"/>
      <c r="F415" s="155"/>
      <c r="H415" s="43"/>
      <c r="K415" s="96"/>
      <c r="L415" s="96"/>
      <c r="M415" s="159"/>
      <c r="N415" s="159"/>
      <c r="W415" s="86"/>
    </row>
    <row r="416" spans="5:23" ht="15.75" customHeight="1" x14ac:dyDescent="0.2">
      <c r="E416" s="155"/>
      <c r="F416" s="155"/>
      <c r="H416" s="43"/>
      <c r="K416" s="96"/>
      <c r="L416" s="96"/>
      <c r="M416" s="159"/>
      <c r="N416" s="159"/>
      <c r="W416" s="86"/>
    </row>
    <row r="417" spans="5:23" ht="15.75" customHeight="1" x14ac:dyDescent="0.2">
      <c r="E417" s="155"/>
      <c r="F417" s="155"/>
      <c r="H417" s="43"/>
      <c r="K417" s="96"/>
      <c r="L417" s="96"/>
      <c r="M417" s="159"/>
      <c r="N417" s="159"/>
      <c r="W417" s="86"/>
    </row>
    <row r="418" spans="5:23" ht="15.75" customHeight="1" x14ac:dyDescent="0.2">
      <c r="E418" s="155"/>
      <c r="F418" s="155"/>
      <c r="H418" s="43"/>
      <c r="K418" s="96"/>
      <c r="L418" s="96"/>
      <c r="M418" s="159"/>
      <c r="N418" s="159"/>
      <c r="W418" s="86"/>
    </row>
    <row r="419" spans="5:23" ht="15.75" customHeight="1" x14ac:dyDescent="0.2">
      <c r="E419" s="155"/>
      <c r="F419" s="155"/>
      <c r="H419" s="43"/>
      <c r="K419" s="96"/>
      <c r="L419" s="96"/>
      <c r="M419" s="159"/>
      <c r="N419" s="159"/>
      <c r="W419" s="86"/>
    </row>
    <row r="420" spans="5:23" ht="15.75" customHeight="1" x14ac:dyDescent="0.2">
      <c r="E420" s="155"/>
      <c r="F420" s="155"/>
      <c r="H420" s="43"/>
      <c r="K420" s="96"/>
      <c r="L420" s="96"/>
      <c r="M420" s="159"/>
      <c r="N420" s="159"/>
      <c r="W420" s="86"/>
    </row>
    <row r="421" spans="5:23" ht="15.75" customHeight="1" x14ac:dyDescent="0.2">
      <c r="E421" s="155"/>
      <c r="F421" s="155"/>
      <c r="H421" s="43"/>
      <c r="K421" s="96"/>
      <c r="L421" s="96"/>
      <c r="M421" s="159"/>
      <c r="N421" s="159"/>
      <c r="W421" s="86"/>
    </row>
    <row r="422" spans="5:23" ht="15.75" customHeight="1" x14ac:dyDescent="0.2">
      <c r="E422" s="155"/>
      <c r="F422" s="155"/>
      <c r="H422" s="43"/>
      <c r="K422" s="96"/>
      <c r="L422" s="96"/>
      <c r="M422" s="159"/>
      <c r="N422" s="159"/>
      <c r="W422" s="86"/>
    </row>
    <row r="423" spans="5:23" ht="15.75" customHeight="1" x14ac:dyDescent="0.2">
      <c r="E423" s="155"/>
      <c r="F423" s="155"/>
      <c r="H423" s="43"/>
      <c r="K423" s="96"/>
      <c r="L423" s="96"/>
      <c r="M423" s="159"/>
      <c r="N423" s="159"/>
      <c r="W423" s="86"/>
    </row>
    <row r="424" spans="5:23" ht="15.75" customHeight="1" x14ac:dyDescent="0.2">
      <c r="E424" s="155"/>
      <c r="F424" s="155"/>
      <c r="H424" s="43"/>
      <c r="K424" s="96"/>
      <c r="L424" s="96"/>
      <c r="M424" s="159"/>
      <c r="N424" s="159"/>
      <c r="W424" s="86"/>
    </row>
    <row r="425" spans="5:23" ht="15.75" customHeight="1" x14ac:dyDescent="0.2">
      <c r="E425" s="155"/>
      <c r="F425" s="155"/>
      <c r="H425" s="43"/>
      <c r="K425" s="96"/>
      <c r="L425" s="96"/>
      <c r="M425" s="159"/>
      <c r="N425" s="159"/>
      <c r="W425" s="86"/>
    </row>
    <row r="426" spans="5:23" ht="15.75" customHeight="1" x14ac:dyDescent="0.2">
      <c r="E426" s="155"/>
      <c r="F426" s="155"/>
      <c r="H426" s="43"/>
      <c r="K426" s="96"/>
      <c r="L426" s="96"/>
      <c r="M426" s="159"/>
      <c r="N426" s="159"/>
      <c r="W426" s="86"/>
    </row>
    <row r="427" spans="5:23" ht="15.75" customHeight="1" x14ac:dyDescent="0.2">
      <c r="E427" s="155"/>
      <c r="F427" s="155"/>
      <c r="H427" s="43"/>
      <c r="K427" s="96"/>
      <c r="L427" s="96"/>
      <c r="M427" s="159"/>
      <c r="N427" s="159"/>
      <c r="W427" s="86"/>
    </row>
    <row r="428" spans="5:23" ht="15.75" customHeight="1" x14ac:dyDescent="0.2">
      <c r="E428" s="155"/>
      <c r="F428" s="155"/>
      <c r="H428" s="43"/>
      <c r="K428" s="96"/>
      <c r="L428" s="96"/>
      <c r="M428" s="159"/>
      <c r="N428" s="159"/>
      <c r="W428" s="86"/>
    </row>
    <row r="429" spans="5:23" ht="15.75" customHeight="1" x14ac:dyDescent="0.2">
      <c r="E429" s="155"/>
      <c r="F429" s="155"/>
      <c r="H429" s="43"/>
      <c r="K429" s="96"/>
      <c r="L429" s="96"/>
      <c r="M429" s="159"/>
      <c r="N429" s="159"/>
      <c r="W429" s="86"/>
    </row>
    <row r="430" spans="5:23" ht="15.75" customHeight="1" x14ac:dyDescent="0.2">
      <c r="E430" s="155"/>
      <c r="F430" s="155"/>
      <c r="H430" s="43"/>
      <c r="K430" s="96"/>
      <c r="L430" s="96"/>
      <c r="M430" s="159"/>
      <c r="N430" s="159"/>
      <c r="W430" s="86"/>
    </row>
    <row r="431" spans="5:23" ht="15.75" customHeight="1" x14ac:dyDescent="0.2">
      <c r="E431" s="155"/>
      <c r="F431" s="155"/>
      <c r="H431" s="43"/>
      <c r="K431" s="96"/>
      <c r="L431" s="96"/>
      <c r="M431" s="159"/>
      <c r="N431" s="159"/>
      <c r="W431" s="86"/>
    </row>
    <row r="432" spans="5:23" ht="15.75" customHeight="1" x14ac:dyDescent="0.2">
      <c r="E432" s="155"/>
      <c r="F432" s="155"/>
      <c r="H432" s="43"/>
      <c r="K432" s="96"/>
      <c r="L432" s="96"/>
      <c r="M432" s="159"/>
      <c r="N432" s="159"/>
      <c r="W432" s="86"/>
    </row>
    <row r="433" spans="5:23" ht="15.75" customHeight="1" x14ac:dyDescent="0.2">
      <c r="E433" s="155"/>
      <c r="F433" s="155"/>
      <c r="H433" s="43"/>
      <c r="K433" s="96"/>
      <c r="L433" s="96"/>
      <c r="M433" s="159"/>
      <c r="N433" s="159"/>
      <c r="W433" s="86"/>
    </row>
    <row r="434" spans="5:23" ht="15.75" customHeight="1" x14ac:dyDescent="0.2">
      <c r="E434" s="155"/>
      <c r="F434" s="155"/>
      <c r="H434" s="43"/>
      <c r="K434" s="96"/>
      <c r="L434" s="96"/>
      <c r="M434" s="159"/>
      <c r="N434" s="159"/>
      <c r="W434" s="86"/>
    </row>
    <row r="435" spans="5:23" ht="15.75" customHeight="1" x14ac:dyDescent="0.2">
      <c r="E435" s="155"/>
      <c r="F435" s="155"/>
      <c r="H435" s="43"/>
      <c r="K435" s="96"/>
      <c r="L435" s="96"/>
      <c r="M435" s="159"/>
      <c r="N435" s="159"/>
      <c r="W435" s="86"/>
    </row>
    <row r="436" spans="5:23" ht="15.75" customHeight="1" x14ac:dyDescent="0.2">
      <c r="E436" s="155"/>
      <c r="F436" s="155"/>
      <c r="H436" s="43"/>
      <c r="K436" s="96"/>
      <c r="L436" s="96"/>
      <c r="M436" s="159"/>
      <c r="N436" s="159"/>
      <c r="W436" s="86"/>
    </row>
    <row r="437" spans="5:23" ht="15.75" customHeight="1" x14ac:dyDescent="0.2">
      <c r="E437" s="155"/>
      <c r="F437" s="155"/>
      <c r="H437" s="43"/>
      <c r="K437" s="96"/>
      <c r="L437" s="96"/>
      <c r="M437" s="159"/>
      <c r="N437" s="159"/>
      <c r="W437" s="86"/>
    </row>
    <row r="438" spans="5:23" ht="15.75" customHeight="1" x14ac:dyDescent="0.2">
      <c r="E438" s="155"/>
      <c r="F438" s="155"/>
      <c r="H438" s="43"/>
      <c r="K438" s="96"/>
      <c r="L438" s="96"/>
      <c r="M438" s="159"/>
      <c r="N438" s="159"/>
      <c r="W438" s="86"/>
    </row>
    <row r="439" spans="5:23" ht="15.75" customHeight="1" x14ac:dyDescent="0.2">
      <c r="E439" s="155"/>
      <c r="F439" s="155"/>
      <c r="H439" s="43"/>
      <c r="K439" s="96"/>
      <c r="L439" s="96"/>
      <c r="M439" s="159"/>
      <c r="N439" s="159"/>
      <c r="W439" s="86"/>
    </row>
    <row r="440" spans="5:23" ht="15.75" customHeight="1" x14ac:dyDescent="0.2">
      <c r="E440" s="155"/>
      <c r="F440" s="155"/>
      <c r="H440" s="43"/>
      <c r="K440" s="96"/>
      <c r="L440" s="96"/>
      <c r="M440" s="159"/>
      <c r="N440" s="159"/>
      <c r="W440" s="86"/>
    </row>
    <row r="441" spans="5:23" ht="15.75" customHeight="1" x14ac:dyDescent="0.2">
      <c r="E441" s="155"/>
      <c r="F441" s="155"/>
      <c r="H441" s="43"/>
      <c r="K441" s="96"/>
      <c r="L441" s="96"/>
      <c r="M441" s="159"/>
      <c r="N441" s="159"/>
      <c r="W441" s="86"/>
    </row>
    <row r="442" spans="5:23" ht="15.75" customHeight="1" x14ac:dyDescent="0.2">
      <c r="E442" s="155"/>
      <c r="F442" s="155"/>
      <c r="H442" s="43"/>
      <c r="K442" s="96"/>
      <c r="L442" s="96"/>
      <c r="M442" s="159"/>
      <c r="N442" s="159"/>
      <c r="W442" s="86"/>
    </row>
    <row r="443" spans="5:23" ht="15.75" customHeight="1" x14ac:dyDescent="0.2">
      <c r="E443" s="155"/>
      <c r="F443" s="155"/>
      <c r="H443" s="43"/>
      <c r="K443" s="96"/>
      <c r="L443" s="96"/>
      <c r="M443" s="159"/>
      <c r="N443" s="159"/>
      <c r="W443" s="86"/>
    </row>
    <row r="444" spans="5:23" ht="15.75" customHeight="1" x14ac:dyDescent="0.2">
      <c r="E444" s="155"/>
      <c r="F444" s="155"/>
      <c r="H444" s="43"/>
      <c r="K444" s="96"/>
      <c r="L444" s="96"/>
      <c r="M444" s="159"/>
      <c r="N444" s="159"/>
      <c r="W444" s="86"/>
    </row>
    <row r="445" spans="5:23" ht="15.75" customHeight="1" x14ac:dyDescent="0.2">
      <c r="E445" s="155"/>
      <c r="F445" s="155"/>
      <c r="H445" s="43"/>
      <c r="K445" s="96"/>
      <c r="L445" s="96"/>
      <c r="M445" s="159"/>
      <c r="N445" s="159"/>
      <c r="W445" s="86"/>
    </row>
    <row r="446" spans="5:23" ht="15.75" customHeight="1" x14ac:dyDescent="0.2">
      <c r="E446" s="155"/>
      <c r="F446" s="155"/>
      <c r="H446" s="43"/>
      <c r="K446" s="96"/>
      <c r="L446" s="96"/>
      <c r="M446" s="159"/>
      <c r="N446" s="159"/>
      <c r="W446" s="86"/>
    </row>
    <row r="447" spans="5:23" ht="15.75" customHeight="1" x14ac:dyDescent="0.2">
      <c r="E447" s="155"/>
      <c r="F447" s="155"/>
      <c r="H447" s="43"/>
      <c r="K447" s="96"/>
      <c r="L447" s="96"/>
      <c r="M447" s="159"/>
      <c r="N447" s="159"/>
      <c r="W447" s="86"/>
    </row>
    <row r="448" spans="5:23" ht="15.75" customHeight="1" x14ac:dyDescent="0.2">
      <c r="E448" s="155"/>
      <c r="F448" s="155"/>
      <c r="H448" s="43"/>
      <c r="K448" s="96"/>
      <c r="L448" s="96"/>
      <c r="M448" s="159"/>
      <c r="N448" s="159"/>
      <c r="W448" s="86"/>
    </row>
    <row r="449" spans="5:23" ht="15.75" customHeight="1" x14ac:dyDescent="0.2">
      <c r="E449" s="155"/>
      <c r="F449" s="155"/>
      <c r="H449" s="43"/>
      <c r="K449" s="96"/>
      <c r="L449" s="96"/>
      <c r="M449" s="159"/>
      <c r="N449" s="159"/>
      <c r="W449" s="86"/>
    </row>
    <row r="450" spans="5:23" ht="15.75" customHeight="1" x14ac:dyDescent="0.2">
      <c r="E450" s="155"/>
      <c r="F450" s="155"/>
      <c r="H450" s="43"/>
      <c r="K450" s="96"/>
      <c r="L450" s="96"/>
      <c r="M450" s="159"/>
      <c r="N450" s="159"/>
      <c r="W450" s="86"/>
    </row>
    <row r="451" spans="5:23" ht="15.75" customHeight="1" x14ac:dyDescent="0.2">
      <c r="E451" s="155"/>
      <c r="F451" s="155"/>
      <c r="H451" s="43"/>
      <c r="K451" s="96"/>
      <c r="L451" s="96"/>
      <c r="M451" s="159"/>
      <c r="N451" s="159"/>
      <c r="W451" s="86"/>
    </row>
    <row r="452" spans="5:23" ht="15.75" customHeight="1" x14ac:dyDescent="0.2">
      <c r="E452" s="155"/>
      <c r="F452" s="155"/>
      <c r="H452" s="43"/>
      <c r="K452" s="96"/>
      <c r="L452" s="96"/>
      <c r="M452" s="159"/>
      <c r="N452" s="159"/>
      <c r="W452" s="86"/>
    </row>
    <row r="453" spans="5:23" ht="15.75" customHeight="1" x14ac:dyDescent="0.2">
      <c r="E453" s="155"/>
      <c r="F453" s="155"/>
      <c r="H453" s="43"/>
      <c r="K453" s="96"/>
      <c r="L453" s="96"/>
      <c r="M453" s="159"/>
      <c r="N453" s="159"/>
      <c r="W453" s="86"/>
    </row>
    <row r="454" spans="5:23" ht="15.75" customHeight="1" x14ac:dyDescent="0.2">
      <c r="E454" s="155"/>
      <c r="F454" s="155"/>
      <c r="H454" s="43"/>
      <c r="K454" s="96"/>
      <c r="L454" s="96"/>
      <c r="M454" s="159"/>
      <c r="N454" s="159"/>
      <c r="W454" s="86"/>
    </row>
    <row r="455" spans="5:23" ht="15.75" customHeight="1" x14ac:dyDescent="0.2">
      <c r="E455" s="155"/>
      <c r="F455" s="155"/>
      <c r="H455" s="43"/>
      <c r="K455" s="96"/>
      <c r="L455" s="96"/>
      <c r="M455" s="159"/>
      <c r="N455" s="159"/>
      <c r="W455" s="86"/>
    </row>
    <row r="456" spans="5:23" ht="15.75" customHeight="1" x14ac:dyDescent="0.2">
      <c r="E456" s="155"/>
      <c r="F456" s="155"/>
      <c r="H456" s="43"/>
      <c r="K456" s="96"/>
      <c r="L456" s="96"/>
      <c r="M456" s="159"/>
      <c r="N456" s="159"/>
      <c r="W456" s="86"/>
    </row>
    <row r="457" spans="5:23" ht="15.75" customHeight="1" x14ac:dyDescent="0.2">
      <c r="E457" s="155"/>
      <c r="F457" s="155"/>
      <c r="H457" s="43"/>
      <c r="K457" s="96"/>
      <c r="L457" s="96"/>
      <c r="M457" s="159"/>
      <c r="N457" s="159"/>
      <c r="W457" s="86"/>
    </row>
    <row r="458" spans="5:23" ht="15.75" customHeight="1" x14ac:dyDescent="0.2">
      <c r="E458" s="155"/>
      <c r="F458" s="155"/>
      <c r="H458" s="43"/>
      <c r="K458" s="96"/>
      <c r="L458" s="96"/>
      <c r="M458" s="159"/>
      <c r="N458" s="159"/>
      <c r="W458" s="86"/>
    </row>
    <row r="459" spans="5:23" ht="15.75" customHeight="1" x14ac:dyDescent="0.2">
      <c r="E459" s="155"/>
      <c r="F459" s="155"/>
      <c r="H459" s="43"/>
      <c r="K459" s="96"/>
      <c r="L459" s="96"/>
      <c r="M459" s="159"/>
      <c r="N459" s="159"/>
      <c r="W459" s="86"/>
    </row>
    <row r="460" spans="5:23" ht="15.75" customHeight="1" x14ac:dyDescent="0.2">
      <c r="E460" s="155"/>
      <c r="F460" s="155"/>
      <c r="H460" s="43"/>
      <c r="K460" s="96"/>
      <c r="L460" s="96"/>
      <c r="M460" s="159"/>
      <c r="N460" s="159"/>
      <c r="W460" s="86"/>
    </row>
    <row r="461" spans="5:23" ht="15.75" customHeight="1" x14ac:dyDescent="0.2">
      <c r="E461" s="155"/>
      <c r="F461" s="155"/>
      <c r="H461" s="43"/>
      <c r="K461" s="96"/>
      <c r="L461" s="96"/>
      <c r="M461" s="159"/>
      <c r="N461" s="159"/>
      <c r="W461" s="86"/>
    </row>
    <row r="462" spans="5:23" ht="15.75" customHeight="1" x14ac:dyDescent="0.2">
      <c r="E462" s="155"/>
      <c r="F462" s="155"/>
      <c r="H462" s="43"/>
      <c r="K462" s="96"/>
      <c r="L462" s="96"/>
      <c r="M462" s="159"/>
      <c r="N462" s="159"/>
      <c r="W462" s="86"/>
    </row>
    <row r="463" spans="5:23" ht="15.75" customHeight="1" x14ac:dyDescent="0.2">
      <c r="E463" s="155"/>
      <c r="F463" s="155"/>
      <c r="H463" s="43"/>
      <c r="K463" s="96"/>
      <c r="L463" s="96"/>
      <c r="M463" s="159"/>
      <c r="N463" s="159"/>
      <c r="W463" s="86"/>
    </row>
    <row r="464" spans="5:23" ht="15.75" customHeight="1" x14ac:dyDescent="0.2">
      <c r="E464" s="155"/>
      <c r="F464" s="155"/>
      <c r="H464" s="43"/>
      <c r="K464" s="96"/>
      <c r="L464" s="96"/>
      <c r="M464" s="159"/>
      <c r="N464" s="159"/>
      <c r="W464" s="86"/>
    </row>
    <row r="465" spans="5:23" ht="15.75" customHeight="1" x14ac:dyDescent="0.2">
      <c r="E465" s="155"/>
      <c r="F465" s="155"/>
      <c r="H465" s="43"/>
      <c r="K465" s="96"/>
      <c r="L465" s="96"/>
      <c r="M465" s="159"/>
      <c r="N465" s="159"/>
      <c r="W465" s="86"/>
    </row>
    <row r="466" spans="5:23" ht="15.75" customHeight="1" x14ac:dyDescent="0.2">
      <c r="E466" s="155"/>
      <c r="F466" s="155"/>
      <c r="H466" s="43"/>
      <c r="K466" s="96"/>
      <c r="L466" s="96"/>
      <c r="M466" s="159"/>
      <c r="N466" s="159"/>
      <c r="W466" s="86"/>
    </row>
    <row r="467" spans="5:23" ht="15.75" customHeight="1" x14ac:dyDescent="0.2">
      <c r="E467" s="155"/>
      <c r="F467" s="155"/>
      <c r="H467" s="43"/>
      <c r="K467" s="96"/>
      <c r="L467" s="96"/>
      <c r="M467" s="159"/>
      <c r="N467" s="159"/>
      <c r="W467" s="86"/>
    </row>
    <row r="468" spans="5:23" ht="15.75" customHeight="1" x14ac:dyDescent="0.2">
      <c r="E468" s="155"/>
      <c r="F468" s="155"/>
      <c r="H468" s="43"/>
      <c r="K468" s="96"/>
      <c r="L468" s="96"/>
      <c r="M468" s="159"/>
      <c r="N468" s="159"/>
      <c r="W468" s="86"/>
    </row>
    <row r="469" spans="5:23" ht="15.75" customHeight="1" x14ac:dyDescent="0.2">
      <c r="E469" s="155"/>
      <c r="F469" s="155"/>
      <c r="H469" s="43"/>
      <c r="K469" s="96"/>
      <c r="L469" s="96"/>
      <c r="M469" s="159"/>
      <c r="N469" s="159"/>
      <c r="W469" s="86"/>
    </row>
    <row r="470" spans="5:23" ht="15.75" customHeight="1" x14ac:dyDescent="0.2">
      <c r="E470" s="155"/>
      <c r="F470" s="155"/>
      <c r="H470" s="43"/>
      <c r="K470" s="96"/>
      <c r="L470" s="96"/>
      <c r="M470" s="159"/>
      <c r="N470" s="159"/>
      <c r="W470" s="86"/>
    </row>
    <row r="471" spans="5:23" ht="15.75" customHeight="1" x14ac:dyDescent="0.2">
      <c r="E471" s="155"/>
      <c r="F471" s="155"/>
      <c r="H471" s="43"/>
      <c r="K471" s="96"/>
      <c r="L471" s="96"/>
      <c r="M471" s="159"/>
      <c r="N471" s="159"/>
      <c r="W471" s="86"/>
    </row>
    <row r="472" spans="5:23" ht="15.75" customHeight="1" x14ac:dyDescent="0.2">
      <c r="E472" s="155"/>
      <c r="F472" s="155"/>
      <c r="H472" s="43"/>
      <c r="K472" s="96"/>
      <c r="L472" s="96"/>
      <c r="M472" s="159"/>
      <c r="N472" s="159"/>
      <c r="W472" s="86"/>
    </row>
    <row r="473" spans="5:23" ht="15.75" customHeight="1" x14ac:dyDescent="0.2">
      <c r="E473" s="155"/>
      <c r="F473" s="155"/>
      <c r="H473" s="43"/>
      <c r="K473" s="96"/>
      <c r="L473" s="96"/>
      <c r="M473" s="159"/>
      <c r="N473" s="159"/>
      <c r="W473" s="86"/>
    </row>
    <row r="474" spans="5:23" ht="15.75" customHeight="1" x14ac:dyDescent="0.2">
      <c r="E474" s="155"/>
      <c r="F474" s="155"/>
      <c r="H474" s="43"/>
      <c r="K474" s="96"/>
      <c r="L474" s="96"/>
      <c r="M474" s="159"/>
      <c r="N474" s="159"/>
      <c r="W474" s="86"/>
    </row>
    <row r="475" spans="5:23" ht="15.75" customHeight="1" x14ac:dyDescent="0.2">
      <c r="E475" s="155"/>
      <c r="F475" s="155"/>
      <c r="H475" s="43"/>
      <c r="K475" s="96"/>
      <c r="L475" s="96"/>
      <c r="M475" s="159"/>
      <c r="N475" s="159"/>
      <c r="W475" s="86"/>
    </row>
    <row r="476" spans="5:23" ht="15.75" customHeight="1" x14ac:dyDescent="0.2">
      <c r="E476" s="155"/>
      <c r="F476" s="155"/>
      <c r="H476" s="43"/>
      <c r="K476" s="96"/>
      <c r="L476" s="96"/>
      <c r="M476" s="159"/>
      <c r="N476" s="159"/>
      <c r="W476" s="86"/>
    </row>
    <row r="477" spans="5:23" ht="15.75" customHeight="1" x14ac:dyDescent="0.2">
      <c r="E477" s="155"/>
      <c r="F477" s="155"/>
      <c r="H477" s="43"/>
      <c r="K477" s="96"/>
      <c r="L477" s="96"/>
      <c r="M477" s="159"/>
      <c r="N477" s="159"/>
      <c r="W477" s="86"/>
    </row>
    <row r="478" spans="5:23" ht="15.75" customHeight="1" x14ac:dyDescent="0.2">
      <c r="E478" s="155"/>
      <c r="F478" s="155"/>
      <c r="H478" s="43"/>
      <c r="K478" s="96"/>
      <c r="L478" s="96"/>
      <c r="M478" s="159"/>
      <c r="N478" s="159"/>
      <c r="W478" s="86"/>
    </row>
    <row r="479" spans="5:23" ht="15.75" customHeight="1" x14ac:dyDescent="0.2">
      <c r="E479" s="155"/>
      <c r="F479" s="155"/>
      <c r="H479" s="43"/>
      <c r="K479" s="96"/>
      <c r="L479" s="96"/>
      <c r="M479" s="159"/>
      <c r="N479" s="159"/>
      <c r="W479" s="86"/>
    </row>
    <row r="480" spans="5:23" ht="15.75" customHeight="1" x14ac:dyDescent="0.2">
      <c r="E480" s="155"/>
      <c r="F480" s="155"/>
      <c r="H480" s="43"/>
      <c r="K480" s="96"/>
      <c r="L480" s="96"/>
      <c r="M480" s="159"/>
      <c r="N480" s="159"/>
      <c r="W480" s="86"/>
    </row>
    <row r="481" spans="5:23" ht="15.75" customHeight="1" x14ac:dyDescent="0.2">
      <c r="E481" s="155"/>
      <c r="F481" s="155"/>
      <c r="H481" s="43"/>
      <c r="K481" s="96"/>
      <c r="L481" s="96"/>
      <c r="M481" s="159"/>
      <c r="N481" s="159"/>
      <c r="W481" s="86"/>
    </row>
    <row r="482" spans="5:23" ht="15.75" customHeight="1" x14ac:dyDescent="0.2">
      <c r="E482" s="155"/>
      <c r="F482" s="155"/>
      <c r="H482" s="43"/>
      <c r="K482" s="96"/>
      <c r="L482" s="96"/>
      <c r="M482" s="159"/>
      <c r="N482" s="159"/>
      <c r="W482" s="86"/>
    </row>
    <row r="483" spans="5:23" ht="15.75" customHeight="1" x14ac:dyDescent="0.2">
      <c r="E483" s="155"/>
      <c r="F483" s="155"/>
      <c r="H483" s="43"/>
      <c r="K483" s="96"/>
      <c r="L483" s="96"/>
      <c r="M483" s="159"/>
      <c r="N483" s="159"/>
      <c r="W483" s="86"/>
    </row>
    <row r="484" spans="5:23" ht="15.75" customHeight="1" x14ac:dyDescent="0.2">
      <c r="E484" s="155"/>
      <c r="F484" s="155"/>
      <c r="H484" s="43"/>
      <c r="K484" s="96"/>
      <c r="L484" s="96"/>
      <c r="M484" s="159"/>
      <c r="N484" s="159"/>
      <c r="W484" s="86"/>
    </row>
    <row r="485" spans="5:23" ht="15.75" customHeight="1" x14ac:dyDescent="0.2">
      <c r="E485" s="155"/>
      <c r="F485" s="155"/>
      <c r="H485" s="43"/>
      <c r="K485" s="96"/>
      <c r="L485" s="96"/>
      <c r="M485" s="159"/>
      <c r="N485" s="159"/>
      <c r="W485" s="86"/>
    </row>
    <row r="486" spans="5:23" ht="15.75" customHeight="1" x14ac:dyDescent="0.2">
      <c r="E486" s="155"/>
      <c r="F486" s="155"/>
      <c r="H486" s="43"/>
      <c r="K486" s="96"/>
      <c r="L486" s="96"/>
      <c r="M486" s="159"/>
      <c r="N486" s="159"/>
      <c r="W486" s="86"/>
    </row>
    <row r="487" spans="5:23" ht="15.75" customHeight="1" x14ac:dyDescent="0.2">
      <c r="E487" s="155"/>
      <c r="F487" s="155"/>
      <c r="H487" s="43"/>
      <c r="K487" s="96"/>
      <c r="L487" s="96"/>
      <c r="M487" s="159"/>
      <c r="N487" s="159"/>
      <c r="W487" s="86"/>
    </row>
    <row r="488" spans="5:23" ht="15.75" customHeight="1" x14ac:dyDescent="0.2">
      <c r="E488" s="155"/>
      <c r="F488" s="155"/>
      <c r="H488" s="43"/>
      <c r="K488" s="96"/>
      <c r="L488" s="96"/>
      <c r="M488" s="159"/>
      <c r="N488" s="159"/>
      <c r="W488" s="86"/>
    </row>
    <row r="489" spans="5:23" ht="15.75" customHeight="1" x14ac:dyDescent="0.2">
      <c r="E489" s="155"/>
      <c r="F489" s="155"/>
      <c r="H489" s="43"/>
      <c r="K489" s="96"/>
      <c r="L489" s="96"/>
      <c r="M489" s="159"/>
      <c r="N489" s="159"/>
      <c r="W489" s="86"/>
    </row>
    <row r="490" spans="5:23" ht="15.75" customHeight="1" x14ac:dyDescent="0.2">
      <c r="E490" s="155"/>
      <c r="F490" s="155"/>
      <c r="H490" s="43"/>
      <c r="K490" s="96"/>
      <c r="L490" s="96"/>
      <c r="M490" s="159"/>
      <c r="N490" s="159"/>
      <c r="W490" s="86"/>
    </row>
    <row r="491" spans="5:23" ht="15.75" customHeight="1" x14ac:dyDescent="0.2">
      <c r="E491" s="155"/>
      <c r="F491" s="155"/>
      <c r="H491" s="43"/>
      <c r="K491" s="96"/>
      <c r="L491" s="96"/>
      <c r="M491" s="159"/>
      <c r="N491" s="159"/>
      <c r="W491" s="86"/>
    </row>
    <row r="492" spans="5:23" ht="15.75" customHeight="1" x14ac:dyDescent="0.2">
      <c r="E492" s="155"/>
      <c r="F492" s="155"/>
      <c r="H492" s="43"/>
      <c r="K492" s="96"/>
      <c r="L492" s="96"/>
      <c r="M492" s="159"/>
      <c r="N492" s="159"/>
      <c r="W492" s="86"/>
    </row>
    <row r="493" spans="5:23" ht="15.75" customHeight="1" x14ac:dyDescent="0.2">
      <c r="E493" s="155"/>
      <c r="F493" s="155"/>
      <c r="H493" s="43"/>
      <c r="K493" s="96"/>
      <c r="L493" s="96"/>
      <c r="M493" s="159"/>
      <c r="N493" s="159"/>
      <c r="W493" s="86"/>
    </row>
    <row r="494" spans="5:23" ht="15.75" customHeight="1" x14ac:dyDescent="0.2">
      <c r="E494" s="155"/>
      <c r="F494" s="155"/>
      <c r="H494" s="43"/>
      <c r="K494" s="96"/>
      <c r="L494" s="96"/>
      <c r="M494" s="159"/>
      <c r="N494" s="159"/>
      <c r="W494" s="86"/>
    </row>
    <row r="495" spans="5:23" ht="15.75" customHeight="1" x14ac:dyDescent="0.2">
      <c r="E495" s="155"/>
      <c r="F495" s="155"/>
      <c r="H495" s="43"/>
      <c r="K495" s="96"/>
      <c r="L495" s="96"/>
      <c r="M495" s="159"/>
      <c r="N495" s="159"/>
      <c r="W495" s="86"/>
    </row>
    <row r="496" spans="5:23" ht="15.75" customHeight="1" x14ac:dyDescent="0.2">
      <c r="E496" s="155"/>
      <c r="F496" s="155"/>
      <c r="H496" s="43"/>
      <c r="K496" s="96"/>
      <c r="L496" s="96"/>
      <c r="M496" s="159"/>
      <c r="N496" s="159"/>
      <c r="W496" s="86"/>
    </row>
    <row r="497" spans="5:23" ht="15.75" customHeight="1" x14ac:dyDescent="0.2">
      <c r="E497" s="155"/>
      <c r="F497" s="155"/>
      <c r="H497" s="43"/>
      <c r="K497" s="96"/>
      <c r="L497" s="96"/>
      <c r="M497" s="159"/>
      <c r="N497" s="159"/>
      <c r="W497" s="86"/>
    </row>
    <row r="498" spans="5:23" ht="15.75" customHeight="1" x14ac:dyDescent="0.2">
      <c r="E498" s="155"/>
      <c r="F498" s="155"/>
      <c r="H498" s="43"/>
      <c r="K498" s="96"/>
      <c r="L498" s="96"/>
      <c r="M498" s="159"/>
      <c r="N498" s="159"/>
      <c r="W498" s="86"/>
    </row>
    <row r="499" spans="5:23" ht="15.75" customHeight="1" x14ac:dyDescent="0.2">
      <c r="E499" s="155"/>
      <c r="F499" s="155"/>
      <c r="H499" s="43"/>
      <c r="K499" s="96"/>
      <c r="L499" s="96"/>
      <c r="M499" s="159"/>
      <c r="N499" s="159"/>
      <c r="W499" s="86"/>
    </row>
    <row r="500" spans="5:23" ht="15.75" customHeight="1" x14ac:dyDescent="0.2">
      <c r="E500" s="155"/>
      <c r="F500" s="155"/>
      <c r="H500" s="43"/>
      <c r="K500" s="96"/>
      <c r="L500" s="96"/>
      <c r="M500" s="159"/>
      <c r="N500" s="159"/>
      <c r="W500" s="86"/>
    </row>
    <row r="501" spans="5:23" ht="15.75" customHeight="1" x14ac:dyDescent="0.2">
      <c r="E501" s="155"/>
      <c r="F501" s="155"/>
      <c r="H501" s="43"/>
      <c r="K501" s="96"/>
      <c r="L501" s="96"/>
      <c r="M501" s="159"/>
      <c r="N501" s="159"/>
      <c r="W501" s="86"/>
    </row>
    <row r="502" spans="5:23" ht="15.75" customHeight="1" x14ac:dyDescent="0.2">
      <c r="E502" s="155"/>
      <c r="F502" s="155"/>
      <c r="H502" s="43"/>
      <c r="K502" s="96"/>
      <c r="L502" s="96"/>
      <c r="M502" s="159"/>
      <c r="N502" s="159"/>
      <c r="W502" s="86"/>
    </row>
    <row r="503" spans="5:23" ht="15.75" customHeight="1" x14ac:dyDescent="0.2">
      <c r="E503" s="155"/>
      <c r="F503" s="155"/>
      <c r="H503" s="43"/>
      <c r="K503" s="96"/>
      <c r="L503" s="96"/>
      <c r="M503" s="159"/>
      <c r="N503" s="159"/>
      <c r="W503" s="86"/>
    </row>
    <row r="504" spans="5:23" ht="15.75" customHeight="1" x14ac:dyDescent="0.2">
      <c r="E504" s="155"/>
      <c r="F504" s="155"/>
      <c r="H504" s="43"/>
      <c r="K504" s="96"/>
      <c r="L504" s="96"/>
      <c r="M504" s="159"/>
      <c r="N504" s="159"/>
      <c r="W504" s="86"/>
    </row>
    <row r="505" spans="5:23" ht="15.75" customHeight="1" x14ac:dyDescent="0.2">
      <c r="E505" s="155"/>
      <c r="F505" s="155"/>
      <c r="H505" s="43"/>
      <c r="K505" s="96"/>
      <c r="L505" s="96"/>
      <c r="M505" s="159"/>
      <c r="N505" s="159"/>
      <c r="W505" s="86"/>
    </row>
    <row r="506" spans="5:23" ht="15.75" customHeight="1" x14ac:dyDescent="0.2">
      <c r="E506" s="155"/>
      <c r="F506" s="155"/>
      <c r="H506" s="43"/>
      <c r="K506" s="96"/>
      <c r="L506" s="96"/>
      <c r="M506" s="159"/>
      <c r="N506" s="159"/>
      <c r="W506" s="86"/>
    </row>
    <row r="507" spans="5:23" ht="15.75" customHeight="1" x14ac:dyDescent="0.2">
      <c r="E507" s="155"/>
      <c r="F507" s="155"/>
      <c r="H507" s="43"/>
      <c r="K507" s="96"/>
      <c r="L507" s="96"/>
      <c r="M507" s="159"/>
      <c r="N507" s="159"/>
      <c r="W507" s="86"/>
    </row>
    <row r="508" spans="5:23" ht="15.75" customHeight="1" x14ac:dyDescent="0.2">
      <c r="E508" s="155"/>
      <c r="F508" s="155"/>
      <c r="H508" s="43"/>
      <c r="K508" s="96"/>
      <c r="L508" s="96"/>
      <c r="M508" s="159"/>
      <c r="N508" s="159"/>
      <c r="W508" s="86"/>
    </row>
    <row r="509" spans="5:23" ht="15.75" customHeight="1" x14ac:dyDescent="0.2">
      <c r="E509" s="155"/>
      <c r="F509" s="155"/>
      <c r="H509" s="43"/>
      <c r="K509" s="96"/>
      <c r="L509" s="96"/>
      <c r="M509" s="159"/>
      <c r="N509" s="159"/>
      <c r="W509" s="86"/>
    </row>
    <row r="510" spans="5:23" ht="15.75" customHeight="1" x14ac:dyDescent="0.2">
      <c r="E510" s="155"/>
      <c r="F510" s="155"/>
      <c r="H510" s="43"/>
      <c r="K510" s="96"/>
      <c r="L510" s="96"/>
      <c r="M510" s="159"/>
      <c r="N510" s="159"/>
      <c r="W510" s="86"/>
    </row>
    <row r="511" spans="5:23" ht="15.75" customHeight="1" x14ac:dyDescent="0.2">
      <c r="E511" s="155"/>
      <c r="F511" s="155"/>
      <c r="H511" s="43"/>
      <c r="K511" s="96"/>
      <c r="L511" s="96"/>
      <c r="M511" s="159"/>
      <c r="N511" s="159"/>
      <c r="W511" s="86"/>
    </row>
    <row r="512" spans="5:23" ht="15.75" customHeight="1" x14ac:dyDescent="0.2">
      <c r="E512" s="155"/>
      <c r="F512" s="155"/>
      <c r="H512" s="43"/>
      <c r="K512" s="96"/>
      <c r="L512" s="96"/>
      <c r="M512" s="159"/>
      <c r="N512" s="159"/>
      <c r="W512" s="86"/>
    </row>
    <row r="513" spans="5:23" ht="15.75" customHeight="1" x14ac:dyDescent="0.2">
      <c r="E513" s="155"/>
      <c r="F513" s="155"/>
      <c r="H513" s="43"/>
      <c r="K513" s="96"/>
      <c r="L513" s="96"/>
      <c r="M513" s="159"/>
      <c r="N513" s="159"/>
      <c r="W513" s="86"/>
    </row>
    <row r="514" spans="5:23" ht="15.75" customHeight="1" x14ac:dyDescent="0.2">
      <c r="E514" s="155"/>
      <c r="F514" s="155"/>
      <c r="H514" s="43"/>
      <c r="K514" s="96"/>
      <c r="L514" s="96"/>
      <c r="M514" s="159"/>
      <c r="N514" s="159"/>
      <c r="W514" s="86"/>
    </row>
    <row r="515" spans="5:23" ht="15.75" customHeight="1" x14ac:dyDescent="0.2">
      <c r="E515" s="155"/>
      <c r="F515" s="155"/>
      <c r="H515" s="43"/>
      <c r="K515" s="96"/>
      <c r="L515" s="96"/>
      <c r="M515" s="159"/>
      <c r="N515" s="159"/>
      <c r="W515" s="86"/>
    </row>
    <row r="516" spans="5:23" ht="15.75" customHeight="1" x14ac:dyDescent="0.2">
      <c r="E516" s="155"/>
      <c r="F516" s="155"/>
      <c r="H516" s="43"/>
      <c r="K516" s="96"/>
      <c r="L516" s="96"/>
      <c r="M516" s="159"/>
      <c r="N516" s="159"/>
      <c r="W516" s="86"/>
    </row>
    <row r="517" spans="5:23" ht="15.75" customHeight="1" x14ac:dyDescent="0.2">
      <c r="E517" s="155"/>
      <c r="F517" s="155"/>
      <c r="H517" s="43"/>
      <c r="K517" s="96"/>
      <c r="L517" s="96"/>
      <c r="M517" s="159"/>
      <c r="N517" s="159"/>
      <c r="W517" s="86"/>
    </row>
    <row r="518" spans="5:23" ht="15.75" customHeight="1" x14ac:dyDescent="0.2">
      <c r="E518" s="155"/>
      <c r="F518" s="155"/>
      <c r="H518" s="43"/>
      <c r="K518" s="96"/>
      <c r="L518" s="96"/>
      <c r="M518" s="159"/>
      <c r="N518" s="159"/>
      <c r="W518" s="86"/>
    </row>
    <row r="519" spans="5:23" ht="15.75" customHeight="1" x14ac:dyDescent="0.2">
      <c r="E519" s="155"/>
      <c r="F519" s="155"/>
      <c r="H519" s="43"/>
      <c r="K519" s="96"/>
      <c r="L519" s="96"/>
      <c r="M519" s="159"/>
      <c r="N519" s="159"/>
      <c r="W519" s="86"/>
    </row>
    <row r="520" spans="5:23" ht="15.75" customHeight="1" x14ac:dyDescent="0.2">
      <c r="E520" s="155"/>
      <c r="F520" s="155"/>
      <c r="H520" s="43"/>
      <c r="K520" s="96"/>
      <c r="L520" s="96"/>
      <c r="M520" s="159"/>
      <c r="N520" s="159"/>
      <c r="W520" s="86"/>
    </row>
    <row r="521" spans="5:23" ht="15.75" customHeight="1" x14ac:dyDescent="0.2">
      <c r="E521" s="155"/>
      <c r="F521" s="155"/>
      <c r="H521" s="43"/>
      <c r="K521" s="96"/>
      <c r="L521" s="96"/>
      <c r="M521" s="159"/>
      <c r="N521" s="159"/>
      <c r="W521" s="86"/>
    </row>
    <row r="522" spans="5:23" ht="15.75" customHeight="1" x14ac:dyDescent="0.2">
      <c r="E522" s="155"/>
      <c r="F522" s="155"/>
      <c r="H522" s="43"/>
      <c r="K522" s="96"/>
      <c r="L522" s="96"/>
      <c r="M522" s="159"/>
      <c r="N522" s="159"/>
      <c r="W522" s="86"/>
    </row>
    <row r="523" spans="5:23" ht="15.75" customHeight="1" x14ac:dyDescent="0.2">
      <c r="E523" s="155"/>
      <c r="F523" s="155"/>
      <c r="H523" s="43"/>
      <c r="K523" s="96"/>
      <c r="L523" s="96"/>
      <c r="M523" s="159"/>
      <c r="N523" s="159"/>
      <c r="W523" s="86"/>
    </row>
    <row r="524" spans="5:23" ht="15.75" customHeight="1" x14ac:dyDescent="0.2">
      <c r="E524" s="155"/>
      <c r="F524" s="155"/>
      <c r="H524" s="43"/>
      <c r="K524" s="96"/>
      <c r="L524" s="96"/>
      <c r="M524" s="159"/>
      <c r="N524" s="159"/>
      <c r="W524" s="86"/>
    </row>
    <row r="525" spans="5:23" ht="15.75" customHeight="1" x14ac:dyDescent="0.2">
      <c r="E525" s="155"/>
      <c r="F525" s="155"/>
      <c r="H525" s="43"/>
      <c r="K525" s="96"/>
      <c r="L525" s="96"/>
      <c r="M525" s="159"/>
      <c r="N525" s="159"/>
      <c r="W525" s="86"/>
    </row>
    <row r="526" spans="5:23" ht="15.75" customHeight="1" x14ac:dyDescent="0.2">
      <c r="E526" s="155"/>
      <c r="F526" s="155"/>
      <c r="H526" s="43"/>
      <c r="K526" s="96"/>
      <c r="L526" s="96"/>
      <c r="M526" s="159"/>
      <c r="N526" s="159"/>
      <c r="W526" s="86"/>
    </row>
    <row r="527" spans="5:23" ht="15.75" customHeight="1" x14ac:dyDescent="0.2">
      <c r="E527" s="155"/>
      <c r="F527" s="155"/>
      <c r="H527" s="43"/>
      <c r="K527" s="96"/>
      <c r="L527" s="96"/>
      <c r="M527" s="159"/>
      <c r="N527" s="159"/>
      <c r="W527" s="86"/>
    </row>
    <row r="528" spans="5:23" ht="15.75" customHeight="1" x14ac:dyDescent="0.2">
      <c r="E528" s="155"/>
      <c r="F528" s="155"/>
      <c r="H528" s="43"/>
      <c r="K528" s="96"/>
      <c r="L528" s="96"/>
      <c r="M528" s="159"/>
      <c r="N528" s="159"/>
      <c r="W528" s="86"/>
    </row>
    <row r="529" spans="5:23" ht="15.75" customHeight="1" x14ac:dyDescent="0.2">
      <c r="E529" s="155"/>
      <c r="F529" s="155"/>
      <c r="H529" s="43"/>
      <c r="K529" s="96"/>
      <c r="L529" s="96"/>
      <c r="M529" s="159"/>
      <c r="N529" s="159"/>
      <c r="W529" s="86"/>
    </row>
    <row r="530" spans="5:23" ht="15.75" customHeight="1" x14ac:dyDescent="0.2">
      <c r="E530" s="155"/>
      <c r="F530" s="155"/>
      <c r="H530" s="43"/>
      <c r="K530" s="96"/>
      <c r="L530" s="96"/>
      <c r="M530" s="159"/>
      <c r="N530" s="159"/>
      <c r="W530" s="86"/>
    </row>
    <row r="531" spans="5:23" ht="15.75" customHeight="1" x14ac:dyDescent="0.2">
      <c r="E531" s="155"/>
      <c r="F531" s="155"/>
      <c r="H531" s="43"/>
      <c r="K531" s="96"/>
      <c r="L531" s="96"/>
      <c r="M531" s="159"/>
      <c r="N531" s="159"/>
      <c r="W531" s="86"/>
    </row>
    <row r="532" spans="5:23" ht="15.75" customHeight="1" x14ac:dyDescent="0.2">
      <c r="E532" s="155"/>
      <c r="F532" s="155"/>
      <c r="H532" s="43"/>
      <c r="K532" s="96"/>
      <c r="L532" s="96"/>
      <c r="M532" s="159"/>
      <c r="N532" s="159"/>
      <c r="W532" s="86"/>
    </row>
    <row r="533" spans="5:23" ht="15.75" customHeight="1" x14ac:dyDescent="0.2">
      <c r="E533" s="155"/>
      <c r="F533" s="155"/>
      <c r="H533" s="43"/>
      <c r="K533" s="96"/>
      <c r="L533" s="96"/>
      <c r="M533" s="159"/>
      <c r="N533" s="159"/>
      <c r="W533" s="86"/>
    </row>
    <row r="534" spans="5:23" ht="15.75" customHeight="1" x14ac:dyDescent="0.2">
      <c r="E534" s="155"/>
      <c r="F534" s="155"/>
      <c r="H534" s="43"/>
      <c r="K534" s="96"/>
      <c r="L534" s="96"/>
      <c r="M534" s="159"/>
      <c r="N534" s="159"/>
      <c r="W534" s="86"/>
    </row>
    <row r="535" spans="5:23" ht="15.75" customHeight="1" x14ac:dyDescent="0.2">
      <c r="E535" s="155"/>
      <c r="F535" s="155"/>
      <c r="H535" s="43"/>
      <c r="K535" s="96"/>
      <c r="L535" s="96"/>
      <c r="M535" s="159"/>
      <c r="N535" s="159"/>
      <c r="W535" s="86"/>
    </row>
    <row r="536" spans="5:23" ht="15.75" customHeight="1" x14ac:dyDescent="0.2">
      <c r="E536" s="155"/>
      <c r="F536" s="155"/>
      <c r="H536" s="43"/>
      <c r="K536" s="96"/>
      <c r="L536" s="96"/>
      <c r="M536" s="159"/>
      <c r="N536" s="159"/>
      <c r="W536" s="86"/>
    </row>
    <row r="537" spans="5:23" ht="15.75" customHeight="1" x14ac:dyDescent="0.2">
      <c r="E537" s="155"/>
      <c r="F537" s="155"/>
      <c r="H537" s="43"/>
      <c r="K537" s="96"/>
      <c r="L537" s="96"/>
      <c r="M537" s="159"/>
      <c r="N537" s="159"/>
      <c r="W537" s="86"/>
    </row>
    <row r="538" spans="5:23" ht="15.75" customHeight="1" x14ac:dyDescent="0.2">
      <c r="E538" s="155"/>
      <c r="F538" s="155"/>
      <c r="H538" s="43"/>
      <c r="K538" s="96"/>
      <c r="L538" s="96"/>
      <c r="M538" s="159"/>
      <c r="N538" s="159"/>
      <c r="W538" s="86"/>
    </row>
    <row r="539" spans="5:23" ht="15.75" customHeight="1" x14ac:dyDescent="0.2">
      <c r="E539" s="155"/>
      <c r="F539" s="155"/>
      <c r="H539" s="43"/>
      <c r="K539" s="96"/>
      <c r="L539" s="96"/>
      <c r="M539" s="159"/>
      <c r="N539" s="159"/>
      <c r="W539" s="86"/>
    </row>
    <row r="540" spans="5:23" ht="15.75" customHeight="1" x14ac:dyDescent="0.2">
      <c r="E540" s="155"/>
      <c r="F540" s="155"/>
      <c r="H540" s="43"/>
      <c r="K540" s="96"/>
      <c r="L540" s="96"/>
      <c r="M540" s="159"/>
      <c r="N540" s="159"/>
      <c r="W540" s="86"/>
    </row>
    <row r="541" spans="5:23" ht="15.75" customHeight="1" x14ac:dyDescent="0.2">
      <c r="E541" s="155"/>
      <c r="F541" s="155"/>
      <c r="H541" s="43"/>
      <c r="K541" s="96"/>
      <c r="L541" s="96"/>
      <c r="M541" s="159"/>
      <c r="N541" s="159"/>
      <c r="W541" s="86"/>
    </row>
    <row r="542" spans="5:23" ht="15.75" customHeight="1" x14ac:dyDescent="0.2">
      <c r="E542" s="155"/>
      <c r="F542" s="155"/>
      <c r="H542" s="43"/>
      <c r="K542" s="96"/>
      <c r="L542" s="96"/>
      <c r="M542" s="159"/>
      <c r="N542" s="159"/>
      <c r="W542" s="86"/>
    </row>
    <row r="543" spans="5:23" ht="15.75" customHeight="1" x14ac:dyDescent="0.2">
      <c r="E543" s="155"/>
      <c r="F543" s="155"/>
      <c r="H543" s="43"/>
      <c r="K543" s="96"/>
      <c r="L543" s="96"/>
      <c r="M543" s="159"/>
      <c r="N543" s="159"/>
      <c r="W543" s="86"/>
    </row>
    <row r="544" spans="5:23" ht="15.75" customHeight="1" x14ac:dyDescent="0.2">
      <c r="E544" s="155"/>
      <c r="F544" s="155"/>
      <c r="H544" s="43"/>
      <c r="K544" s="96"/>
      <c r="L544" s="96"/>
      <c r="M544" s="159"/>
      <c r="N544" s="159"/>
      <c r="W544" s="86"/>
    </row>
    <row r="545" spans="5:23" ht="15.75" customHeight="1" x14ac:dyDescent="0.2">
      <c r="E545" s="155"/>
      <c r="F545" s="155"/>
      <c r="H545" s="43"/>
      <c r="K545" s="96"/>
      <c r="L545" s="96"/>
      <c r="M545" s="159"/>
      <c r="N545" s="159"/>
      <c r="W545" s="86"/>
    </row>
    <row r="546" spans="5:23" ht="15.75" customHeight="1" x14ac:dyDescent="0.2">
      <c r="E546" s="155"/>
      <c r="F546" s="155"/>
      <c r="H546" s="43"/>
      <c r="K546" s="96"/>
      <c r="L546" s="96"/>
      <c r="M546" s="159"/>
      <c r="N546" s="159"/>
      <c r="W546" s="86"/>
    </row>
    <row r="547" spans="5:23" ht="15.75" customHeight="1" x14ac:dyDescent="0.2">
      <c r="E547" s="155"/>
      <c r="F547" s="155"/>
      <c r="H547" s="43"/>
      <c r="K547" s="96"/>
      <c r="L547" s="96"/>
      <c r="M547" s="159"/>
      <c r="N547" s="159"/>
      <c r="W547" s="86"/>
    </row>
    <row r="548" spans="5:23" ht="15.75" customHeight="1" x14ac:dyDescent="0.2">
      <c r="E548" s="155"/>
      <c r="F548" s="155"/>
      <c r="H548" s="43"/>
      <c r="K548" s="96"/>
      <c r="L548" s="96"/>
      <c r="M548" s="159"/>
      <c r="N548" s="159"/>
      <c r="W548" s="86"/>
    </row>
    <row r="549" spans="5:23" ht="15.75" customHeight="1" x14ac:dyDescent="0.2">
      <c r="E549" s="155"/>
      <c r="F549" s="155"/>
      <c r="H549" s="43"/>
      <c r="K549" s="96"/>
      <c r="L549" s="96"/>
      <c r="M549" s="159"/>
      <c r="N549" s="159"/>
      <c r="W549" s="86"/>
    </row>
    <row r="550" spans="5:23" ht="15.75" customHeight="1" x14ac:dyDescent="0.2">
      <c r="E550" s="155"/>
      <c r="F550" s="155"/>
      <c r="H550" s="43"/>
      <c r="K550" s="96"/>
      <c r="L550" s="96"/>
      <c r="M550" s="159"/>
      <c r="N550" s="159"/>
      <c r="W550" s="86"/>
    </row>
    <row r="551" spans="5:23" ht="15.75" customHeight="1" x14ac:dyDescent="0.2">
      <c r="E551" s="155"/>
      <c r="F551" s="155"/>
      <c r="H551" s="43"/>
      <c r="K551" s="96"/>
      <c r="L551" s="96"/>
      <c r="M551" s="159"/>
      <c r="N551" s="159"/>
      <c r="W551" s="86"/>
    </row>
    <row r="552" spans="5:23" ht="15.75" customHeight="1" x14ac:dyDescent="0.2">
      <c r="E552" s="155"/>
      <c r="F552" s="155"/>
      <c r="H552" s="43"/>
      <c r="K552" s="96"/>
      <c r="L552" s="96"/>
      <c r="M552" s="159"/>
      <c r="N552" s="159"/>
      <c r="W552" s="86"/>
    </row>
    <row r="553" spans="5:23" ht="15.75" customHeight="1" x14ac:dyDescent="0.2">
      <c r="E553" s="155"/>
      <c r="F553" s="155"/>
      <c r="H553" s="43"/>
      <c r="K553" s="96"/>
      <c r="L553" s="96"/>
      <c r="M553" s="159"/>
      <c r="N553" s="159"/>
      <c r="W553" s="86"/>
    </row>
    <row r="554" spans="5:23" ht="15.75" customHeight="1" x14ac:dyDescent="0.2">
      <c r="E554" s="155"/>
      <c r="F554" s="155"/>
      <c r="H554" s="43"/>
      <c r="K554" s="96"/>
      <c r="L554" s="96"/>
      <c r="M554" s="159"/>
      <c r="N554" s="159"/>
      <c r="W554" s="86"/>
    </row>
    <row r="555" spans="5:23" ht="15.75" customHeight="1" x14ac:dyDescent="0.2">
      <c r="E555" s="155"/>
      <c r="F555" s="155"/>
      <c r="H555" s="43"/>
      <c r="K555" s="96"/>
      <c r="L555" s="96"/>
      <c r="M555" s="159"/>
      <c r="N555" s="159"/>
      <c r="W555" s="86"/>
    </row>
    <row r="556" spans="5:23" ht="15.75" customHeight="1" x14ac:dyDescent="0.2">
      <c r="E556" s="155"/>
      <c r="F556" s="155"/>
      <c r="H556" s="43"/>
      <c r="K556" s="96"/>
      <c r="L556" s="96"/>
      <c r="M556" s="159"/>
      <c r="N556" s="159"/>
      <c r="W556" s="86"/>
    </row>
    <row r="557" spans="5:23" ht="15.75" customHeight="1" x14ac:dyDescent="0.2">
      <c r="E557" s="155"/>
      <c r="F557" s="155"/>
      <c r="H557" s="43"/>
      <c r="K557" s="96"/>
      <c r="L557" s="96"/>
      <c r="M557" s="159"/>
      <c r="N557" s="159"/>
      <c r="W557" s="86"/>
    </row>
    <row r="558" spans="5:23" ht="15.75" customHeight="1" x14ac:dyDescent="0.2">
      <c r="E558" s="155"/>
      <c r="F558" s="155"/>
      <c r="H558" s="43"/>
      <c r="K558" s="96"/>
      <c r="L558" s="96"/>
      <c r="M558" s="159"/>
      <c r="N558" s="159"/>
      <c r="W558" s="86"/>
    </row>
    <row r="559" spans="5:23" ht="15.75" customHeight="1" x14ac:dyDescent="0.2">
      <c r="E559" s="155"/>
      <c r="F559" s="155"/>
      <c r="H559" s="43"/>
      <c r="K559" s="96"/>
      <c r="L559" s="96"/>
      <c r="M559" s="159"/>
      <c r="N559" s="159"/>
      <c r="W559" s="86"/>
    </row>
    <row r="560" spans="5:23" ht="15.75" customHeight="1" x14ac:dyDescent="0.2">
      <c r="E560" s="155"/>
      <c r="F560" s="155"/>
      <c r="H560" s="43"/>
      <c r="K560" s="96"/>
      <c r="L560" s="96"/>
      <c r="M560" s="159"/>
      <c r="N560" s="159"/>
      <c r="W560" s="86"/>
    </row>
    <row r="561" spans="5:23" ht="15.75" customHeight="1" x14ac:dyDescent="0.2">
      <c r="E561" s="155"/>
      <c r="F561" s="155"/>
      <c r="H561" s="43"/>
      <c r="K561" s="96"/>
      <c r="L561" s="96"/>
      <c r="M561" s="159"/>
      <c r="N561" s="159"/>
      <c r="W561" s="86"/>
    </row>
    <row r="562" spans="5:23" ht="15.75" customHeight="1" x14ac:dyDescent="0.2">
      <c r="E562" s="155"/>
      <c r="F562" s="155"/>
      <c r="H562" s="43"/>
      <c r="K562" s="96"/>
      <c r="L562" s="96"/>
      <c r="M562" s="159"/>
      <c r="N562" s="159"/>
      <c r="W562" s="86"/>
    </row>
    <row r="563" spans="5:23" ht="15.75" customHeight="1" x14ac:dyDescent="0.2">
      <c r="E563" s="155"/>
      <c r="F563" s="155"/>
      <c r="H563" s="43"/>
      <c r="K563" s="96"/>
      <c r="L563" s="96"/>
      <c r="M563" s="159"/>
      <c r="N563" s="159"/>
      <c r="W563" s="86"/>
    </row>
    <row r="564" spans="5:23" ht="15.75" customHeight="1" x14ac:dyDescent="0.2">
      <c r="E564" s="155"/>
      <c r="F564" s="155"/>
      <c r="H564" s="43"/>
      <c r="K564" s="96"/>
      <c r="L564" s="96"/>
      <c r="M564" s="159"/>
      <c r="N564" s="159"/>
      <c r="W564" s="86"/>
    </row>
    <row r="565" spans="5:23" ht="15.75" customHeight="1" x14ac:dyDescent="0.2">
      <c r="E565" s="155"/>
      <c r="F565" s="155"/>
      <c r="H565" s="43"/>
      <c r="K565" s="96"/>
      <c r="L565" s="96"/>
      <c r="M565" s="159"/>
      <c r="N565" s="159"/>
      <c r="W565" s="86"/>
    </row>
    <row r="566" spans="5:23" ht="15.75" customHeight="1" x14ac:dyDescent="0.2">
      <c r="E566" s="155"/>
      <c r="F566" s="155"/>
      <c r="H566" s="43"/>
      <c r="K566" s="96"/>
      <c r="L566" s="96"/>
      <c r="M566" s="159"/>
      <c r="N566" s="159"/>
      <c r="W566" s="86"/>
    </row>
    <row r="567" spans="5:23" ht="15.75" customHeight="1" x14ac:dyDescent="0.2">
      <c r="E567" s="155"/>
      <c r="F567" s="155"/>
      <c r="H567" s="43"/>
      <c r="K567" s="96"/>
      <c r="L567" s="96"/>
      <c r="M567" s="159"/>
      <c r="N567" s="159"/>
      <c r="W567" s="86"/>
    </row>
    <row r="568" spans="5:23" ht="15.75" customHeight="1" x14ac:dyDescent="0.2">
      <c r="E568" s="155"/>
      <c r="F568" s="155"/>
      <c r="H568" s="43"/>
      <c r="K568" s="96"/>
      <c r="L568" s="96"/>
      <c r="M568" s="159"/>
      <c r="N568" s="159"/>
      <c r="W568" s="86"/>
    </row>
    <row r="569" spans="5:23" ht="15.75" customHeight="1" x14ac:dyDescent="0.2">
      <c r="E569" s="155"/>
      <c r="F569" s="155"/>
      <c r="H569" s="43"/>
      <c r="K569" s="96"/>
      <c r="L569" s="96"/>
      <c r="M569" s="159"/>
      <c r="N569" s="159"/>
      <c r="W569" s="86"/>
    </row>
    <row r="570" spans="5:23" ht="15.75" customHeight="1" x14ac:dyDescent="0.2">
      <c r="E570" s="155"/>
      <c r="F570" s="155"/>
      <c r="H570" s="43"/>
      <c r="K570" s="96"/>
      <c r="L570" s="96"/>
      <c r="M570" s="159"/>
      <c r="N570" s="159"/>
      <c r="W570" s="86"/>
    </row>
    <row r="571" spans="5:23" ht="15.75" customHeight="1" x14ac:dyDescent="0.2">
      <c r="E571" s="155"/>
      <c r="F571" s="155"/>
      <c r="H571" s="43"/>
      <c r="K571" s="96"/>
      <c r="L571" s="96"/>
      <c r="M571" s="159"/>
      <c r="N571" s="159"/>
      <c r="W571" s="86"/>
    </row>
    <row r="572" spans="5:23" ht="15.75" customHeight="1" x14ac:dyDescent="0.2">
      <c r="E572" s="155"/>
      <c r="F572" s="155"/>
      <c r="H572" s="43"/>
      <c r="K572" s="96"/>
      <c r="L572" s="96"/>
      <c r="M572" s="159"/>
      <c r="N572" s="159"/>
      <c r="W572" s="86"/>
    </row>
    <row r="573" spans="5:23" ht="15.75" customHeight="1" x14ac:dyDescent="0.2">
      <c r="E573" s="155"/>
      <c r="F573" s="155"/>
      <c r="H573" s="43"/>
      <c r="K573" s="96"/>
      <c r="L573" s="96"/>
      <c r="M573" s="159"/>
      <c r="N573" s="159"/>
      <c r="W573" s="86"/>
    </row>
    <row r="574" spans="5:23" ht="15.75" customHeight="1" x14ac:dyDescent="0.2">
      <c r="E574" s="155"/>
      <c r="F574" s="155"/>
      <c r="H574" s="43"/>
      <c r="K574" s="96"/>
      <c r="L574" s="96"/>
      <c r="M574" s="159"/>
      <c r="N574" s="159"/>
      <c r="W574" s="86"/>
    </row>
    <row r="575" spans="5:23" ht="15.75" customHeight="1" x14ac:dyDescent="0.2">
      <c r="E575" s="155"/>
      <c r="F575" s="155"/>
      <c r="H575" s="43"/>
      <c r="K575" s="96"/>
      <c r="L575" s="96"/>
      <c r="M575" s="159"/>
      <c r="N575" s="159"/>
      <c r="W575" s="86"/>
    </row>
    <row r="576" spans="5:23" ht="15.75" customHeight="1" x14ac:dyDescent="0.2">
      <c r="E576" s="155"/>
      <c r="F576" s="155"/>
      <c r="H576" s="43"/>
      <c r="K576" s="96"/>
      <c r="L576" s="96"/>
      <c r="M576" s="159"/>
      <c r="N576" s="159"/>
      <c r="W576" s="86"/>
    </row>
    <row r="577" spans="5:23" ht="15.75" customHeight="1" x14ac:dyDescent="0.2">
      <c r="E577" s="155"/>
      <c r="F577" s="155"/>
      <c r="H577" s="43"/>
      <c r="K577" s="96"/>
      <c r="L577" s="96"/>
      <c r="M577" s="159"/>
      <c r="N577" s="159"/>
      <c r="W577" s="86"/>
    </row>
    <row r="578" spans="5:23" ht="15.75" customHeight="1" x14ac:dyDescent="0.2">
      <c r="E578" s="155"/>
      <c r="F578" s="155"/>
      <c r="H578" s="43"/>
      <c r="K578" s="96"/>
      <c r="L578" s="96"/>
      <c r="M578" s="159"/>
      <c r="N578" s="159"/>
      <c r="W578" s="86"/>
    </row>
    <row r="579" spans="5:23" ht="15.75" customHeight="1" x14ac:dyDescent="0.2">
      <c r="E579" s="155"/>
      <c r="F579" s="155"/>
      <c r="H579" s="43"/>
      <c r="K579" s="96"/>
      <c r="L579" s="96"/>
      <c r="M579" s="159"/>
      <c r="N579" s="159"/>
      <c r="W579" s="86"/>
    </row>
    <row r="580" spans="5:23" ht="15.75" customHeight="1" x14ac:dyDescent="0.2">
      <c r="E580" s="155"/>
      <c r="F580" s="155"/>
      <c r="H580" s="43"/>
      <c r="K580" s="96"/>
      <c r="L580" s="96"/>
      <c r="M580" s="159"/>
      <c r="N580" s="159"/>
      <c r="W580" s="86"/>
    </row>
    <row r="581" spans="5:23" ht="15.75" customHeight="1" x14ac:dyDescent="0.2">
      <c r="E581" s="155"/>
      <c r="F581" s="155"/>
      <c r="H581" s="43"/>
      <c r="K581" s="96"/>
      <c r="L581" s="96"/>
      <c r="M581" s="159"/>
      <c r="N581" s="159"/>
      <c r="W581" s="86"/>
    </row>
    <row r="582" spans="5:23" ht="15.75" customHeight="1" x14ac:dyDescent="0.2">
      <c r="E582" s="155"/>
      <c r="F582" s="155"/>
      <c r="H582" s="43"/>
      <c r="K582" s="96"/>
      <c r="L582" s="96"/>
      <c r="M582" s="159"/>
      <c r="N582" s="159"/>
      <c r="W582" s="86"/>
    </row>
    <row r="583" spans="5:23" ht="15.75" customHeight="1" x14ac:dyDescent="0.2">
      <c r="E583" s="155"/>
      <c r="F583" s="155"/>
      <c r="H583" s="43"/>
      <c r="K583" s="96"/>
      <c r="L583" s="96"/>
      <c r="M583" s="159"/>
      <c r="N583" s="159"/>
      <c r="W583" s="86"/>
    </row>
    <row r="584" spans="5:23" ht="15.75" customHeight="1" x14ac:dyDescent="0.2">
      <c r="E584" s="155"/>
      <c r="F584" s="155"/>
      <c r="H584" s="43"/>
      <c r="K584" s="96"/>
      <c r="L584" s="96"/>
      <c r="M584" s="159"/>
      <c r="N584" s="159"/>
      <c r="W584" s="86"/>
    </row>
    <row r="585" spans="5:23" ht="15.75" customHeight="1" x14ac:dyDescent="0.2">
      <c r="E585" s="155"/>
      <c r="F585" s="155"/>
      <c r="H585" s="43"/>
      <c r="K585" s="96"/>
      <c r="L585" s="96"/>
      <c r="M585" s="159"/>
      <c r="N585" s="159"/>
      <c r="W585" s="86"/>
    </row>
    <row r="586" spans="5:23" ht="15.75" customHeight="1" x14ac:dyDescent="0.2">
      <c r="E586" s="155"/>
      <c r="F586" s="155"/>
      <c r="H586" s="43"/>
      <c r="K586" s="96"/>
      <c r="L586" s="96"/>
      <c r="M586" s="159"/>
      <c r="N586" s="159"/>
      <c r="W586" s="86"/>
    </row>
    <row r="587" spans="5:23" ht="15.75" customHeight="1" x14ac:dyDescent="0.2">
      <c r="E587" s="155"/>
      <c r="F587" s="155"/>
      <c r="H587" s="43"/>
      <c r="K587" s="96"/>
      <c r="L587" s="96"/>
      <c r="M587" s="159"/>
      <c r="N587" s="159"/>
      <c r="W587" s="86"/>
    </row>
    <row r="588" spans="5:23" ht="15.75" customHeight="1" x14ac:dyDescent="0.2">
      <c r="E588" s="155"/>
      <c r="F588" s="155"/>
      <c r="H588" s="43"/>
      <c r="K588" s="96"/>
      <c r="L588" s="96"/>
      <c r="M588" s="159"/>
      <c r="N588" s="159"/>
      <c r="W588" s="86"/>
    </row>
    <row r="589" spans="5:23" ht="15.75" customHeight="1" x14ac:dyDescent="0.2">
      <c r="E589" s="155"/>
      <c r="F589" s="155"/>
      <c r="H589" s="43"/>
      <c r="K589" s="96"/>
      <c r="L589" s="96"/>
      <c r="M589" s="159"/>
      <c r="N589" s="159"/>
      <c r="W589" s="86"/>
    </row>
    <row r="590" spans="5:23" ht="15.75" customHeight="1" x14ac:dyDescent="0.2">
      <c r="E590" s="155"/>
      <c r="F590" s="155"/>
      <c r="H590" s="43"/>
      <c r="K590" s="96"/>
      <c r="L590" s="96"/>
      <c r="M590" s="159"/>
      <c r="N590" s="159"/>
      <c r="W590" s="86"/>
    </row>
    <row r="591" spans="5:23" ht="15.75" customHeight="1" x14ac:dyDescent="0.2">
      <c r="E591" s="155"/>
      <c r="F591" s="155"/>
      <c r="H591" s="43"/>
      <c r="K591" s="96"/>
      <c r="L591" s="96"/>
      <c r="M591" s="159"/>
      <c r="N591" s="159"/>
      <c r="W591" s="86"/>
    </row>
    <row r="592" spans="5:23" ht="15.75" customHeight="1" x14ac:dyDescent="0.2">
      <c r="E592" s="155"/>
      <c r="F592" s="155"/>
      <c r="H592" s="43"/>
      <c r="K592" s="96"/>
      <c r="L592" s="96"/>
      <c r="M592" s="159"/>
      <c r="N592" s="159"/>
      <c r="W592" s="86"/>
    </row>
    <row r="593" spans="5:23" ht="15.75" customHeight="1" x14ac:dyDescent="0.2">
      <c r="E593" s="155"/>
      <c r="F593" s="155"/>
      <c r="H593" s="43"/>
      <c r="K593" s="96"/>
      <c r="L593" s="96"/>
      <c r="M593" s="159"/>
      <c r="N593" s="159"/>
      <c r="W593" s="86"/>
    </row>
    <row r="594" spans="5:23" ht="15.75" customHeight="1" x14ac:dyDescent="0.2">
      <c r="E594" s="155"/>
      <c r="F594" s="155"/>
      <c r="H594" s="43"/>
      <c r="K594" s="96"/>
      <c r="L594" s="96"/>
      <c r="M594" s="159"/>
      <c r="N594" s="159"/>
      <c r="W594" s="86"/>
    </row>
    <row r="595" spans="5:23" ht="15.75" customHeight="1" x14ac:dyDescent="0.2">
      <c r="E595" s="155"/>
      <c r="F595" s="155"/>
      <c r="H595" s="43"/>
      <c r="K595" s="96"/>
      <c r="L595" s="96"/>
      <c r="M595" s="159"/>
      <c r="N595" s="159"/>
      <c r="W595" s="86"/>
    </row>
    <row r="596" spans="5:23" ht="15.75" customHeight="1" x14ac:dyDescent="0.2">
      <c r="E596" s="155"/>
      <c r="F596" s="155"/>
      <c r="H596" s="43"/>
      <c r="K596" s="96"/>
      <c r="L596" s="96"/>
      <c r="M596" s="159"/>
      <c r="N596" s="159"/>
      <c r="W596" s="86"/>
    </row>
    <row r="597" spans="5:23" ht="15.75" customHeight="1" x14ac:dyDescent="0.2">
      <c r="E597" s="155"/>
      <c r="F597" s="155"/>
      <c r="H597" s="43"/>
      <c r="K597" s="96"/>
      <c r="L597" s="96"/>
      <c r="M597" s="159"/>
      <c r="N597" s="159"/>
      <c r="W597" s="86"/>
    </row>
    <row r="598" spans="5:23" ht="15.75" customHeight="1" x14ac:dyDescent="0.2">
      <c r="E598" s="155"/>
      <c r="F598" s="155"/>
      <c r="H598" s="43"/>
      <c r="K598" s="96"/>
      <c r="L598" s="96"/>
      <c r="M598" s="159"/>
      <c r="N598" s="159"/>
      <c r="W598" s="86"/>
    </row>
    <row r="599" spans="5:23" ht="15.75" customHeight="1" x14ac:dyDescent="0.2">
      <c r="E599" s="155"/>
      <c r="F599" s="155"/>
      <c r="H599" s="43"/>
      <c r="K599" s="96"/>
      <c r="L599" s="96"/>
      <c r="M599" s="159"/>
      <c r="N599" s="159"/>
      <c r="W599" s="86"/>
    </row>
    <row r="600" spans="5:23" ht="15.75" customHeight="1" x14ac:dyDescent="0.2">
      <c r="E600" s="155"/>
      <c r="F600" s="155"/>
      <c r="H600" s="43"/>
      <c r="K600" s="96"/>
      <c r="L600" s="96"/>
      <c r="M600" s="159"/>
      <c r="N600" s="159"/>
      <c r="W600" s="86"/>
    </row>
    <row r="601" spans="5:23" ht="15.75" customHeight="1" x14ac:dyDescent="0.2">
      <c r="E601" s="155"/>
      <c r="F601" s="155"/>
      <c r="H601" s="43"/>
      <c r="K601" s="96"/>
      <c r="L601" s="96"/>
      <c r="M601" s="159"/>
      <c r="N601" s="159"/>
      <c r="W601" s="86"/>
    </row>
    <row r="602" spans="5:23" ht="15.75" customHeight="1" x14ac:dyDescent="0.2">
      <c r="E602" s="155"/>
      <c r="F602" s="155"/>
      <c r="H602" s="43"/>
      <c r="K602" s="96"/>
      <c r="L602" s="96"/>
      <c r="M602" s="159"/>
      <c r="N602" s="159"/>
      <c r="W602" s="86"/>
    </row>
    <row r="603" spans="5:23" ht="15.75" customHeight="1" x14ac:dyDescent="0.2">
      <c r="E603" s="155"/>
      <c r="F603" s="155"/>
      <c r="H603" s="43"/>
      <c r="K603" s="96"/>
      <c r="L603" s="96"/>
      <c r="M603" s="159"/>
      <c r="N603" s="159"/>
      <c r="W603" s="86"/>
    </row>
    <row r="604" spans="5:23" ht="15.75" customHeight="1" x14ac:dyDescent="0.2">
      <c r="E604" s="155"/>
      <c r="F604" s="155"/>
      <c r="H604" s="43"/>
      <c r="K604" s="96"/>
      <c r="L604" s="96"/>
      <c r="M604" s="159"/>
      <c r="N604" s="159"/>
      <c r="W604" s="86"/>
    </row>
    <row r="605" spans="5:23" ht="15.75" customHeight="1" x14ac:dyDescent="0.2">
      <c r="E605" s="155"/>
      <c r="F605" s="155"/>
      <c r="H605" s="43"/>
      <c r="K605" s="96"/>
      <c r="L605" s="96"/>
      <c r="M605" s="159"/>
      <c r="N605" s="159"/>
      <c r="W605" s="86"/>
    </row>
    <row r="606" spans="5:23" ht="15.75" customHeight="1" x14ac:dyDescent="0.2">
      <c r="E606" s="155"/>
      <c r="F606" s="155"/>
      <c r="H606" s="43"/>
      <c r="K606" s="96"/>
      <c r="L606" s="96"/>
      <c r="M606" s="159"/>
      <c r="N606" s="159"/>
      <c r="W606" s="86"/>
    </row>
    <row r="607" spans="5:23" ht="15.75" customHeight="1" x14ac:dyDescent="0.2">
      <c r="E607" s="155"/>
      <c r="F607" s="155"/>
      <c r="H607" s="43"/>
      <c r="K607" s="96"/>
      <c r="L607" s="96"/>
      <c r="M607" s="159"/>
      <c r="N607" s="159"/>
      <c r="W607" s="86"/>
    </row>
    <row r="608" spans="5:23" ht="15.75" customHeight="1" x14ac:dyDescent="0.2">
      <c r="E608" s="155"/>
      <c r="F608" s="155"/>
      <c r="H608" s="43"/>
      <c r="K608" s="96"/>
      <c r="L608" s="96"/>
      <c r="M608" s="159"/>
      <c r="N608" s="159"/>
      <c r="W608" s="86"/>
    </row>
    <row r="609" spans="5:23" ht="15.75" customHeight="1" x14ac:dyDescent="0.2">
      <c r="E609" s="155"/>
      <c r="F609" s="155"/>
      <c r="H609" s="43"/>
      <c r="K609" s="96"/>
      <c r="L609" s="96"/>
      <c r="M609" s="159"/>
      <c r="N609" s="159"/>
      <c r="W609" s="86"/>
    </row>
    <row r="610" spans="5:23" ht="15.75" customHeight="1" x14ac:dyDescent="0.2">
      <c r="E610" s="155"/>
      <c r="F610" s="155"/>
      <c r="H610" s="43"/>
      <c r="K610" s="96"/>
      <c r="L610" s="96"/>
      <c r="M610" s="159"/>
      <c r="N610" s="159"/>
      <c r="W610" s="86"/>
    </row>
    <row r="611" spans="5:23" ht="15.75" customHeight="1" x14ac:dyDescent="0.2">
      <c r="E611" s="155"/>
      <c r="F611" s="155"/>
      <c r="H611" s="43"/>
      <c r="K611" s="96"/>
      <c r="L611" s="96"/>
      <c r="M611" s="159"/>
      <c r="N611" s="159"/>
      <c r="W611" s="86"/>
    </row>
    <row r="612" spans="5:23" ht="15.75" customHeight="1" x14ac:dyDescent="0.2">
      <c r="E612" s="155"/>
      <c r="F612" s="155"/>
      <c r="H612" s="43"/>
      <c r="K612" s="96"/>
      <c r="L612" s="96"/>
      <c r="M612" s="159"/>
      <c r="N612" s="159"/>
      <c r="W612" s="86"/>
    </row>
    <row r="613" spans="5:23" ht="15.75" customHeight="1" x14ac:dyDescent="0.2">
      <c r="E613" s="155"/>
      <c r="F613" s="155"/>
      <c r="H613" s="43"/>
      <c r="K613" s="96"/>
      <c r="L613" s="96"/>
      <c r="M613" s="159"/>
      <c r="N613" s="159"/>
      <c r="W613" s="86"/>
    </row>
    <row r="614" spans="5:23" ht="15.75" customHeight="1" x14ac:dyDescent="0.2">
      <c r="E614" s="155"/>
      <c r="F614" s="155"/>
      <c r="H614" s="43"/>
      <c r="K614" s="96"/>
      <c r="L614" s="96"/>
      <c r="M614" s="159"/>
      <c r="N614" s="159"/>
      <c r="W614" s="86"/>
    </row>
    <row r="615" spans="5:23" ht="15.75" customHeight="1" x14ac:dyDescent="0.2">
      <c r="E615" s="155"/>
      <c r="F615" s="155"/>
      <c r="H615" s="43"/>
      <c r="K615" s="96"/>
      <c r="L615" s="96"/>
      <c r="M615" s="159"/>
      <c r="N615" s="159"/>
      <c r="W615" s="86"/>
    </row>
    <row r="616" spans="5:23" ht="15.75" customHeight="1" x14ac:dyDescent="0.2">
      <c r="E616" s="155"/>
      <c r="F616" s="155"/>
      <c r="H616" s="43"/>
      <c r="K616" s="96"/>
      <c r="L616" s="96"/>
      <c r="M616" s="159"/>
      <c r="N616" s="159"/>
      <c r="W616" s="86"/>
    </row>
    <row r="617" spans="5:23" ht="15.75" customHeight="1" x14ac:dyDescent="0.2">
      <c r="E617" s="155"/>
      <c r="F617" s="155"/>
      <c r="H617" s="43"/>
      <c r="K617" s="96"/>
      <c r="L617" s="96"/>
      <c r="M617" s="159"/>
      <c r="N617" s="159"/>
      <c r="W617" s="86"/>
    </row>
    <row r="618" spans="5:23" ht="15.75" customHeight="1" x14ac:dyDescent="0.2">
      <c r="E618" s="155"/>
      <c r="F618" s="155"/>
      <c r="H618" s="43"/>
      <c r="K618" s="96"/>
      <c r="L618" s="96"/>
      <c r="M618" s="159"/>
      <c r="N618" s="159"/>
      <c r="W618" s="86"/>
    </row>
    <row r="619" spans="5:23" ht="15.75" customHeight="1" x14ac:dyDescent="0.2">
      <c r="E619" s="155"/>
      <c r="F619" s="155"/>
      <c r="H619" s="43"/>
      <c r="K619" s="96"/>
      <c r="L619" s="96"/>
      <c r="M619" s="159"/>
      <c r="N619" s="159"/>
      <c r="W619" s="86"/>
    </row>
    <row r="620" spans="5:23" ht="15.75" customHeight="1" x14ac:dyDescent="0.2">
      <c r="E620" s="155"/>
      <c r="F620" s="155"/>
      <c r="H620" s="43"/>
      <c r="K620" s="96"/>
      <c r="L620" s="96"/>
      <c r="M620" s="159"/>
      <c r="N620" s="159"/>
      <c r="W620" s="86"/>
    </row>
    <row r="621" spans="5:23" ht="15.75" customHeight="1" x14ac:dyDescent="0.2">
      <c r="E621" s="155"/>
      <c r="F621" s="155"/>
      <c r="H621" s="43"/>
      <c r="K621" s="96"/>
      <c r="L621" s="96"/>
      <c r="M621" s="159"/>
      <c r="N621" s="159"/>
      <c r="W621" s="86"/>
    </row>
    <row r="622" spans="5:23" ht="15.75" customHeight="1" x14ac:dyDescent="0.2">
      <c r="E622" s="155"/>
      <c r="F622" s="155"/>
      <c r="H622" s="43"/>
      <c r="K622" s="96"/>
      <c r="L622" s="96"/>
      <c r="M622" s="159"/>
      <c r="N622" s="159"/>
      <c r="W622" s="86"/>
    </row>
    <row r="623" spans="5:23" ht="15.75" customHeight="1" x14ac:dyDescent="0.2">
      <c r="E623" s="155"/>
      <c r="F623" s="155"/>
      <c r="H623" s="43"/>
      <c r="K623" s="96"/>
      <c r="L623" s="96"/>
      <c r="M623" s="159"/>
      <c r="N623" s="159"/>
      <c r="W623" s="86"/>
    </row>
    <row r="624" spans="5:23" ht="15.75" customHeight="1" x14ac:dyDescent="0.2">
      <c r="E624" s="155"/>
      <c r="F624" s="155"/>
      <c r="H624" s="43"/>
      <c r="K624" s="96"/>
      <c r="L624" s="96"/>
      <c r="M624" s="159"/>
      <c r="N624" s="159"/>
      <c r="W624" s="86"/>
    </row>
    <row r="625" spans="5:23" ht="15.75" customHeight="1" x14ac:dyDescent="0.2">
      <c r="E625" s="155"/>
      <c r="F625" s="155"/>
      <c r="H625" s="43"/>
      <c r="K625" s="96"/>
      <c r="L625" s="96"/>
      <c r="M625" s="159"/>
      <c r="N625" s="159"/>
      <c r="W625" s="86"/>
    </row>
    <row r="626" spans="5:23" ht="15.75" customHeight="1" x14ac:dyDescent="0.2">
      <c r="E626" s="155"/>
      <c r="F626" s="155"/>
      <c r="H626" s="43"/>
      <c r="K626" s="96"/>
      <c r="L626" s="96"/>
      <c r="M626" s="159"/>
      <c r="N626" s="159"/>
      <c r="W626" s="86"/>
    </row>
    <row r="627" spans="5:23" ht="15.75" customHeight="1" x14ac:dyDescent="0.2">
      <c r="E627" s="155"/>
      <c r="F627" s="155"/>
      <c r="H627" s="43"/>
      <c r="K627" s="96"/>
      <c r="L627" s="96"/>
      <c r="M627" s="159"/>
      <c r="N627" s="159"/>
      <c r="W627" s="86"/>
    </row>
    <row r="628" spans="5:23" ht="15.75" customHeight="1" x14ac:dyDescent="0.2">
      <c r="E628" s="155"/>
      <c r="F628" s="155"/>
      <c r="H628" s="43"/>
      <c r="K628" s="96"/>
      <c r="L628" s="96"/>
      <c r="M628" s="159"/>
      <c r="N628" s="159"/>
      <c r="W628" s="86"/>
    </row>
    <row r="629" spans="5:23" ht="15.75" customHeight="1" x14ac:dyDescent="0.2">
      <c r="E629" s="155"/>
      <c r="F629" s="155"/>
      <c r="H629" s="43"/>
      <c r="K629" s="96"/>
      <c r="L629" s="96"/>
      <c r="M629" s="159"/>
      <c r="N629" s="159"/>
      <c r="W629" s="86"/>
    </row>
    <row r="630" spans="5:23" ht="15.75" customHeight="1" x14ac:dyDescent="0.2">
      <c r="E630" s="155"/>
      <c r="F630" s="155"/>
      <c r="H630" s="43"/>
      <c r="K630" s="96"/>
      <c r="L630" s="96"/>
      <c r="M630" s="159"/>
      <c r="N630" s="159"/>
      <c r="W630" s="86"/>
    </row>
    <row r="631" spans="5:23" ht="15.75" customHeight="1" x14ac:dyDescent="0.2">
      <c r="E631" s="155"/>
      <c r="F631" s="155"/>
      <c r="H631" s="43"/>
      <c r="K631" s="96"/>
      <c r="L631" s="96"/>
      <c r="M631" s="159"/>
      <c r="N631" s="159"/>
      <c r="W631" s="86"/>
    </row>
    <row r="632" spans="5:23" ht="15.75" customHeight="1" x14ac:dyDescent="0.2">
      <c r="E632" s="155"/>
      <c r="F632" s="155"/>
      <c r="H632" s="43"/>
      <c r="K632" s="96"/>
      <c r="L632" s="96"/>
      <c r="M632" s="159"/>
      <c r="N632" s="159"/>
      <c r="W632" s="86"/>
    </row>
    <row r="633" spans="5:23" ht="15.75" customHeight="1" x14ac:dyDescent="0.2">
      <c r="E633" s="155"/>
      <c r="F633" s="155"/>
      <c r="H633" s="43"/>
      <c r="K633" s="96"/>
      <c r="L633" s="96"/>
      <c r="M633" s="159"/>
      <c r="N633" s="159"/>
      <c r="W633" s="86"/>
    </row>
    <row r="634" spans="5:23" ht="15.75" customHeight="1" x14ac:dyDescent="0.2">
      <c r="E634" s="155"/>
      <c r="F634" s="155"/>
      <c r="H634" s="43"/>
      <c r="K634" s="96"/>
      <c r="L634" s="96"/>
      <c r="M634" s="159"/>
      <c r="N634" s="159"/>
      <c r="W634" s="86"/>
    </row>
    <row r="635" spans="5:23" ht="15.75" customHeight="1" x14ac:dyDescent="0.2">
      <c r="E635" s="155"/>
      <c r="F635" s="155"/>
      <c r="H635" s="43"/>
      <c r="K635" s="96"/>
      <c r="L635" s="96"/>
      <c r="M635" s="159"/>
      <c r="N635" s="159"/>
      <c r="W635" s="86"/>
    </row>
    <row r="636" spans="5:23" ht="15.75" customHeight="1" x14ac:dyDescent="0.2">
      <c r="E636" s="155"/>
      <c r="F636" s="155"/>
      <c r="H636" s="43"/>
      <c r="K636" s="96"/>
      <c r="L636" s="96"/>
      <c r="M636" s="159"/>
      <c r="N636" s="159"/>
      <c r="W636" s="86"/>
    </row>
    <row r="637" spans="5:23" ht="15.75" customHeight="1" x14ac:dyDescent="0.2">
      <c r="E637" s="155"/>
      <c r="F637" s="155"/>
      <c r="H637" s="43"/>
      <c r="K637" s="96"/>
      <c r="L637" s="96"/>
      <c r="M637" s="159"/>
      <c r="N637" s="159"/>
      <c r="W637" s="86"/>
    </row>
    <row r="638" spans="5:23" ht="15.75" customHeight="1" x14ac:dyDescent="0.2">
      <c r="E638" s="155"/>
      <c r="F638" s="155"/>
      <c r="H638" s="43"/>
      <c r="K638" s="96"/>
      <c r="L638" s="96"/>
      <c r="M638" s="159"/>
      <c r="N638" s="159"/>
      <c r="W638" s="86"/>
    </row>
    <row r="639" spans="5:23" ht="15.75" customHeight="1" x14ac:dyDescent="0.2">
      <c r="E639" s="155"/>
      <c r="F639" s="155"/>
      <c r="H639" s="43"/>
      <c r="K639" s="96"/>
      <c r="L639" s="96"/>
      <c r="M639" s="159"/>
      <c r="N639" s="159"/>
      <c r="W639" s="86"/>
    </row>
    <row r="640" spans="5:23" ht="15.75" customHeight="1" x14ac:dyDescent="0.2">
      <c r="E640" s="155"/>
      <c r="F640" s="155"/>
      <c r="H640" s="43"/>
      <c r="K640" s="96"/>
      <c r="L640" s="96"/>
      <c r="M640" s="159"/>
      <c r="N640" s="159"/>
      <c r="W640" s="86"/>
    </row>
    <row r="641" spans="5:23" ht="15.75" customHeight="1" x14ac:dyDescent="0.2">
      <c r="E641" s="155"/>
      <c r="F641" s="155"/>
      <c r="H641" s="43"/>
      <c r="K641" s="96"/>
      <c r="L641" s="96"/>
      <c r="M641" s="159"/>
      <c r="N641" s="159"/>
      <c r="W641" s="86"/>
    </row>
    <row r="642" spans="5:23" ht="15.75" customHeight="1" x14ac:dyDescent="0.2">
      <c r="E642" s="155"/>
      <c r="F642" s="155"/>
      <c r="H642" s="43"/>
      <c r="K642" s="96"/>
      <c r="L642" s="96"/>
      <c r="M642" s="159"/>
      <c r="N642" s="159"/>
      <c r="W642" s="86"/>
    </row>
    <row r="643" spans="5:23" ht="15.75" customHeight="1" x14ac:dyDescent="0.2">
      <c r="E643" s="155"/>
      <c r="F643" s="155"/>
      <c r="H643" s="43"/>
      <c r="K643" s="96"/>
      <c r="L643" s="96"/>
      <c r="M643" s="159"/>
      <c r="N643" s="159"/>
      <c r="W643" s="86"/>
    </row>
    <row r="644" spans="5:23" ht="15.75" customHeight="1" x14ac:dyDescent="0.2">
      <c r="E644" s="155"/>
      <c r="F644" s="155"/>
      <c r="H644" s="43"/>
      <c r="K644" s="96"/>
      <c r="L644" s="96"/>
      <c r="M644" s="159"/>
      <c r="N644" s="159"/>
      <c r="W644" s="86"/>
    </row>
    <row r="645" spans="5:23" ht="15.75" customHeight="1" x14ac:dyDescent="0.2">
      <c r="E645" s="155"/>
      <c r="F645" s="155"/>
      <c r="H645" s="43"/>
      <c r="K645" s="96"/>
      <c r="L645" s="96"/>
      <c r="M645" s="159"/>
      <c r="N645" s="159"/>
      <c r="W645" s="86"/>
    </row>
    <row r="646" spans="5:23" ht="15.75" customHeight="1" x14ac:dyDescent="0.2">
      <c r="E646" s="155"/>
      <c r="F646" s="155"/>
      <c r="H646" s="43"/>
      <c r="K646" s="96"/>
      <c r="L646" s="96"/>
      <c r="M646" s="159"/>
      <c r="N646" s="159"/>
      <c r="W646" s="86"/>
    </row>
    <row r="647" spans="5:23" ht="15.75" customHeight="1" x14ac:dyDescent="0.2">
      <c r="E647" s="155"/>
      <c r="F647" s="155"/>
      <c r="H647" s="43"/>
      <c r="K647" s="96"/>
      <c r="L647" s="96"/>
      <c r="M647" s="159"/>
      <c r="N647" s="159"/>
      <c r="W647" s="86"/>
    </row>
    <row r="648" spans="5:23" ht="15.75" customHeight="1" x14ac:dyDescent="0.2">
      <c r="E648" s="155"/>
      <c r="F648" s="155"/>
      <c r="H648" s="43"/>
      <c r="K648" s="96"/>
      <c r="L648" s="96"/>
      <c r="M648" s="159"/>
      <c r="N648" s="159"/>
      <c r="W648" s="86"/>
    </row>
    <row r="649" spans="5:23" ht="15.75" customHeight="1" x14ac:dyDescent="0.2">
      <c r="E649" s="155"/>
      <c r="F649" s="155"/>
      <c r="H649" s="43"/>
      <c r="K649" s="96"/>
      <c r="L649" s="96"/>
      <c r="M649" s="159"/>
      <c r="N649" s="159"/>
      <c r="W649" s="86"/>
    </row>
    <row r="650" spans="5:23" ht="15.75" customHeight="1" x14ac:dyDescent="0.2">
      <c r="E650" s="155"/>
      <c r="F650" s="155"/>
      <c r="H650" s="43"/>
      <c r="K650" s="96"/>
      <c r="L650" s="96"/>
      <c r="M650" s="159"/>
      <c r="N650" s="159"/>
      <c r="W650" s="86"/>
    </row>
    <row r="651" spans="5:23" ht="15.75" customHeight="1" x14ac:dyDescent="0.2">
      <c r="E651" s="155"/>
      <c r="F651" s="155"/>
      <c r="H651" s="43"/>
      <c r="K651" s="96"/>
      <c r="L651" s="96"/>
      <c r="M651" s="159"/>
      <c r="N651" s="159"/>
      <c r="W651" s="86"/>
    </row>
    <row r="652" spans="5:23" ht="15.75" customHeight="1" x14ac:dyDescent="0.2">
      <c r="E652" s="155"/>
      <c r="F652" s="155"/>
      <c r="H652" s="43"/>
      <c r="K652" s="96"/>
      <c r="L652" s="96"/>
      <c r="M652" s="159"/>
      <c r="N652" s="159"/>
      <c r="W652" s="86"/>
    </row>
    <row r="653" spans="5:23" ht="15.75" customHeight="1" x14ac:dyDescent="0.2">
      <c r="E653" s="155"/>
      <c r="F653" s="155"/>
      <c r="H653" s="43"/>
      <c r="K653" s="96"/>
      <c r="L653" s="96"/>
      <c r="M653" s="159"/>
      <c r="N653" s="159"/>
      <c r="W653" s="86"/>
    </row>
    <row r="654" spans="5:23" ht="15.75" customHeight="1" x14ac:dyDescent="0.2">
      <c r="E654" s="155"/>
      <c r="F654" s="155"/>
      <c r="H654" s="43"/>
      <c r="K654" s="96"/>
      <c r="L654" s="96"/>
      <c r="M654" s="159"/>
      <c r="N654" s="159"/>
      <c r="W654" s="86"/>
    </row>
    <row r="655" spans="5:23" ht="15.75" customHeight="1" x14ac:dyDescent="0.2">
      <c r="E655" s="155"/>
      <c r="F655" s="155"/>
      <c r="H655" s="43"/>
      <c r="K655" s="96"/>
      <c r="L655" s="96"/>
      <c r="M655" s="159"/>
      <c r="N655" s="159"/>
      <c r="W655" s="86"/>
    </row>
    <row r="656" spans="5:23" ht="15.75" customHeight="1" x14ac:dyDescent="0.2">
      <c r="E656" s="155"/>
      <c r="F656" s="155"/>
      <c r="H656" s="43"/>
      <c r="K656" s="96"/>
      <c r="L656" s="96"/>
      <c r="M656" s="159"/>
      <c r="N656" s="159"/>
      <c r="W656" s="86"/>
    </row>
    <row r="657" spans="5:23" ht="15.75" customHeight="1" x14ac:dyDescent="0.2">
      <c r="E657" s="155"/>
      <c r="F657" s="155"/>
      <c r="H657" s="43"/>
      <c r="K657" s="96"/>
      <c r="L657" s="96"/>
      <c r="M657" s="159"/>
      <c r="N657" s="159"/>
      <c r="W657" s="86"/>
    </row>
    <row r="658" spans="5:23" ht="15.75" customHeight="1" x14ac:dyDescent="0.2">
      <c r="E658" s="155"/>
      <c r="F658" s="155"/>
      <c r="H658" s="43"/>
      <c r="K658" s="96"/>
      <c r="L658" s="96"/>
      <c r="M658" s="159"/>
      <c r="N658" s="159"/>
      <c r="W658" s="86"/>
    </row>
    <row r="659" spans="5:23" ht="15.75" customHeight="1" x14ac:dyDescent="0.2">
      <c r="E659" s="155"/>
      <c r="F659" s="155"/>
      <c r="H659" s="43"/>
      <c r="K659" s="96"/>
      <c r="L659" s="96"/>
      <c r="M659" s="159"/>
      <c r="N659" s="159"/>
      <c r="W659" s="86"/>
    </row>
    <row r="660" spans="5:23" ht="15.75" customHeight="1" x14ac:dyDescent="0.2">
      <c r="E660" s="155"/>
      <c r="F660" s="155"/>
      <c r="H660" s="43"/>
      <c r="K660" s="96"/>
      <c r="L660" s="96"/>
      <c r="M660" s="159"/>
      <c r="N660" s="159"/>
      <c r="W660" s="86"/>
    </row>
    <row r="661" spans="5:23" ht="15.75" customHeight="1" x14ac:dyDescent="0.2">
      <c r="E661" s="155"/>
      <c r="F661" s="155"/>
      <c r="H661" s="43"/>
      <c r="K661" s="96"/>
      <c r="L661" s="96"/>
      <c r="M661" s="159"/>
      <c r="N661" s="159"/>
      <c r="W661" s="86"/>
    </row>
    <row r="662" spans="5:23" ht="15.75" customHeight="1" x14ac:dyDescent="0.2">
      <c r="E662" s="155"/>
      <c r="F662" s="155"/>
      <c r="H662" s="43"/>
      <c r="K662" s="96"/>
      <c r="L662" s="96"/>
      <c r="M662" s="159"/>
      <c r="N662" s="159"/>
      <c r="W662" s="86"/>
    </row>
    <row r="663" spans="5:23" ht="15.75" customHeight="1" x14ac:dyDescent="0.2">
      <c r="E663" s="155"/>
      <c r="F663" s="155"/>
      <c r="H663" s="43"/>
      <c r="K663" s="96"/>
      <c r="L663" s="96"/>
      <c r="M663" s="159"/>
      <c r="N663" s="159"/>
      <c r="W663" s="86"/>
    </row>
    <row r="664" spans="5:23" ht="15.75" customHeight="1" x14ac:dyDescent="0.2">
      <c r="E664" s="155"/>
      <c r="F664" s="155"/>
      <c r="H664" s="43"/>
      <c r="K664" s="96"/>
      <c r="L664" s="96"/>
      <c r="M664" s="159"/>
      <c r="N664" s="159"/>
      <c r="W664" s="86"/>
    </row>
    <row r="665" spans="5:23" ht="15.75" customHeight="1" x14ac:dyDescent="0.2">
      <c r="E665" s="155"/>
      <c r="F665" s="155"/>
      <c r="H665" s="43"/>
      <c r="K665" s="96"/>
      <c r="L665" s="96"/>
      <c r="M665" s="159"/>
      <c r="N665" s="159"/>
      <c r="W665" s="86"/>
    </row>
    <row r="666" spans="5:23" ht="15.75" customHeight="1" x14ac:dyDescent="0.2">
      <c r="E666" s="155"/>
      <c r="F666" s="155"/>
      <c r="H666" s="43"/>
      <c r="K666" s="96"/>
      <c r="L666" s="96"/>
      <c r="M666" s="159"/>
      <c r="N666" s="159"/>
      <c r="W666" s="86"/>
    </row>
    <row r="667" spans="5:23" ht="15.75" customHeight="1" x14ac:dyDescent="0.2">
      <c r="E667" s="155"/>
      <c r="F667" s="155"/>
      <c r="H667" s="43"/>
      <c r="K667" s="96"/>
      <c r="L667" s="96"/>
      <c r="M667" s="159"/>
      <c r="N667" s="159"/>
      <c r="W667" s="86"/>
    </row>
    <row r="668" spans="5:23" ht="15.75" customHeight="1" x14ac:dyDescent="0.2">
      <c r="E668" s="155"/>
      <c r="F668" s="155"/>
      <c r="H668" s="43"/>
      <c r="K668" s="96"/>
      <c r="L668" s="96"/>
      <c r="M668" s="159"/>
      <c r="N668" s="159"/>
      <c r="W668" s="86"/>
    </row>
    <row r="669" spans="5:23" ht="15.75" customHeight="1" x14ac:dyDescent="0.2">
      <c r="E669" s="155"/>
      <c r="F669" s="155"/>
      <c r="H669" s="43"/>
      <c r="K669" s="96"/>
      <c r="L669" s="96"/>
      <c r="M669" s="159"/>
      <c r="N669" s="159"/>
      <c r="W669" s="86"/>
    </row>
    <row r="670" spans="5:23" ht="15.75" customHeight="1" x14ac:dyDescent="0.2">
      <c r="E670" s="155"/>
      <c r="F670" s="155"/>
      <c r="H670" s="43"/>
      <c r="K670" s="96"/>
      <c r="L670" s="96"/>
      <c r="M670" s="159"/>
      <c r="N670" s="159"/>
      <c r="W670" s="86"/>
    </row>
    <row r="671" spans="5:23" ht="15.75" customHeight="1" x14ac:dyDescent="0.2">
      <c r="E671" s="155"/>
      <c r="F671" s="155"/>
      <c r="H671" s="43"/>
      <c r="K671" s="96"/>
      <c r="L671" s="96"/>
      <c r="M671" s="159"/>
      <c r="N671" s="159"/>
      <c r="W671" s="86"/>
    </row>
    <row r="672" spans="5:23" ht="15.75" customHeight="1" x14ac:dyDescent="0.2">
      <c r="E672" s="155"/>
      <c r="F672" s="155"/>
      <c r="H672" s="43"/>
      <c r="K672" s="96"/>
      <c r="L672" s="96"/>
      <c r="M672" s="159"/>
      <c r="N672" s="159"/>
      <c r="W672" s="86"/>
    </row>
    <row r="673" spans="5:23" ht="15.75" customHeight="1" x14ac:dyDescent="0.2">
      <c r="E673" s="155"/>
      <c r="F673" s="155"/>
      <c r="H673" s="43"/>
      <c r="K673" s="96"/>
      <c r="L673" s="96"/>
      <c r="M673" s="159"/>
      <c r="N673" s="159"/>
      <c r="W673" s="86"/>
    </row>
    <row r="674" spans="5:23" ht="15.75" customHeight="1" x14ac:dyDescent="0.2">
      <c r="E674" s="155"/>
      <c r="F674" s="155"/>
      <c r="H674" s="43"/>
      <c r="K674" s="96"/>
      <c r="L674" s="96"/>
      <c r="M674" s="159"/>
      <c r="N674" s="159"/>
      <c r="W674" s="86"/>
    </row>
    <row r="675" spans="5:23" ht="15.75" customHeight="1" x14ac:dyDescent="0.2">
      <c r="E675" s="155"/>
      <c r="F675" s="155"/>
      <c r="H675" s="43"/>
      <c r="K675" s="96"/>
      <c r="L675" s="96"/>
      <c r="M675" s="159"/>
      <c r="N675" s="159"/>
      <c r="W675" s="86"/>
    </row>
    <row r="676" spans="5:23" ht="15.75" customHeight="1" x14ac:dyDescent="0.2">
      <c r="E676" s="155"/>
      <c r="F676" s="155"/>
      <c r="H676" s="43"/>
      <c r="K676" s="96"/>
      <c r="L676" s="96"/>
      <c r="M676" s="159"/>
      <c r="N676" s="159"/>
      <c r="W676" s="86"/>
    </row>
    <row r="677" spans="5:23" ht="15.75" customHeight="1" x14ac:dyDescent="0.2">
      <c r="E677" s="155"/>
      <c r="F677" s="155"/>
      <c r="H677" s="43"/>
      <c r="K677" s="96"/>
      <c r="L677" s="96"/>
      <c r="M677" s="159"/>
      <c r="N677" s="159"/>
      <c r="W677" s="86"/>
    </row>
    <row r="678" spans="5:23" ht="15.75" customHeight="1" x14ac:dyDescent="0.2">
      <c r="E678" s="155"/>
      <c r="F678" s="155"/>
      <c r="H678" s="43"/>
      <c r="K678" s="96"/>
      <c r="L678" s="96"/>
      <c r="M678" s="159"/>
      <c r="N678" s="159"/>
      <c r="W678" s="86"/>
    </row>
    <row r="679" spans="5:23" ht="15.75" customHeight="1" x14ac:dyDescent="0.2">
      <c r="E679" s="155"/>
      <c r="F679" s="155"/>
      <c r="H679" s="43"/>
      <c r="K679" s="96"/>
      <c r="L679" s="96"/>
      <c r="M679" s="159"/>
      <c r="N679" s="159"/>
      <c r="W679" s="86"/>
    </row>
    <row r="680" spans="5:23" ht="15.75" customHeight="1" x14ac:dyDescent="0.2">
      <c r="E680" s="155"/>
      <c r="F680" s="155"/>
      <c r="H680" s="43"/>
      <c r="K680" s="96"/>
      <c r="L680" s="96"/>
      <c r="M680" s="159"/>
      <c r="N680" s="159"/>
      <c r="W680" s="86"/>
    </row>
    <row r="681" spans="5:23" ht="15.75" customHeight="1" x14ac:dyDescent="0.2">
      <c r="E681" s="155"/>
      <c r="F681" s="155"/>
      <c r="H681" s="43"/>
      <c r="K681" s="96"/>
      <c r="L681" s="96"/>
      <c r="M681" s="159"/>
      <c r="N681" s="159"/>
      <c r="W681" s="86"/>
    </row>
    <row r="682" spans="5:23" ht="15.75" customHeight="1" x14ac:dyDescent="0.2">
      <c r="E682" s="155"/>
      <c r="F682" s="155"/>
      <c r="H682" s="43"/>
      <c r="K682" s="96"/>
      <c r="L682" s="96"/>
      <c r="M682" s="159"/>
      <c r="N682" s="159"/>
      <c r="W682" s="86"/>
    </row>
    <row r="683" spans="5:23" ht="15.75" customHeight="1" x14ac:dyDescent="0.2">
      <c r="E683" s="155"/>
      <c r="F683" s="155"/>
      <c r="H683" s="43"/>
      <c r="K683" s="96"/>
      <c r="L683" s="96"/>
      <c r="M683" s="159"/>
      <c r="N683" s="159"/>
      <c r="W683" s="86"/>
    </row>
    <row r="684" spans="5:23" ht="15.75" customHeight="1" x14ac:dyDescent="0.2">
      <c r="E684" s="155"/>
      <c r="F684" s="155"/>
      <c r="H684" s="43"/>
      <c r="K684" s="96"/>
      <c r="L684" s="96"/>
      <c r="M684" s="159"/>
      <c r="N684" s="159"/>
      <c r="W684" s="86"/>
    </row>
    <row r="685" spans="5:23" ht="15.75" customHeight="1" x14ac:dyDescent="0.2">
      <c r="E685" s="155"/>
      <c r="F685" s="155"/>
      <c r="H685" s="43"/>
      <c r="K685" s="96"/>
      <c r="L685" s="96"/>
      <c r="M685" s="159"/>
      <c r="N685" s="159"/>
      <c r="W685" s="86"/>
    </row>
    <row r="686" spans="5:23" ht="15.75" customHeight="1" x14ac:dyDescent="0.2">
      <c r="E686" s="155"/>
      <c r="F686" s="155"/>
      <c r="H686" s="43"/>
      <c r="K686" s="96"/>
      <c r="L686" s="96"/>
      <c r="M686" s="159"/>
      <c r="N686" s="159"/>
      <c r="W686" s="86"/>
    </row>
    <row r="687" spans="5:23" ht="15.75" customHeight="1" x14ac:dyDescent="0.2">
      <c r="E687" s="155"/>
      <c r="F687" s="155"/>
      <c r="H687" s="43"/>
      <c r="K687" s="96"/>
      <c r="L687" s="96"/>
      <c r="M687" s="159"/>
      <c r="N687" s="159"/>
      <c r="W687" s="86"/>
    </row>
    <row r="688" spans="5:23" ht="15.75" customHeight="1" x14ac:dyDescent="0.2">
      <c r="E688" s="155"/>
      <c r="F688" s="155"/>
      <c r="H688" s="43"/>
      <c r="K688" s="96"/>
      <c r="L688" s="96"/>
      <c r="M688" s="159"/>
      <c r="N688" s="159"/>
      <c r="W688" s="86"/>
    </row>
    <row r="689" spans="5:23" ht="15.75" customHeight="1" x14ac:dyDescent="0.2">
      <c r="E689" s="155"/>
      <c r="F689" s="155"/>
      <c r="H689" s="43"/>
      <c r="K689" s="96"/>
      <c r="L689" s="96"/>
      <c r="M689" s="159"/>
      <c r="N689" s="159"/>
      <c r="W689" s="86"/>
    </row>
    <row r="690" spans="5:23" ht="15.75" customHeight="1" x14ac:dyDescent="0.2">
      <c r="E690" s="155"/>
      <c r="F690" s="155"/>
      <c r="H690" s="43"/>
      <c r="K690" s="96"/>
      <c r="L690" s="96"/>
      <c r="M690" s="159"/>
      <c r="N690" s="159"/>
      <c r="W690" s="86"/>
    </row>
    <row r="691" spans="5:23" ht="15.75" customHeight="1" x14ac:dyDescent="0.2">
      <c r="E691" s="155"/>
      <c r="F691" s="155"/>
      <c r="H691" s="43"/>
      <c r="K691" s="96"/>
      <c r="L691" s="96"/>
      <c r="M691" s="159"/>
      <c r="N691" s="159"/>
      <c r="W691" s="86"/>
    </row>
    <row r="692" spans="5:23" ht="15.75" customHeight="1" x14ac:dyDescent="0.2">
      <c r="E692" s="155"/>
      <c r="F692" s="155"/>
      <c r="H692" s="43"/>
      <c r="K692" s="96"/>
      <c r="L692" s="96"/>
      <c r="M692" s="159"/>
      <c r="N692" s="159"/>
      <c r="W692" s="86"/>
    </row>
    <row r="693" spans="5:23" ht="15.75" customHeight="1" x14ac:dyDescent="0.2">
      <c r="E693" s="155"/>
      <c r="F693" s="155"/>
      <c r="H693" s="43"/>
      <c r="K693" s="96"/>
      <c r="L693" s="96"/>
      <c r="M693" s="159"/>
      <c r="N693" s="159"/>
      <c r="W693" s="86"/>
    </row>
    <row r="694" spans="5:23" ht="15.75" customHeight="1" x14ac:dyDescent="0.2">
      <c r="E694" s="155"/>
      <c r="F694" s="155"/>
      <c r="H694" s="43"/>
      <c r="K694" s="96"/>
      <c r="L694" s="96"/>
      <c r="M694" s="159"/>
      <c r="N694" s="159"/>
      <c r="W694" s="86"/>
    </row>
    <row r="695" spans="5:23" ht="15.75" customHeight="1" x14ac:dyDescent="0.2">
      <c r="E695" s="155"/>
      <c r="F695" s="155"/>
      <c r="H695" s="43"/>
      <c r="K695" s="96"/>
      <c r="L695" s="96"/>
      <c r="M695" s="159"/>
      <c r="N695" s="159"/>
      <c r="W695" s="86"/>
    </row>
    <row r="696" spans="5:23" ht="15.75" customHeight="1" x14ac:dyDescent="0.2">
      <c r="E696" s="155"/>
      <c r="F696" s="155"/>
      <c r="H696" s="43"/>
      <c r="K696" s="96"/>
      <c r="L696" s="96"/>
      <c r="M696" s="159"/>
      <c r="N696" s="159"/>
      <c r="W696" s="86"/>
    </row>
    <row r="697" spans="5:23" ht="15.75" customHeight="1" x14ac:dyDescent="0.2">
      <c r="E697" s="155"/>
      <c r="F697" s="155"/>
      <c r="H697" s="43"/>
      <c r="K697" s="96"/>
      <c r="L697" s="96"/>
      <c r="M697" s="159"/>
      <c r="N697" s="159"/>
      <c r="W697" s="86"/>
    </row>
    <row r="698" spans="5:23" ht="15.75" customHeight="1" x14ac:dyDescent="0.2">
      <c r="E698" s="155"/>
      <c r="F698" s="155"/>
      <c r="H698" s="43"/>
      <c r="K698" s="96"/>
      <c r="L698" s="96"/>
      <c r="M698" s="159"/>
      <c r="N698" s="159"/>
      <c r="W698" s="86"/>
    </row>
    <row r="699" spans="5:23" ht="15.75" customHeight="1" x14ac:dyDescent="0.2">
      <c r="E699" s="155"/>
      <c r="F699" s="155"/>
      <c r="H699" s="43"/>
      <c r="K699" s="96"/>
      <c r="L699" s="96"/>
      <c r="M699" s="159"/>
      <c r="N699" s="159"/>
      <c r="W699" s="86"/>
    </row>
    <row r="700" spans="5:23" ht="15.75" customHeight="1" x14ac:dyDescent="0.2">
      <c r="E700" s="155"/>
      <c r="F700" s="155"/>
      <c r="H700" s="43"/>
      <c r="K700" s="96"/>
      <c r="L700" s="96"/>
      <c r="M700" s="159"/>
      <c r="N700" s="159"/>
      <c r="W700" s="86"/>
    </row>
    <row r="701" spans="5:23" ht="15.75" customHeight="1" x14ac:dyDescent="0.2">
      <c r="E701" s="155"/>
      <c r="F701" s="155"/>
      <c r="H701" s="43"/>
      <c r="K701" s="96"/>
      <c r="L701" s="96"/>
      <c r="M701" s="159"/>
      <c r="N701" s="159"/>
      <c r="W701" s="86"/>
    </row>
    <row r="702" spans="5:23" ht="15.75" customHeight="1" x14ac:dyDescent="0.2">
      <c r="E702" s="155"/>
      <c r="F702" s="155"/>
      <c r="H702" s="43"/>
      <c r="K702" s="96"/>
      <c r="L702" s="96"/>
      <c r="M702" s="159"/>
      <c r="N702" s="159"/>
      <c r="W702" s="86"/>
    </row>
    <row r="703" spans="5:23" ht="15.75" customHeight="1" x14ac:dyDescent="0.2">
      <c r="E703" s="155"/>
      <c r="F703" s="155"/>
      <c r="H703" s="43"/>
      <c r="K703" s="96"/>
      <c r="L703" s="96"/>
      <c r="M703" s="159"/>
      <c r="N703" s="159"/>
      <c r="W703" s="86"/>
    </row>
    <row r="704" spans="5:23" ht="15.75" customHeight="1" x14ac:dyDescent="0.2">
      <c r="E704" s="155"/>
      <c r="F704" s="155"/>
      <c r="H704" s="43"/>
      <c r="K704" s="96"/>
      <c r="L704" s="96"/>
      <c r="M704" s="159"/>
      <c r="N704" s="159"/>
      <c r="W704" s="86"/>
    </row>
    <row r="705" spans="5:23" ht="15.75" customHeight="1" x14ac:dyDescent="0.2">
      <c r="E705" s="155"/>
      <c r="F705" s="155"/>
      <c r="H705" s="43"/>
      <c r="K705" s="96"/>
      <c r="L705" s="96"/>
      <c r="M705" s="159"/>
      <c r="N705" s="159"/>
      <c r="W705" s="86"/>
    </row>
    <row r="706" spans="5:23" ht="15.75" customHeight="1" x14ac:dyDescent="0.2">
      <c r="E706" s="155"/>
      <c r="F706" s="155"/>
      <c r="H706" s="43"/>
      <c r="K706" s="96"/>
      <c r="L706" s="96"/>
      <c r="M706" s="159"/>
      <c r="N706" s="159"/>
      <c r="W706" s="86"/>
    </row>
    <row r="707" spans="5:23" ht="15.75" customHeight="1" x14ac:dyDescent="0.2">
      <c r="E707" s="155"/>
      <c r="F707" s="155"/>
      <c r="H707" s="43"/>
      <c r="K707" s="96"/>
      <c r="L707" s="96"/>
      <c r="M707" s="159"/>
      <c r="N707" s="159"/>
      <c r="W707" s="86"/>
    </row>
    <row r="708" spans="5:23" ht="15.75" customHeight="1" x14ac:dyDescent="0.2">
      <c r="E708" s="155"/>
      <c r="F708" s="155"/>
      <c r="H708" s="43"/>
      <c r="K708" s="96"/>
      <c r="L708" s="96"/>
      <c r="M708" s="159"/>
      <c r="N708" s="159"/>
      <c r="W708" s="86"/>
    </row>
    <row r="709" spans="5:23" ht="15.75" customHeight="1" x14ac:dyDescent="0.2">
      <c r="E709" s="155"/>
      <c r="F709" s="155"/>
      <c r="H709" s="43"/>
      <c r="K709" s="96"/>
      <c r="L709" s="96"/>
      <c r="M709" s="159"/>
      <c r="N709" s="159"/>
      <c r="W709" s="86"/>
    </row>
    <row r="710" spans="5:23" ht="15.75" customHeight="1" x14ac:dyDescent="0.2">
      <c r="E710" s="155"/>
      <c r="F710" s="155"/>
      <c r="H710" s="43"/>
      <c r="K710" s="96"/>
      <c r="L710" s="96"/>
      <c r="M710" s="159"/>
      <c r="N710" s="159"/>
      <c r="W710" s="86"/>
    </row>
    <row r="711" spans="5:23" ht="15.75" customHeight="1" x14ac:dyDescent="0.2">
      <c r="E711" s="155"/>
      <c r="F711" s="155"/>
      <c r="H711" s="43"/>
      <c r="K711" s="96"/>
      <c r="L711" s="96"/>
      <c r="M711" s="159"/>
      <c r="N711" s="159"/>
      <c r="W711" s="86"/>
    </row>
    <row r="712" spans="5:23" ht="15.75" customHeight="1" x14ac:dyDescent="0.2">
      <c r="E712" s="155"/>
      <c r="F712" s="155"/>
      <c r="H712" s="43"/>
      <c r="K712" s="96"/>
      <c r="L712" s="96"/>
      <c r="M712" s="159"/>
      <c r="N712" s="159"/>
      <c r="W712" s="86"/>
    </row>
    <row r="713" spans="5:23" ht="15.75" customHeight="1" x14ac:dyDescent="0.2">
      <c r="E713" s="155"/>
      <c r="F713" s="155"/>
      <c r="H713" s="43"/>
      <c r="K713" s="96"/>
      <c r="L713" s="96"/>
      <c r="M713" s="159"/>
      <c r="N713" s="159"/>
      <c r="W713" s="86"/>
    </row>
    <row r="714" spans="5:23" ht="15.75" customHeight="1" x14ac:dyDescent="0.2">
      <c r="E714" s="155"/>
      <c r="F714" s="155"/>
      <c r="H714" s="43"/>
      <c r="K714" s="96"/>
      <c r="L714" s="96"/>
      <c r="M714" s="159"/>
      <c r="N714" s="159"/>
      <c r="W714" s="86"/>
    </row>
    <row r="715" spans="5:23" ht="15.75" customHeight="1" x14ac:dyDescent="0.2">
      <c r="E715" s="155"/>
      <c r="F715" s="155"/>
      <c r="H715" s="43"/>
      <c r="K715" s="96"/>
      <c r="L715" s="96"/>
      <c r="M715" s="159"/>
      <c r="N715" s="159"/>
      <c r="W715" s="86"/>
    </row>
    <row r="716" spans="5:23" ht="15.75" customHeight="1" x14ac:dyDescent="0.2">
      <c r="E716" s="155"/>
      <c r="F716" s="155"/>
      <c r="H716" s="43"/>
      <c r="K716" s="96"/>
      <c r="L716" s="96"/>
      <c r="M716" s="159"/>
      <c r="N716" s="159"/>
      <c r="W716" s="86"/>
    </row>
    <row r="717" spans="5:23" ht="15.75" customHeight="1" x14ac:dyDescent="0.2">
      <c r="E717" s="155"/>
      <c r="F717" s="155"/>
      <c r="H717" s="43"/>
      <c r="K717" s="96"/>
      <c r="L717" s="96"/>
      <c r="M717" s="159"/>
      <c r="N717" s="159"/>
      <c r="W717" s="86"/>
    </row>
    <row r="718" spans="5:23" ht="15.75" customHeight="1" x14ac:dyDescent="0.2">
      <c r="E718" s="155"/>
      <c r="F718" s="155"/>
      <c r="H718" s="43"/>
      <c r="K718" s="96"/>
      <c r="L718" s="96"/>
      <c r="M718" s="159"/>
      <c r="N718" s="159"/>
      <c r="W718" s="86"/>
    </row>
    <row r="719" spans="5:23" ht="15.75" customHeight="1" x14ac:dyDescent="0.2">
      <c r="E719" s="155"/>
      <c r="F719" s="155"/>
      <c r="H719" s="43"/>
      <c r="K719" s="96"/>
      <c r="L719" s="96"/>
      <c r="M719" s="159"/>
      <c r="N719" s="159"/>
      <c r="W719" s="86"/>
    </row>
    <row r="720" spans="5:23" ht="15.75" customHeight="1" x14ac:dyDescent="0.2">
      <c r="E720" s="155"/>
      <c r="F720" s="155"/>
      <c r="H720" s="43"/>
      <c r="K720" s="96"/>
      <c r="L720" s="96"/>
      <c r="M720" s="159"/>
      <c r="N720" s="159"/>
      <c r="W720" s="86"/>
    </row>
    <row r="721" spans="5:23" ht="15.75" customHeight="1" x14ac:dyDescent="0.2">
      <c r="E721" s="155"/>
      <c r="F721" s="155"/>
      <c r="H721" s="43"/>
      <c r="K721" s="96"/>
      <c r="L721" s="96"/>
      <c r="M721" s="159"/>
      <c r="N721" s="159"/>
      <c r="W721" s="86"/>
    </row>
    <row r="722" spans="5:23" ht="15.75" customHeight="1" x14ac:dyDescent="0.2">
      <c r="E722" s="155"/>
      <c r="F722" s="155"/>
      <c r="H722" s="43"/>
      <c r="K722" s="96"/>
      <c r="L722" s="96"/>
      <c r="M722" s="159"/>
      <c r="N722" s="159"/>
      <c r="W722" s="86"/>
    </row>
    <row r="723" spans="5:23" ht="15.75" customHeight="1" x14ac:dyDescent="0.2">
      <c r="E723" s="155"/>
      <c r="F723" s="155"/>
      <c r="H723" s="43"/>
      <c r="K723" s="96"/>
      <c r="L723" s="96"/>
      <c r="M723" s="159"/>
      <c r="N723" s="159"/>
      <c r="W723" s="86"/>
    </row>
    <row r="724" spans="5:23" ht="15.75" customHeight="1" x14ac:dyDescent="0.2">
      <c r="E724" s="155"/>
      <c r="F724" s="155"/>
      <c r="H724" s="43"/>
      <c r="K724" s="96"/>
      <c r="L724" s="96"/>
      <c r="M724" s="159"/>
      <c r="N724" s="159"/>
      <c r="W724" s="86"/>
    </row>
    <row r="725" spans="5:23" ht="15.75" customHeight="1" x14ac:dyDescent="0.2">
      <c r="E725" s="155"/>
      <c r="F725" s="155"/>
      <c r="H725" s="43"/>
      <c r="K725" s="96"/>
      <c r="L725" s="96"/>
      <c r="M725" s="159"/>
      <c r="N725" s="159"/>
      <c r="W725" s="86"/>
    </row>
    <row r="726" spans="5:23" ht="15.75" customHeight="1" x14ac:dyDescent="0.2">
      <c r="E726" s="155"/>
      <c r="F726" s="155"/>
      <c r="H726" s="43"/>
      <c r="K726" s="96"/>
      <c r="L726" s="96"/>
      <c r="M726" s="159"/>
      <c r="N726" s="159"/>
      <c r="W726" s="86"/>
    </row>
    <row r="727" spans="5:23" ht="15.75" customHeight="1" x14ac:dyDescent="0.2">
      <c r="E727" s="155"/>
      <c r="F727" s="155"/>
      <c r="H727" s="43"/>
      <c r="K727" s="96"/>
      <c r="L727" s="96"/>
      <c r="M727" s="159"/>
      <c r="N727" s="159"/>
      <c r="W727" s="86"/>
    </row>
    <row r="728" spans="5:23" ht="15.75" customHeight="1" x14ac:dyDescent="0.2">
      <c r="E728" s="155"/>
      <c r="F728" s="155"/>
      <c r="H728" s="43"/>
      <c r="K728" s="96"/>
      <c r="L728" s="96"/>
      <c r="M728" s="159"/>
      <c r="N728" s="159"/>
      <c r="W728" s="86"/>
    </row>
    <row r="729" spans="5:23" ht="15.75" customHeight="1" x14ac:dyDescent="0.2">
      <c r="E729" s="155"/>
      <c r="F729" s="155"/>
      <c r="H729" s="43"/>
      <c r="K729" s="96"/>
      <c r="L729" s="96"/>
      <c r="M729" s="159"/>
      <c r="N729" s="159"/>
      <c r="W729" s="86"/>
    </row>
    <row r="730" spans="5:23" ht="15.75" customHeight="1" x14ac:dyDescent="0.2">
      <c r="E730" s="155"/>
      <c r="F730" s="155"/>
      <c r="H730" s="43"/>
      <c r="K730" s="96"/>
      <c r="L730" s="96"/>
      <c r="M730" s="159"/>
      <c r="N730" s="159"/>
      <c r="W730" s="86"/>
    </row>
    <row r="731" spans="5:23" ht="15.75" customHeight="1" x14ac:dyDescent="0.2">
      <c r="E731" s="155"/>
      <c r="F731" s="155"/>
      <c r="H731" s="43"/>
      <c r="K731" s="96"/>
      <c r="L731" s="96"/>
      <c r="M731" s="159"/>
      <c r="N731" s="159"/>
      <c r="W731" s="86"/>
    </row>
    <row r="732" spans="5:23" ht="15.75" customHeight="1" x14ac:dyDescent="0.2">
      <c r="E732" s="155"/>
      <c r="F732" s="155"/>
      <c r="H732" s="43"/>
      <c r="K732" s="96"/>
      <c r="L732" s="96"/>
      <c r="M732" s="159"/>
      <c r="N732" s="159"/>
      <c r="W732" s="86"/>
    </row>
    <row r="733" spans="5:23" ht="15.75" customHeight="1" x14ac:dyDescent="0.2">
      <c r="E733" s="155"/>
      <c r="F733" s="155"/>
      <c r="H733" s="43"/>
      <c r="K733" s="96"/>
      <c r="L733" s="96"/>
      <c r="M733" s="159"/>
      <c r="N733" s="159"/>
      <c r="W733" s="86"/>
    </row>
    <row r="734" spans="5:23" ht="15.75" customHeight="1" x14ac:dyDescent="0.2">
      <c r="E734" s="155"/>
      <c r="F734" s="155"/>
      <c r="H734" s="43"/>
      <c r="K734" s="96"/>
      <c r="L734" s="96"/>
      <c r="M734" s="159"/>
      <c r="N734" s="159"/>
      <c r="W734" s="86"/>
    </row>
    <row r="735" spans="5:23" ht="15.75" customHeight="1" x14ac:dyDescent="0.2">
      <c r="E735" s="155"/>
      <c r="F735" s="155"/>
      <c r="H735" s="43"/>
      <c r="K735" s="96"/>
      <c r="L735" s="96"/>
      <c r="M735" s="159"/>
      <c r="N735" s="159"/>
      <c r="W735" s="86"/>
    </row>
    <row r="736" spans="5:23" ht="15.75" customHeight="1" x14ac:dyDescent="0.2">
      <c r="E736" s="155"/>
      <c r="F736" s="155"/>
      <c r="H736" s="43"/>
      <c r="K736" s="96"/>
      <c r="L736" s="96"/>
      <c r="M736" s="159"/>
      <c r="N736" s="159"/>
      <c r="W736" s="86"/>
    </row>
    <row r="737" spans="5:23" ht="15.75" customHeight="1" x14ac:dyDescent="0.2">
      <c r="E737" s="155"/>
      <c r="F737" s="155"/>
      <c r="H737" s="43"/>
      <c r="K737" s="96"/>
      <c r="L737" s="96"/>
      <c r="M737" s="159"/>
      <c r="N737" s="159"/>
      <c r="W737" s="86"/>
    </row>
    <row r="738" spans="5:23" ht="15.75" customHeight="1" x14ac:dyDescent="0.2">
      <c r="E738" s="155"/>
      <c r="F738" s="155"/>
      <c r="H738" s="43"/>
      <c r="K738" s="96"/>
      <c r="L738" s="96"/>
      <c r="M738" s="159"/>
      <c r="N738" s="159"/>
      <c r="W738" s="86"/>
    </row>
    <row r="739" spans="5:23" ht="15.75" customHeight="1" x14ac:dyDescent="0.2">
      <c r="E739" s="155"/>
      <c r="F739" s="155"/>
      <c r="H739" s="43"/>
      <c r="K739" s="96"/>
      <c r="L739" s="96"/>
      <c r="M739" s="159"/>
      <c r="N739" s="159"/>
      <c r="W739" s="86"/>
    </row>
    <row r="740" spans="5:23" ht="15.75" customHeight="1" x14ac:dyDescent="0.2">
      <c r="E740" s="155"/>
      <c r="F740" s="155"/>
      <c r="H740" s="43"/>
      <c r="K740" s="96"/>
      <c r="L740" s="96"/>
      <c r="M740" s="159"/>
      <c r="N740" s="159"/>
      <c r="W740" s="86"/>
    </row>
    <row r="741" spans="5:23" ht="15.75" customHeight="1" x14ac:dyDescent="0.2">
      <c r="E741" s="155"/>
      <c r="F741" s="155"/>
      <c r="H741" s="43"/>
      <c r="K741" s="96"/>
      <c r="L741" s="96"/>
      <c r="M741" s="159"/>
      <c r="N741" s="159"/>
      <c r="W741" s="86"/>
    </row>
    <row r="742" spans="5:23" ht="15.75" customHeight="1" x14ac:dyDescent="0.2">
      <c r="E742" s="155"/>
      <c r="F742" s="155"/>
      <c r="H742" s="43"/>
      <c r="K742" s="96"/>
      <c r="L742" s="96"/>
      <c r="M742" s="159"/>
      <c r="N742" s="159"/>
      <c r="W742" s="86"/>
    </row>
    <row r="743" spans="5:23" ht="15.75" customHeight="1" x14ac:dyDescent="0.2">
      <c r="E743" s="155"/>
      <c r="F743" s="155"/>
      <c r="H743" s="43"/>
      <c r="K743" s="96"/>
      <c r="L743" s="96"/>
      <c r="M743" s="159"/>
      <c r="N743" s="159"/>
      <c r="W743" s="86"/>
    </row>
    <row r="744" spans="5:23" ht="15.75" customHeight="1" x14ac:dyDescent="0.2">
      <c r="E744" s="155"/>
      <c r="F744" s="155"/>
      <c r="H744" s="43"/>
      <c r="K744" s="96"/>
      <c r="L744" s="96"/>
      <c r="M744" s="159"/>
      <c r="N744" s="159"/>
      <c r="W744" s="86"/>
    </row>
    <row r="745" spans="5:23" ht="15.75" customHeight="1" x14ac:dyDescent="0.2">
      <c r="E745" s="155"/>
      <c r="F745" s="155"/>
      <c r="H745" s="43"/>
      <c r="K745" s="96"/>
      <c r="L745" s="96"/>
      <c r="M745" s="159"/>
      <c r="N745" s="159"/>
      <c r="W745" s="86"/>
    </row>
    <row r="746" spans="5:23" ht="15.75" customHeight="1" x14ac:dyDescent="0.2">
      <c r="E746" s="155"/>
      <c r="F746" s="155"/>
      <c r="H746" s="43"/>
      <c r="K746" s="96"/>
      <c r="L746" s="96"/>
      <c r="M746" s="159"/>
      <c r="N746" s="159"/>
      <c r="W746" s="86"/>
    </row>
    <row r="747" spans="5:23" ht="15.75" customHeight="1" x14ac:dyDescent="0.2">
      <c r="E747" s="155"/>
      <c r="F747" s="155"/>
      <c r="H747" s="43"/>
      <c r="K747" s="96"/>
      <c r="L747" s="96"/>
      <c r="M747" s="159"/>
      <c r="N747" s="159"/>
      <c r="W747" s="86"/>
    </row>
    <row r="748" spans="5:23" ht="15.75" customHeight="1" x14ac:dyDescent="0.2">
      <c r="E748" s="155"/>
      <c r="F748" s="155"/>
      <c r="H748" s="43"/>
      <c r="K748" s="96"/>
      <c r="L748" s="96"/>
      <c r="M748" s="159"/>
      <c r="N748" s="159"/>
      <c r="W748" s="86"/>
    </row>
    <row r="749" spans="5:23" ht="15.75" customHeight="1" x14ac:dyDescent="0.2">
      <c r="E749" s="155"/>
      <c r="F749" s="155"/>
      <c r="H749" s="43"/>
      <c r="K749" s="96"/>
      <c r="L749" s="96"/>
      <c r="M749" s="159"/>
      <c r="N749" s="159"/>
      <c r="W749" s="86"/>
    </row>
    <row r="750" spans="5:23" ht="15.75" customHeight="1" x14ac:dyDescent="0.2">
      <c r="E750" s="155"/>
      <c r="F750" s="155"/>
      <c r="H750" s="43"/>
      <c r="K750" s="96"/>
      <c r="L750" s="96"/>
      <c r="M750" s="159"/>
      <c r="N750" s="159"/>
      <c r="W750" s="86"/>
    </row>
    <row r="751" spans="5:23" ht="15.75" customHeight="1" x14ac:dyDescent="0.2">
      <c r="E751" s="155"/>
      <c r="F751" s="155"/>
      <c r="H751" s="43"/>
      <c r="K751" s="96"/>
      <c r="L751" s="96"/>
      <c r="M751" s="159"/>
      <c r="N751" s="159"/>
      <c r="W751" s="86"/>
    </row>
    <row r="752" spans="5:23" ht="15.75" customHeight="1" x14ac:dyDescent="0.2">
      <c r="E752" s="155"/>
      <c r="F752" s="155"/>
      <c r="H752" s="43"/>
      <c r="K752" s="96"/>
      <c r="L752" s="96"/>
      <c r="M752" s="159"/>
      <c r="N752" s="159"/>
      <c r="W752" s="86"/>
    </row>
    <row r="753" spans="5:23" ht="15.75" customHeight="1" x14ac:dyDescent="0.2">
      <c r="E753" s="155"/>
      <c r="F753" s="155"/>
      <c r="H753" s="43"/>
      <c r="K753" s="96"/>
      <c r="L753" s="96"/>
      <c r="M753" s="159"/>
      <c r="N753" s="159"/>
      <c r="W753" s="86"/>
    </row>
    <row r="754" spans="5:23" ht="15.75" customHeight="1" x14ac:dyDescent="0.2">
      <c r="E754" s="155"/>
      <c r="F754" s="155"/>
      <c r="H754" s="43"/>
      <c r="K754" s="96"/>
      <c r="L754" s="96"/>
      <c r="M754" s="159"/>
      <c r="N754" s="159"/>
      <c r="W754" s="86"/>
    </row>
    <row r="755" spans="5:23" ht="15.75" customHeight="1" x14ac:dyDescent="0.2">
      <c r="E755" s="155"/>
      <c r="F755" s="155"/>
      <c r="H755" s="43"/>
      <c r="K755" s="96"/>
      <c r="L755" s="96"/>
      <c r="M755" s="159"/>
      <c r="N755" s="159"/>
      <c r="W755" s="86"/>
    </row>
    <row r="756" spans="5:23" ht="15.75" customHeight="1" x14ac:dyDescent="0.2">
      <c r="E756" s="155"/>
      <c r="F756" s="155"/>
      <c r="H756" s="43"/>
      <c r="K756" s="96"/>
      <c r="L756" s="96"/>
      <c r="M756" s="159"/>
      <c r="N756" s="159"/>
      <c r="W756" s="86"/>
    </row>
    <row r="757" spans="5:23" ht="15.75" customHeight="1" x14ac:dyDescent="0.2">
      <c r="E757" s="155"/>
      <c r="F757" s="155"/>
      <c r="H757" s="43"/>
      <c r="K757" s="96"/>
      <c r="L757" s="96"/>
      <c r="M757" s="159"/>
      <c r="N757" s="159"/>
      <c r="W757" s="86"/>
    </row>
    <row r="758" spans="5:23" ht="15.75" customHeight="1" x14ac:dyDescent="0.2">
      <c r="E758" s="155"/>
      <c r="F758" s="155"/>
      <c r="H758" s="43"/>
      <c r="K758" s="96"/>
      <c r="L758" s="96"/>
      <c r="M758" s="159"/>
      <c r="N758" s="159"/>
      <c r="W758" s="86"/>
    </row>
    <row r="759" spans="5:23" ht="15.75" customHeight="1" x14ac:dyDescent="0.2">
      <c r="E759" s="155"/>
      <c r="F759" s="155"/>
      <c r="H759" s="43"/>
      <c r="K759" s="96"/>
      <c r="L759" s="96"/>
      <c r="M759" s="159"/>
      <c r="N759" s="159"/>
      <c r="W759" s="86"/>
    </row>
    <row r="760" spans="5:23" ht="15.75" customHeight="1" x14ac:dyDescent="0.2">
      <c r="E760" s="155"/>
      <c r="F760" s="155"/>
      <c r="H760" s="43"/>
      <c r="K760" s="96"/>
      <c r="L760" s="96"/>
      <c r="M760" s="159"/>
      <c r="N760" s="159"/>
      <c r="W760" s="86"/>
    </row>
    <row r="761" spans="5:23" ht="15.75" customHeight="1" x14ac:dyDescent="0.2">
      <c r="E761" s="155"/>
      <c r="F761" s="155"/>
      <c r="H761" s="43"/>
      <c r="K761" s="96"/>
      <c r="L761" s="96"/>
      <c r="M761" s="159"/>
      <c r="N761" s="159"/>
      <c r="W761" s="86"/>
    </row>
    <row r="762" spans="5:23" ht="15.75" customHeight="1" x14ac:dyDescent="0.2">
      <c r="E762" s="155"/>
      <c r="F762" s="155"/>
      <c r="H762" s="43"/>
      <c r="K762" s="96"/>
      <c r="L762" s="96"/>
      <c r="M762" s="159"/>
      <c r="N762" s="159"/>
      <c r="W762" s="86"/>
    </row>
    <row r="763" spans="5:23" ht="15.75" customHeight="1" x14ac:dyDescent="0.2">
      <c r="E763" s="155"/>
      <c r="F763" s="155"/>
      <c r="H763" s="43"/>
      <c r="K763" s="96"/>
      <c r="L763" s="96"/>
      <c r="M763" s="159"/>
      <c r="N763" s="159"/>
      <c r="W763" s="86"/>
    </row>
    <row r="764" spans="5:23" ht="15.75" customHeight="1" x14ac:dyDescent="0.2">
      <c r="E764" s="155"/>
      <c r="F764" s="155"/>
      <c r="H764" s="43"/>
      <c r="K764" s="96"/>
      <c r="L764" s="96"/>
      <c r="M764" s="159"/>
      <c r="N764" s="159"/>
      <c r="W764" s="86"/>
    </row>
    <row r="765" spans="5:23" ht="15.75" customHeight="1" x14ac:dyDescent="0.2">
      <c r="E765" s="155"/>
      <c r="F765" s="155"/>
      <c r="H765" s="43"/>
      <c r="K765" s="96"/>
      <c r="L765" s="96"/>
      <c r="M765" s="159"/>
      <c r="N765" s="159"/>
      <c r="W765" s="86"/>
    </row>
    <row r="766" spans="5:23" ht="15.75" customHeight="1" x14ac:dyDescent="0.2">
      <c r="E766" s="155"/>
      <c r="F766" s="155"/>
      <c r="H766" s="43"/>
      <c r="K766" s="96"/>
      <c r="L766" s="96"/>
      <c r="M766" s="159"/>
      <c r="N766" s="159"/>
      <c r="W766" s="86"/>
    </row>
    <row r="767" spans="5:23" ht="15.75" customHeight="1" x14ac:dyDescent="0.2">
      <c r="E767" s="155"/>
      <c r="F767" s="155"/>
      <c r="H767" s="43"/>
      <c r="K767" s="96"/>
      <c r="L767" s="96"/>
      <c r="M767" s="159"/>
      <c r="N767" s="159"/>
      <c r="W767" s="86"/>
    </row>
    <row r="768" spans="5:23" ht="15.75" customHeight="1" x14ac:dyDescent="0.2">
      <c r="E768" s="155"/>
      <c r="F768" s="155"/>
      <c r="H768" s="43"/>
      <c r="K768" s="96"/>
      <c r="L768" s="96"/>
      <c r="M768" s="159"/>
      <c r="N768" s="159"/>
      <c r="W768" s="86"/>
    </row>
    <row r="769" spans="5:23" ht="15.75" customHeight="1" x14ac:dyDescent="0.2">
      <c r="E769" s="155"/>
      <c r="F769" s="155"/>
      <c r="H769" s="43"/>
      <c r="K769" s="96"/>
      <c r="L769" s="96"/>
      <c r="M769" s="159"/>
      <c r="N769" s="159"/>
      <c r="W769" s="86"/>
    </row>
    <row r="770" spans="5:23" ht="15.75" customHeight="1" x14ac:dyDescent="0.2">
      <c r="E770" s="155"/>
      <c r="F770" s="155"/>
      <c r="H770" s="43"/>
      <c r="K770" s="96"/>
      <c r="L770" s="96"/>
      <c r="M770" s="159"/>
      <c r="N770" s="159"/>
      <c r="W770" s="86"/>
    </row>
    <row r="771" spans="5:23" ht="15.75" customHeight="1" x14ac:dyDescent="0.2">
      <c r="E771" s="155"/>
      <c r="F771" s="155"/>
      <c r="H771" s="43"/>
      <c r="K771" s="96"/>
      <c r="L771" s="96"/>
      <c r="M771" s="159"/>
      <c r="N771" s="159"/>
      <c r="W771" s="86"/>
    </row>
    <row r="772" spans="5:23" ht="15.75" customHeight="1" x14ac:dyDescent="0.2">
      <c r="E772" s="155"/>
      <c r="F772" s="155"/>
      <c r="H772" s="43"/>
      <c r="K772" s="96"/>
      <c r="L772" s="96"/>
      <c r="M772" s="159"/>
      <c r="N772" s="159"/>
      <c r="W772" s="86"/>
    </row>
    <row r="773" spans="5:23" ht="15.75" customHeight="1" x14ac:dyDescent="0.2">
      <c r="E773" s="155"/>
      <c r="F773" s="155"/>
      <c r="H773" s="43"/>
      <c r="K773" s="96"/>
      <c r="L773" s="96"/>
      <c r="M773" s="159"/>
      <c r="N773" s="159"/>
      <c r="W773" s="86"/>
    </row>
    <row r="774" spans="5:23" ht="15.75" customHeight="1" x14ac:dyDescent="0.2">
      <c r="E774" s="155"/>
      <c r="F774" s="155"/>
      <c r="H774" s="43"/>
      <c r="K774" s="96"/>
      <c r="L774" s="96"/>
      <c r="M774" s="159"/>
      <c r="N774" s="159"/>
      <c r="W774" s="86"/>
    </row>
    <row r="775" spans="5:23" ht="15.75" customHeight="1" x14ac:dyDescent="0.2">
      <c r="E775" s="155"/>
      <c r="F775" s="155"/>
      <c r="H775" s="43"/>
      <c r="K775" s="96"/>
      <c r="L775" s="96"/>
      <c r="M775" s="159"/>
      <c r="N775" s="159"/>
      <c r="W775" s="86"/>
    </row>
    <row r="776" spans="5:23" ht="15.75" customHeight="1" x14ac:dyDescent="0.2">
      <c r="E776" s="155"/>
      <c r="F776" s="155"/>
      <c r="H776" s="43"/>
      <c r="K776" s="96"/>
      <c r="L776" s="96"/>
      <c r="M776" s="159"/>
      <c r="N776" s="159"/>
      <c r="W776" s="86"/>
    </row>
    <row r="777" spans="5:23" ht="15.75" customHeight="1" x14ac:dyDescent="0.2">
      <c r="E777" s="155"/>
      <c r="F777" s="155"/>
      <c r="H777" s="43"/>
      <c r="K777" s="96"/>
      <c r="L777" s="96"/>
      <c r="M777" s="159"/>
      <c r="N777" s="159"/>
      <c r="W777" s="86"/>
    </row>
    <row r="778" spans="5:23" ht="15.75" customHeight="1" x14ac:dyDescent="0.2">
      <c r="E778" s="155"/>
      <c r="F778" s="155"/>
      <c r="H778" s="43"/>
      <c r="K778" s="96"/>
      <c r="L778" s="96"/>
      <c r="M778" s="159"/>
      <c r="N778" s="159"/>
      <c r="W778" s="86"/>
    </row>
    <row r="779" spans="5:23" ht="15.75" customHeight="1" x14ac:dyDescent="0.2">
      <c r="E779" s="155"/>
      <c r="F779" s="155"/>
      <c r="H779" s="43"/>
      <c r="K779" s="96"/>
      <c r="L779" s="96"/>
      <c r="M779" s="159"/>
      <c r="N779" s="159"/>
      <c r="W779" s="86"/>
    </row>
    <row r="780" spans="5:23" ht="15.75" customHeight="1" x14ac:dyDescent="0.2">
      <c r="E780" s="155"/>
      <c r="F780" s="155"/>
      <c r="H780" s="43"/>
      <c r="K780" s="96"/>
      <c r="L780" s="96"/>
      <c r="M780" s="159"/>
      <c r="N780" s="159"/>
      <c r="W780" s="86"/>
    </row>
    <row r="781" spans="5:23" ht="15.75" customHeight="1" x14ac:dyDescent="0.2">
      <c r="E781" s="155"/>
      <c r="F781" s="155"/>
      <c r="H781" s="43"/>
      <c r="K781" s="96"/>
      <c r="L781" s="96"/>
      <c r="M781" s="159"/>
      <c r="N781" s="159"/>
      <c r="W781" s="86"/>
    </row>
    <row r="782" spans="5:23" ht="15.75" customHeight="1" x14ac:dyDescent="0.2">
      <c r="E782" s="155"/>
      <c r="F782" s="155"/>
      <c r="H782" s="43"/>
      <c r="K782" s="96"/>
      <c r="L782" s="96"/>
      <c r="M782" s="159"/>
      <c r="N782" s="159"/>
      <c r="W782" s="86"/>
    </row>
    <row r="783" spans="5:23" ht="15.75" customHeight="1" x14ac:dyDescent="0.2">
      <c r="E783" s="155"/>
      <c r="F783" s="155"/>
      <c r="H783" s="43"/>
      <c r="K783" s="96"/>
      <c r="L783" s="96"/>
      <c r="M783" s="159"/>
      <c r="N783" s="159"/>
      <c r="W783" s="86"/>
    </row>
    <row r="784" spans="5:23" ht="15.75" customHeight="1" x14ac:dyDescent="0.2">
      <c r="E784" s="155"/>
      <c r="F784" s="155"/>
      <c r="H784" s="43"/>
      <c r="K784" s="96"/>
      <c r="L784" s="96"/>
      <c r="M784" s="159"/>
      <c r="N784" s="159"/>
      <c r="W784" s="86"/>
    </row>
    <row r="785" spans="5:23" ht="15.75" customHeight="1" x14ac:dyDescent="0.2">
      <c r="E785" s="155"/>
      <c r="F785" s="155"/>
      <c r="H785" s="43"/>
      <c r="K785" s="96"/>
      <c r="L785" s="96"/>
      <c r="M785" s="159"/>
      <c r="N785" s="159"/>
      <c r="W785" s="86"/>
    </row>
    <row r="786" spans="5:23" ht="15.75" customHeight="1" x14ac:dyDescent="0.2">
      <c r="E786" s="155"/>
      <c r="F786" s="155"/>
      <c r="H786" s="43"/>
      <c r="K786" s="96"/>
      <c r="L786" s="96"/>
      <c r="M786" s="159"/>
      <c r="N786" s="159"/>
      <c r="W786" s="86"/>
    </row>
    <row r="787" spans="5:23" ht="15.75" customHeight="1" x14ac:dyDescent="0.2">
      <c r="E787" s="155"/>
      <c r="F787" s="155"/>
      <c r="H787" s="43"/>
      <c r="K787" s="96"/>
      <c r="L787" s="96"/>
      <c r="M787" s="159"/>
      <c r="N787" s="159"/>
      <c r="W787" s="86"/>
    </row>
    <row r="788" spans="5:23" ht="15.75" customHeight="1" x14ac:dyDescent="0.2">
      <c r="E788" s="155"/>
      <c r="F788" s="155"/>
      <c r="H788" s="43"/>
      <c r="K788" s="96"/>
      <c r="L788" s="96"/>
      <c r="M788" s="159"/>
      <c r="N788" s="159"/>
      <c r="W788" s="86"/>
    </row>
    <row r="789" spans="5:23" ht="15.75" customHeight="1" x14ac:dyDescent="0.2">
      <c r="E789" s="155"/>
      <c r="F789" s="155"/>
      <c r="H789" s="43"/>
      <c r="K789" s="96"/>
      <c r="L789" s="96"/>
      <c r="M789" s="159"/>
      <c r="N789" s="159"/>
      <c r="W789" s="86"/>
    </row>
    <row r="790" spans="5:23" ht="15.75" customHeight="1" x14ac:dyDescent="0.2">
      <c r="E790" s="155"/>
      <c r="F790" s="155"/>
      <c r="H790" s="43"/>
      <c r="K790" s="96"/>
      <c r="L790" s="96"/>
      <c r="M790" s="159"/>
      <c r="N790" s="159"/>
      <c r="W790" s="86"/>
    </row>
    <row r="791" spans="5:23" ht="15.75" customHeight="1" x14ac:dyDescent="0.2">
      <c r="E791" s="155"/>
      <c r="F791" s="155"/>
      <c r="H791" s="43"/>
      <c r="K791" s="96"/>
      <c r="L791" s="96"/>
      <c r="M791" s="159"/>
      <c r="N791" s="159"/>
      <c r="W791" s="86"/>
    </row>
    <row r="792" spans="5:23" ht="15.75" customHeight="1" x14ac:dyDescent="0.2">
      <c r="E792" s="155"/>
      <c r="F792" s="155"/>
      <c r="H792" s="43"/>
      <c r="K792" s="96"/>
      <c r="L792" s="96"/>
      <c r="M792" s="159"/>
      <c r="N792" s="159"/>
      <c r="W792" s="86"/>
    </row>
    <row r="793" spans="5:23" ht="15.75" customHeight="1" x14ac:dyDescent="0.2">
      <c r="E793" s="155"/>
      <c r="F793" s="155"/>
      <c r="H793" s="43"/>
      <c r="K793" s="96"/>
      <c r="L793" s="96"/>
      <c r="M793" s="159"/>
      <c r="N793" s="159"/>
      <c r="W793" s="86"/>
    </row>
    <row r="794" spans="5:23" ht="15.75" customHeight="1" x14ac:dyDescent="0.2">
      <c r="E794" s="155"/>
      <c r="F794" s="155"/>
      <c r="H794" s="43"/>
      <c r="K794" s="96"/>
      <c r="L794" s="96"/>
      <c r="M794" s="159"/>
      <c r="N794" s="159"/>
      <c r="W794" s="86"/>
    </row>
    <row r="795" spans="5:23" ht="15.75" customHeight="1" x14ac:dyDescent="0.2">
      <c r="E795" s="155"/>
      <c r="F795" s="155"/>
      <c r="H795" s="43"/>
      <c r="K795" s="96"/>
      <c r="L795" s="96"/>
      <c r="M795" s="159"/>
      <c r="N795" s="159"/>
      <c r="W795" s="86"/>
    </row>
    <row r="796" spans="5:23" ht="15.75" customHeight="1" x14ac:dyDescent="0.2">
      <c r="E796" s="155"/>
      <c r="F796" s="155"/>
      <c r="H796" s="43"/>
      <c r="K796" s="96"/>
      <c r="L796" s="96"/>
      <c r="M796" s="159"/>
      <c r="N796" s="159"/>
      <c r="W796" s="86"/>
    </row>
    <row r="797" spans="5:23" ht="15.75" customHeight="1" x14ac:dyDescent="0.2">
      <c r="E797" s="155"/>
      <c r="F797" s="155"/>
      <c r="H797" s="43"/>
      <c r="K797" s="96"/>
      <c r="L797" s="96"/>
      <c r="M797" s="159"/>
      <c r="N797" s="159"/>
      <c r="W797" s="86"/>
    </row>
    <row r="798" spans="5:23" ht="15.75" customHeight="1" x14ac:dyDescent="0.2">
      <c r="E798" s="155"/>
      <c r="F798" s="155"/>
      <c r="H798" s="43"/>
      <c r="K798" s="96"/>
      <c r="L798" s="96"/>
      <c r="M798" s="159"/>
      <c r="N798" s="159"/>
      <c r="W798" s="86"/>
    </row>
    <row r="799" spans="5:23" ht="15.75" customHeight="1" x14ac:dyDescent="0.2">
      <c r="E799" s="155"/>
      <c r="F799" s="155"/>
      <c r="H799" s="43"/>
      <c r="K799" s="96"/>
      <c r="L799" s="96"/>
      <c r="M799" s="159"/>
      <c r="N799" s="159"/>
      <c r="W799" s="86"/>
    </row>
    <row r="800" spans="5:23" ht="15.75" customHeight="1" x14ac:dyDescent="0.2">
      <c r="E800" s="155"/>
      <c r="F800" s="155"/>
      <c r="H800" s="43"/>
      <c r="K800" s="96"/>
      <c r="L800" s="96"/>
      <c r="M800" s="159"/>
      <c r="N800" s="159"/>
      <c r="W800" s="86"/>
    </row>
    <row r="801" spans="5:23" ht="15.75" customHeight="1" x14ac:dyDescent="0.2">
      <c r="E801" s="155"/>
      <c r="F801" s="155"/>
      <c r="H801" s="43"/>
      <c r="K801" s="96"/>
      <c r="L801" s="96"/>
      <c r="M801" s="159"/>
      <c r="N801" s="159"/>
      <c r="W801" s="86"/>
    </row>
    <row r="802" spans="5:23" ht="15.75" customHeight="1" x14ac:dyDescent="0.2">
      <c r="E802" s="155"/>
      <c r="F802" s="155"/>
      <c r="H802" s="43"/>
      <c r="K802" s="96"/>
      <c r="L802" s="96"/>
      <c r="M802" s="159"/>
      <c r="N802" s="159"/>
      <c r="W802" s="86"/>
    </row>
    <row r="803" spans="5:23" ht="15.75" customHeight="1" x14ac:dyDescent="0.2">
      <c r="E803" s="155"/>
      <c r="F803" s="155"/>
      <c r="H803" s="43"/>
      <c r="K803" s="96"/>
      <c r="L803" s="96"/>
      <c r="M803" s="159"/>
      <c r="N803" s="159"/>
      <c r="W803" s="86"/>
    </row>
    <row r="804" spans="5:23" ht="15.75" customHeight="1" x14ac:dyDescent="0.2">
      <c r="E804" s="155"/>
      <c r="F804" s="155"/>
      <c r="H804" s="43"/>
      <c r="K804" s="96"/>
      <c r="L804" s="96"/>
      <c r="M804" s="159"/>
      <c r="N804" s="159"/>
      <c r="W804" s="86"/>
    </row>
    <row r="805" spans="5:23" ht="15.75" customHeight="1" x14ac:dyDescent="0.2">
      <c r="E805" s="155"/>
      <c r="F805" s="155"/>
      <c r="H805" s="43"/>
      <c r="K805" s="96"/>
      <c r="L805" s="96"/>
      <c r="M805" s="159"/>
      <c r="N805" s="159"/>
      <c r="W805" s="86"/>
    </row>
    <row r="806" spans="5:23" ht="15.75" customHeight="1" x14ac:dyDescent="0.2">
      <c r="E806" s="155"/>
      <c r="F806" s="155"/>
      <c r="H806" s="43"/>
      <c r="K806" s="96"/>
      <c r="L806" s="96"/>
      <c r="M806" s="159"/>
      <c r="N806" s="159"/>
      <c r="W806" s="86"/>
    </row>
    <row r="807" spans="5:23" ht="15.75" customHeight="1" x14ac:dyDescent="0.2">
      <c r="E807" s="155"/>
      <c r="F807" s="155"/>
      <c r="H807" s="43"/>
      <c r="K807" s="96"/>
      <c r="L807" s="96"/>
      <c r="M807" s="159"/>
      <c r="N807" s="159"/>
      <c r="W807" s="86"/>
    </row>
    <row r="808" spans="5:23" ht="15.75" customHeight="1" x14ac:dyDescent="0.2">
      <c r="E808" s="155"/>
      <c r="F808" s="155"/>
      <c r="H808" s="43"/>
      <c r="K808" s="96"/>
      <c r="L808" s="96"/>
      <c r="M808" s="159"/>
      <c r="N808" s="159"/>
      <c r="W808" s="86"/>
    </row>
    <row r="809" spans="5:23" ht="15.75" customHeight="1" x14ac:dyDescent="0.2">
      <c r="E809" s="155"/>
      <c r="F809" s="155"/>
      <c r="H809" s="43"/>
      <c r="K809" s="96"/>
      <c r="L809" s="96"/>
      <c r="M809" s="159"/>
      <c r="N809" s="159"/>
      <c r="W809" s="86"/>
    </row>
    <row r="810" spans="5:23" ht="15.75" customHeight="1" x14ac:dyDescent="0.2">
      <c r="E810" s="155"/>
      <c r="F810" s="155"/>
      <c r="H810" s="43"/>
      <c r="K810" s="96"/>
      <c r="L810" s="96"/>
      <c r="M810" s="159"/>
      <c r="N810" s="159"/>
      <c r="W810" s="86"/>
    </row>
    <row r="811" spans="5:23" ht="15.75" customHeight="1" x14ac:dyDescent="0.2">
      <c r="E811" s="155"/>
      <c r="F811" s="155"/>
      <c r="H811" s="43"/>
      <c r="K811" s="96"/>
      <c r="L811" s="96"/>
      <c r="M811" s="159"/>
      <c r="N811" s="159"/>
      <c r="W811" s="86"/>
    </row>
    <row r="812" spans="5:23" ht="15.75" customHeight="1" x14ac:dyDescent="0.2">
      <c r="E812" s="155"/>
      <c r="F812" s="155"/>
      <c r="H812" s="43"/>
      <c r="K812" s="96"/>
      <c r="L812" s="96"/>
      <c r="M812" s="159"/>
      <c r="N812" s="159"/>
      <c r="W812" s="86"/>
    </row>
    <row r="813" spans="5:23" ht="15.75" customHeight="1" x14ac:dyDescent="0.2">
      <c r="E813" s="155"/>
      <c r="F813" s="155"/>
      <c r="H813" s="43"/>
      <c r="K813" s="96"/>
      <c r="L813" s="96"/>
      <c r="M813" s="159"/>
      <c r="N813" s="159"/>
      <c r="W813" s="86"/>
    </row>
    <row r="814" spans="5:23" ht="15.75" customHeight="1" x14ac:dyDescent="0.2">
      <c r="E814" s="155"/>
      <c r="F814" s="155"/>
      <c r="H814" s="43"/>
      <c r="K814" s="96"/>
      <c r="L814" s="96"/>
      <c r="M814" s="159"/>
      <c r="N814" s="159"/>
      <c r="W814" s="86"/>
    </row>
    <row r="815" spans="5:23" ht="15.75" customHeight="1" x14ac:dyDescent="0.2">
      <c r="E815" s="155"/>
      <c r="F815" s="155"/>
      <c r="H815" s="43"/>
      <c r="K815" s="96"/>
      <c r="L815" s="96"/>
      <c r="M815" s="159"/>
      <c r="N815" s="159"/>
      <c r="W815" s="86"/>
    </row>
    <row r="816" spans="5:23" ht="15.75" customHeight="1" x14ac:dyDescent="0.2">
      <c r="E816" s="155"/>
      <c r="F816" s="155"/>
      <c r="H816" s="43"/>
      <c r="K816" s="96"/>
      <c r="L816" s="96"/>
      <c r="M816" s="159"/>
      <c r="N816" s="159"/>
      <c r="W816" s="86"/>
    </row>
    <row r="817" spans="5:23" ht="15.75" customHeight="1" x14ac:dyDescent="0.2">
      <c r="E817" s="155"/>
      <c r="F817" s="155"/>
      <c r="H817" s="43"/>
      <c r="K817" s="96"/>
      <c r="L817" s="96"/>
      <c r="M817" s="159"/>
      <c r="N817" s="159"/>
      <c r="W817" s="86"/>
    </row>
    <row r="818" spans="5:23" ht="15.75" customHeight="1" x14ac:dyDescent="0.2">
      <c r="E818" s="155"/>
      <c r="F818" s="155"/>
      <c r="H818" s="43"/>
      <c r="K818" s="96"/>
      <c r="L818" s="96"/>
      <c r="M818" s="159"/>
      <c r="N818" s="159"/>
      <c r="W818" s="86"/>
    </row>
    <row r="819" spans="5:23" ht="15.75" customHeight="1" x14ac:dyDescent="0.2">
      <c r="E819" s="155"/>
      <c r="F819" s="155"/>
      <c r="H819" s="43"/>
      <c r="K819" s="96"/>
      <c r="L819" s="96"/>
      <c r="M819" s="159"/>
      <c r="N819" s="159"/>
      <c r="W819" s="86"/>
    </row>
    <row r="820" spans="5:23" ht="15.75" customHeight="1" x14ac:dyDescent="0.2">
      <c r="E820" s="155"/>
      <c r="F820" s="155"/>
      <c r="H820" s="43"/>
      <c r="K820" s="96"/>
      <c r="L820" s="96"/>
      <c r="M820" s="159"/>
      <c r="N820" s="159"/>
      <c r="W820" s="86"/>
    </row>
    <row r="821" spans="5:23" ht="15.75" customHeight="1" x14ac:dyDescent="0.2">
      <c r="E821" s="155"/>
      <c r="F821" s="155"/>
      <c r="H821" s="43"/>
      <c r="K821" s="96"/>
      <c r="L821" s="96"/>
      <c r="M821" s="159"/>
      <c r="N821" s="159"/>
      <c r="W821" s="86"/>
    </row>
    <row r="822" spans="5:23" ht="15.75" customHeight="1" x14ac:dyDescent="0.2">
      <c r="E822" s="155"/>
      <c r="F822" s="155"/>
      <c r="H822" s="43"/>
      <c r="K822" s="96"/>
      <c r="L822" s="96"/>
      <c r="M822" s="159"/>
      <c r="N822" s="159"/>
      <c r="W822" s="86"/>
    </row>
    <row r="823" spans="5:23" ht="15.75" customHeight="1" x14ac:dyDescent="0.2">
      <c r="E823" s="155"/>
      <c r="F823" s="155"/>
      <c r="H823" s="43"/>
      <c r="K823" s="96"/>
      <c r="L823" s="96"/>
      <c r="M823" s="159"/>
      <c r="N823" s="159"/>
      <c r="W823" s="86"/>
    </row>
    <row r="824" spans="5:23" ht="15.75" customHeight="1" x14ac:dyDescent="0.2">
      <c r="E824" s="155"/>
      <c r="F824" s="155"/>
      <c r="H824" s="43"/>
      <c r="K824" s="96"/>
      <c r="L824" s="96"/>
      <c r="M824" s="159"/>
      <c r="N824" s="159"/>
      <c r="W824" s="86"/>
    </row>
    <row r="825" spans="5:23" ht="15.75" customHeight="1" x14ac:dyDescent="0.2">
      <c r="E825" s="155"/>
      <c r="F825" s="155"/>
      <c r="H825" s="43"/>
      <c r="K825" s="96"/>
      <c r="L825" s="96"/>
      <c r="M825" s="159"/>
      <c r="N825" s="159"/>
      <c r="W825" s="86"/>
    </row>
    <row r="826" spans="5:23" ht="15.75" customHeight="1" x14ac:dyDescent="0.2">
      <c r="E826" s="155"/>
      <c r="F826" s="155"/>
      <c r="H826" s="43"/>
      <c r="K826" s="96"/>
      <c r="L826" s="96"/>
      <c r="M826" s="159"/>
      <c r="N826" s="159"/>
      <c r="W826" s="86"/>
    </row>
    <row r="827" spans="5:23" ht="15.75" customHeight="1" x14ac:dyDescent="0.2">
      <c r="E827" s="155"/>
      <c r="F827" s="155"/>
      <c r="H827" s="43"/>
      <c r="K827" s="96"/>
      <c r="L827" s="96"/>
      <c r="M827" s="159"/>
      <c r="N827" s="159"/>
      <c r="W827" s="86"/>
    </row>
    <row r="828" spans="5:23" ht="15.75" customHeight="1" x14ac:dyDescent="0.2">
      <c r="E828" s="155"/>
      <c r="F828" s="155"/>
      <c r="H828" s="43"/>
      <c r="K828" s="96"/>
      <c r="L828" s="96"/>
      <c r="M828" s="159"/>
      <c r="N828" s="159"/>
      <c r="W828" s="86"/>
    </row>
    <row r="829" spans="5:23" ht="15.75" customHeight="1" x14ac:dyDescent="0.2">
      <c r="E829" s="155"/>
      <c r="F829" s="155"/>
      <c r="H829" s="43"/>
      <c r="K829" s="96"/>
      <c r="L829" s="96"/>
      <c r="M829" s="159"/>
      <c r="N829" s="159"/>
      <c r="W829" s="86"/>
    </row>
    <row r="830" spans="5:23" ht="15.75" customHeight="1" x14ac:dyDescent="0.2">
      <c r="E830" s="155"/>
      <c r="F830" s="155"/>
      <c r="H830" s="43"/>
      <c r="K830" s="96"/>
      <c r="L830" s="96"/>
      <c r="M830" s="159"/>
      <c r="N830" s="159"/>
      <c r="W830" s="86"/>
    </row>
    <row r="831" spans="5:23" ht="15.75" customHeight="1" x14ac:dyDescent="0.2">
      <c r="E831" s="155"/>
      <c r="F831" s="155"/>
      <c r="H831" s="43"/>
      <c r="K831" s="96"/>
      <c r="L831" s="96"/>
      <c r="M831" s="159"/>
      <c r="N831" s="159"/>
      <c r="W831" s="86"/>
    </row>
    <row r="832" spans="5:23" ht="15.75" customHeight="1" x14ac:dyDescent="0.2">
      <c r="E832" s="155"/>
      <c r="F832" s="155"/>
      <c r="H832" s="43"/>
      <c r="K832" s="96"/>
      <c r="L832" s="96"/>
      <c r="M832" s="159"/>
      <c r="N832" s="159"/>
      <c r="W832" s="86"/>
    </row>
    <row r="833" spans="5:23" ht="15.75" customHeight="1" x14ac:dyDescent="0.2">
      <c r="E833" s="155"/>
      <c r="F833" s="155"/>
      <c r="H833" s="43"/>
      <c r="K833" s="96"/>
      <c r="L833" s="96"/>
      <c r="M833" s="159"/>
      <c r="N833" s="159"/>
      <c r="W833" s="86"/>
    </row>
    <row r="834" spans="5:23" ht="15.75" customHeight="1" x14ac:dyDescent="0.2">
      <c r="E834" s="155"/>
      <c r="F834" s="155"/>
      <c r="H834" s="43"/>
      <c r="K834" s="96"/>
      <c r="L834" s="96"/>
      <c r="M834" s="159"/>
      <c r="N834" s="159"/>
      <c r="W834" s="86"/>
    </row>
    <row r="835" spans="5:23" ht="15.75" customHeight="1" x14ac:dyDescent="0.2">
      <c r="E835" s="155"/>
      <c r="F835" s="155"/>
      <c r="H835" s="43"/>
      <c r="K835" s="96"/>
      <c r="L835" s="96"/>
      <c r="M835" s="159"/>
      <c r="N835" s="159"/>
      <c r="W835" s="86"/>
    </row>
    <row r="836" spans="5:23" ht="15.75" customHeight="1" x14ac:dyDescent="0.2">
      <c r="E836" s="155"/>
      <c r="F836" s="155"/>
      <c r="H836" s="43"/>
      <c r="K836" s="96"/>
      <c r="L836" s="96"/>
      <c r="M836" s="159"/>
      <c r="N836" s="159"/>
      <c r="W836" s="86"/>
    </row>
    <row r="837" spans="5:23" ht="15.75" customHeight="1" x14ac:dyDescent="0.2">
      <c r="E837" s="155"/>
      <c r="F837" s="155"/>
      <c r="H837" s="43"/>
      <c r="K837" s="96"/>
      <c r="L837" s="96"/>
      <c r="M837" s="159"/>
      <c r="N837" s="159"/>
      <c r="W837" s="86"/>
    </row>
    <row r="838" spans="5:23" ht="15.75" customHeight="1" x14ac:dyDescent="0.2">
      <c r="E838" s="155"/>
      <c r="F838" s="155"/>
      <c r="H838" s="43"/>
      <c r="K838" s="96"/>
      <c r="L838" s="96"/>
      <c r="M838" s="159"/>
      <c r="N838" s="159"/>
      <c r="W838" s="86"/>
    </row>
    <row r="839" spans="5:23" ht="15.75" customHeight="1" x14ac:dyDescent="0.2">
      <c r="E839" s="155"/>
      <c r="F839" s="155"/>
      <c r="H839" s="43"/>
      <c r="K839" s="96"/>
      <c r="L839" s="96"/>
      <c r="M839" s="159"/>
      <c r="N839" s="159"/>
      <c r="W839" s="86"/>
    </row>
    <row r="840" spans="5:23" ht="15.75" customHeight="1" x14ac:dyDescent="0.2">
      <c r="E840" s="155"/>
      <c r="F840" s="155"/>
      <c r="H840" s="43"/>
      <c r="K840" s="96"/>
      <c r="L840" s="96"/>
      <c r="M840" s="159"/>
      <c r="N840" s="159"/>
      <c r="W840" s="86"/>
    </row>
    <row r="841" spans="5:23" ht="15.75" customHeight="1" x14ac:dyDescent="0.2">
      <c r="E841" s="155"/>
      <c r="F841" s="155"/>
      <c r="H841" s="43"/>
      <c r="K841" s="96"/>
      <c r="L841" s="96"/>
      <c r="M841" s="159"/>
      <c r="N841" s="159"/>
      <c r="W841" s="86"/>
    </row>
    <row r="842" spans="5:23" ht="15.75" customHeight="1" x14ac:dyDescent="0.2">
      <c r="E842" s="155"/>
      <c r="F842" s="155"/>
      <c r="H842" s="43"/>
      <c r="K842" s="96"/>
      <c r="L842" s="96"/>
      <c r="M842" s="159"/>
      <c r="N842" s="159"/>
      <c r="W842" s="86"/>
    </row>
    <row r="843" spans="5:23" ht="15.75" customHeight="1" x14ac:dyDescent="0.2">
      <c r="E843" s="155"/>
      <c r="F843" s="155"/>
      <c r="H843" s="43"/>
      <c r="K843" s="96"/>
      <c r="L843" s="96"/>
      <c r="M843" s="159"/>
      <c r="N843" s="159"/>
      <c r="W843" s="86"/>
    </row>
    <row r="844" spans="5:23" ht="15.75" customHeight="1" x14ac:dyDescent="0.2">
      <c r="E844" s="155"/>
      <c r="F844" s="155"/>
      <c r="H844" s="43"/>
      <c r="K844" s="96"/>
      <c r="L844" s="96"/>
      <c r="M844" s="159"/>
      <c r="N844" s="159"/>
      <c r="W844" s="86"/>
    </row>
    <row r="845" spans="5:23" ht="15.75" customHeight="1" x14ac:dyDescent="0.2">
      <c r="E845" s="155"/>
      <c r="F845" s="155"/>
      <c r="H845" s="43"/>
      <c r="K845" s="96"/>
      <c r="L845" s="96"/>
      <c r="M845" s="159"/>
      <c r="N845" s="159"/>
      <c r="W845" s="86"/>
    </row>
    <row r="846" spans="5:23" ht="15.75" customHeight="1" x14ac:dyDescent="0.2">
      <c r="E846" s="155"/>
      <c r="F846" s="155"/>
      <c r="H846" s="43"/>
      <c r="K846" s="96"/>
      <c r="L846" s="96"/>
      <c r="M846" s="159"/>
      <c r="N846" s="159"/>
      <c r="W846" s="86"/>
    </row>
    <row r="847" spans="5:23" ht="15.75" customHeight="1" x14ac:dyDescent="0.2">
      <c r="E847" s="155"/>
      <c r="F847" s="155"/>
      <c r="H847" s="43"/>
      <c r="K847" s="96"/>
      <c r="L847" s="96"/>
      <c r="M847" s="159"/>
      <c r="N847" s="159"/>
      <c r="W847" s="86"/>
    </row>
    <row r="848" spans="5:23" ht="15.75" customHeight="1" x14ac:dyDescent="0.2">
      <c r="E848" s="155"/>
      <c r="F848" s="155"/>
      <c r="H848" s="43"/>
      <c r="K848" s="96"/>
      <c r="L848" s="96"/>
      <c r="M848" s="159"/>
      <c r="N848" s="159"/>
      <c r="W848" s="86"/>
    </row>
    <row r="849" spans="5:23" ht="15.75" customHeight="1" x14ac:dyDescent="0.2">
      <c r="E849" s="155"/>
      <c r="F849" s="155"/>
      <c r="H849" s="43"/>
      <c r="K849" s="96"/>
      <c r="L849" s="96"/>
      <c r="M849" s="159"/>
      <c r="N849" s="159"/>
      <c r="W849" s="86"/>
    </row>
    <row r="850" spans="5:23" ht="15.75" customHeight="1" x14ac:dyDescent="0.2">
      <c r="E850" s="155"/>
      <c r="F850" s="155"/>
      <c r="H850" s="43"/>
      <c r="K850" s="96"/>
      <c r="L850" s="96"/>
      <c r="M850" s="159"/>
      <c r="N850" s="159"/>
      <c r="W850" s="86"/>
    </row>
    <row r="851" spans="5:23" ht="15.75" customHeight="1" x14ac:dyDescent="0.2">
      <c r="E851" s="155"/>
      <c r="F851" s="155"/>
      <c r="H851" s="43"/>
      <c r="K851" s="96"/>
      <c r="L851" s="96"/>
      <c r="M851" s="159"/>
      <c r="N851" s="159"/>
      <c r="W851" s="86"/>
    </row>
    <row r="852" spans="5:23" ht="15.75" customHeight="1" x14ac:dyDescent="0.2">
      <c r="E852" s="155"/>
      <c r="F852" s="155"/>
      <c r="H852" s="43"/>
      <c r="K852" s="96"/>
      <c r="L852" s="96"/>
      <c r="M852" s="159"/>
      <c r="N852" s="159"/>
      <c r="W852" s="86"/>
    </row>
    <row r="853" spans="5:23" ht="15.75" customHeight="1" x14ac:dyDescent="0.2">
      <c r="E853" s="155"/>
      <c r="F853" s="155"/>
      <c r="H853" s="43"/>
      <c r="K853" s="96"/>
      <c r="L853" s="96"/>
      <c r="M853" s="159"/>
      <c r="N853" s="159"/>
      <c r="W853" s="86"/>
    </row>
    <row r="854" spans="5:23" ht="15.75" customHeight="1" x14ac:dyDescent="0.2">
      <c r="E854" s="155"/>
      <c r="F854" s="155"/>
      <c r="H854" s="43"/>
      <c r="K854" s="96"/>
      <c r="L854" s="96"/>
      <c r="M854" s="159"/>
      <c r="N854" s="159"/>
      <c r="W854" s="86"/>
    </row>
    <row r="855" spans="5:23" ht="15.75" customHeight="1" x14ac:dyDescent="0.2">
      <c r="E855" s="155"/>
      <c r="F855" s="155"/>
      <c r="H855" s="43"/>
      <c r="K855" s="96"/>
      <c r="L855" s="96"/>
      <c r="M855" s="159"/>
      <c r="N855" s="159"/>
      <c r="W855" s="86"/>
    </row>
    <row r="856" spans="5:23" ht="15.75" customHeight="1" x14ac:dyDescent="0.2">
      <c r="E856" s="155"/>
      <c r="F856" s="155"/>
      <c r="H856" s="43"/>
      <c r="K856" s="96"/>
      <c r="L856" s="96"/>
      <c r="M856" s="159"/>
      <c r="N856" s="159"/>
      <c r="W856" s="86"/>
    </row>
    <row r="857" spans="5:23" ht="15.75" customHeight="1" x14ac:dyDescent="0.2">
      <c r="E857" s="155"/>
      <c r="F857" s="155"/>
      <c r="H857" s="43"/>
      <c r="K857" s="96"/>
      <c r="L857" s="96"/>
      <c r="M857" s="159"/>
      <c r="N857" s="159"/>
      <c r="W857" s="86"/>
    </row>
    <row r="858" spans="5:23" ht="15.75" customHeight="1" x14ac:dyDescent="0.2">
      <c r="E858" s="155"/>
      <c r="F858" s="155"/>
      <c r="H858" s="43"/>
      <c r="K858" s="96"/>
      <c r="L858" s="96"/>
      <c r="M858" s="159"/>
      <c r="N858" s="159"/>
      <c r="W858" s="86"/>
    </row>
    <row r="859" spans="5:23" ht="15.75" customHeight="1" x14ac:dyDescent="0.2">
      <c r="E859" s="155"/>
      <c r="F859" s="155"/>
      <c r="H859" s="43"/>
      <c r="K859" s="96"/>
      <c r="L859" s="96"/>
      <c r="M859" s="159"/>
      <c r="N859" s="159"/>
      <c r="W859" s="86"/>
    </row>
    <row r="860" spans="5:23" ht="15.75" customHeight="1" x14ac:dyDescent="0.2">
      <c r="E860" s="155"/>
      <c r="F860" s="155"/>
      <c r="H860" s="43"/>
      <c r="K860" s="96"/>
      <c r="L860" s="96"/>
      <c r="M860" s="159"/>
      <c r="N860" s="159"/>
      <c r="W860" s="86"/>
    </row>
    <row r="861" spans="5:23" ht="15.75" customHeight="1" x14ac:dyDescent="0.2">
      <c r="E861" s="155"/>
      <c r="F861" s="155"/>
      <c r="H861" s="43"/>
      <c r="K861" s="96"/>
      <c r="L861" s="96"/>
      <c r="M861" s="159"/>
      <c r="N861" s="159"/>
      <c r="W861" s="86"/>
    </row>
    <row r="862" spans="5:23" ht="15.75" customHeight="1" x14ac:dyDescent="0.2">
      <c r="E862" s="155"/>
      <c r="F862" s="155"/>
      <c r="H862" s="43"/>
      <c r="K862" s="96"/>
      <c r="L862" s="96"/>
      <c r="M862" s="159"/>
      <c r="N862" s="159"/>
      <c r="W862" s="86"/>
    </row>
    <row r="863" spans="5:23" ht="15.75" customHeight="1" x14ac:dyDescent="0.2">
      <c r="E863" s="155"/>
      <c r="F863" s="155"/>
      <c r="H863" s="43"/>
      <c r="K863" s="96"/>
      <c r="L863" s="96"/>
      <c r="M863" s="159"/>
      <c r="N863" s="159"/>
      <c r="W863" s="86"/>
    </row>
    <row r="864" spans="5:23" ht="15.75" customHeight="1" x14ac:dyDescent="0.2">
      <c r="E864" s="155"/>
      <c r="F864" s="155"/>
      <c r="H864" s="43"/>
      <c r="K864" s="96"/>
      <c r="L864" s="96"/>
      <c r="M864" s="159"/>
      <c r="N864" s="159"/>
      <c r="W864" s="86"/>
    </row>
    <row r="865" spans="5:23" ht="15.75" customHeight="1" x14ac:dyDescent="0.2">
      <c r="E865" s="155"/>
      <c r="F865" s="155"/>
      <c r="H865" s="43"/>
      <c r="K865" s="96"/>
      <c r="L865" s="96"/>
      <c r="M865" s="159"/>
      <c r="N865" s="159"/>
      <c r="W865" s="86"/>
    </row>
    <row r="866" spans="5:23" ht="15.75" customHeight="1" x14ac:dyDescent="0.2">
      <c r="E866" s="155"/>
      <c r="F866" s="155"/>
      <c r="H866" s="43"/>
      <c r="K866" s="96"/>
      <c r="L866" s="96"/>
      <c r="M866" s="159"/>
      <c r="N866" s="159"/>
      <c r="W866" s="86"/>
    </row>
    <row r="867" spans="5:23" ht="15.75" customHeight="1" x14ac:dyDescent="0.2">
      <c r="E867" s="155"/>
      <c r="F867" s="155"/>
      <c r="H867" s="43"/>
      <c r="K867" s="96"/>
      <c r="L867" s="96"/>
      <c r="M867" s="159"/>
      <c r="N867" s="159"/>
      <c r="W867" s="86"/>
    </row>
    <row r="868" spans="5:23" ht="15.75" customHeight="1" x14ac:dyDescent="0.2">
      <c r="E868" s="155"/>
      <c r="F868" s="155"/>
      <c r="H868" s="43"/>
      <c r="K868" s="96"/>
      <c r="L868" s="96"/>
      <c r="M868" s="159"/>
      <c r="N868" s="159"/>
      <c r="W868" s="86"/>
    </row>
    <row r="869" spans="5:23" ht="15.75" customHeight="1" x14ac:dyDescent="0.2">
      <c r="E869" s="155"/>
      <c r="F869" s="155"/>
      <c r="H869" s="43"/>
      <c r="K869" s="96"/>
      <c r="L869" s="96"/>
      <c r="M869" s="159"/>
      <c r="N869" s="159"/>
      <c r="W869" s="86"/>
    </row>
    <row r="870" spans="5:23" ht="15.75" customHeight="1" x14ac:dyDescent="0.2">
      <c r="E870" s="155"/>
      <c r="F870" s="155"/>
      <c r="H870" s="43"/>
      <c r="K870" s="96"/>
      <c r="L870" s="96"/>
      <c r="M870" s="159"/>
      <c r="N870" s="159"/>
      <c r="W870" s="86"/>
    </row>
    <row r="871" spans="5:23" ht="15.75" customHeight="1" x14ac:dyDescent="0.2">
      <c r="E871" s="155"/>
      <c r="F871" s="155"/>
      <c r="H871" s="43"/>
      <c r="K871" s="96"/>
      <c r="L871" s="96"/>
      <c r="M871" s="159"/>
      <c r="N871" s="159"/>
      <c r="W871" s="86"/>
    </row>
    <row r="872" spans="5:23" ht="15.75" customHeight="1" x14ac:dyDescent="0.2">
      <c r="E872" s="155"/>
      <c r="F872" s="155"/>
      <c r="H872" s="43"/>
      <c r="K872" s="96"/>
      <c r="L872" s="96"/>
      <c r="M872" s="159"/>
      <c r="N872" s="159"/>
      <c r="W872" s="86"/>
    </row>
    <row r="873" spans="5:23" ht="15.75" customHeight="1" x14ac:dyDescent="0.2">
      <c r="E873" s="155"/>
      <c r="F873" s="155"/>
      <c r="H873" s="43"/>
      <c r="K873" s="96"/>
      <c r="L873" s="96"/>
      <c r="M873" s="159"/>
      <c r="N873" s="159"/>
      <c r="W873" s="86"/>
    </row>
    <row r="874" spans="5:23" ht="15.75" customHeight="1" x14ac:dyDescent="0.2">
      <c r="E874" s="155"/>
      <c r="F874" s="155"/>
      <c r="H874" s="43"/>
      <c r="K874" s="96"/>
      <c r="L874" s="96"/>
      <c r="M874" s="159"/>
      <c r="N874" s="159"/>
      <c r="W874" s="86"/>
    </row>
    <row r="875" spans="5:23" ht="15.75" customHeight="1" x14ac:dyDescent="0.2">
      <c r="E875" s="155"/>
      <c r="F875" s="155"/>
      <c r="H875" s="43"/>
      <c r="K875" s="96"/>
      <c r="L875" s="96"/>
      <c r="M875" s="159"/>
      <c r="N875" s="159"/>
      <c r="W875" s="86"/>
    </row>
    <row r="876" spans="5:23" ht="15.75" customHeight="1" x14ac:dyDescent="0.2">
      <c r="E876" s="155"/>
      <c r="F876" s="155"/>
      <c r="H876" s="43"/>
      <c r="K876" s="96"/>
      <c r="L876" s="96"/>
      <c r="M876" s="159"/>
      <c r="N876" s="159"/>
      <c r="W876" s="86"/>
    </row>
    <row r="877" spans="5:23" ht="15.75" customHeight="1" x14ac:dyDescent="0.2">
      <c r="E877" s="155"/>
      <c r="F877" s="155"/>
      <c r="H877" s="43"/>
      <c r="K877" s="96"/>
      <c r="L877" s="96"/>
      <c r="M877" s="159"/>
      <c r="N877" s="159"/>
      <c r="W877" s="86"/>
    </row>
    <row r="878" spans="5:23" ht="15.75" customHeight="1" x14ac:dyDescent="0.2">
      <c r="E878" s="155"/>
      <c r="F878" s="155"/>
      <c r="H878" s="43"/>
      <c r="K878" s="96"/>
      <c r="L878" s="96"/>
      <c r="M878" s="159"/>
      <c r="N878" s="159"/>
      <c r="W878" s="86"/>
    </row>
    <row r="879" spans="5:23" ht="15.75" customHeight="1" x14ac:dyDescent="0.2">
      <c r="E879" s="155"/>
      <c r="F879" s="155"/>
      <c r="H879" s="43"/>
      <c r="K879" s="96"/>
      <c r="L879" s="96"/>
      <c r="M879" s="159"/>
      <c r="N879" s="159"/>
      <c r="W879" s="86"/>
    </row>
    <row r="880" spans="5:23" ht="15.75" customHeight="1" x14ac:dyDescent="0.2">
      <c r="E880" s="155"/>
      <c r="F880" s="155"/>
      <c r="H880" s="43"/>
      <c r="K880" s="96"/>
      <c r="L880" s="96"/>
      <c r="M880" s="159"/>
      <c r="N880" s="159"/>
      <c r="W880" s="86"/>
    </row>
    <row r="881" spans="5:23" ht="15.75" customHeight="1" x14ac:dyDescent="0.2">
      <c r="E881" s="155"/>
      <c r="F881" s="155"/>
      <c r="H881" s="43"/>
      <c r="K881" s="96"/>
      <c r="L881" s="96"/>
      <c r="M881" s="159"/>
      <c r="N881" s="159"/>
      <c r="W881" s="86"/>
    </row>
    <row r="882" spans="5:23" ht="15.75" customHeight="1" x14ac:dyDescent="0.2">
      <c r="E882" s="155"/>
      <c r="F882" s="155"/>
      <c r="H882" s="43"/>
      <c r="K882" s="96"/>
      <c r="L882" s="96"/>
      <c r="M882" s="159"/>
      <c r="N882" s="159"/>
      <c r="W882" s="86"/>
    </row>
    <row r="883" spans="5:23" ht="15.75" customHeight="1" x14ac:dyDescent="0.2">
      <c r="E883" s="155"/>
      <c r="F883" s="155"/>
      <c r="H883" s="43"/>
      <c r="K883" s="96"/>
      <c r="L883" s="96"/>
      <c r="M883" s="159"/>
      <c r="N883" s="159"/>
      <c r="W883" s="86"/>
    </row>
    <row r="884" spans="5:23" ht="15.75" customHeight="1" x14ac:dyDescent="0.2">
      <c r="E884" s="155"/>
      <c r="F884" s="155"/>
      <c r="H884" s="43"/>
      <c r="K884" s="96"/>
      <c r="L884" s="96"/>
      <c r="M884" s="159"/>
      <c r="N884" s="159"/>
      <c r="W884" s="86"/>
    </row>
    <row r="885" spans="5:23" ht="15.75" customHeight="1" x14ac:dyDescent="0.2">
      <c r="E885" s="155"/>
      <c r="F885" s="155"/>
      <c r="H885" s="43"/>
      <c r="K885" s="96"/>
      <c r="L885" s="96"/>
      <c r="M885" s="159"/>
      <c r="N885" s="159"/>
      <c r="W885" s="86"/>
    </row>
    <row r="886" spans="5:23" ht="15.75" customHeight="1" x14ac:dyDescent="0.2">
      <c r="E886" s="155"/>
      <c r="F886" s="155"/>
      <c r="H886" s="43"/>
      <c r="K886" s="96"/>
      <c r="L886" s="96"/>
      <c r="M886" s="159"/>
      <c r="N886" s="159"/>
      <c r="W886" s="86"/>
    </row>
    <row r="887" spans="5:23" ht="15.75" customHeight="1" x14ac:dyDescent="0.2">
      <c r="E887" s="155"/>
      <c r="F887" s="155"/>
      <c r="H887" s="43"/>
      <c r="K887" s="96"/>
      <c r="L887" s="96"/>
      <c r="M887" s="159"/>
      <c r="N887" s="159"/>
      <c r="W887" s="86"/>
    </row>
    <row r="888" spans="5:23" ht="15.75" customHeight="1" x14ac:dyDescent="0.2">
      <c r="E888" s="155"/>
      <c r="F888" s="155"/>
      <c r="H888" s="43"/>
      <c r="K888" s="96"/>
      <c r="L888" s="96"/>
      <c r="M888" s="159"/>
      <c r="N888" s="159"/>
      <c r="W888" s="86"/>
    </row>
    <row r="889" spans="5:23" ht="15.75" customHeight="1" x14ac:dyDescent="0.2">
      <c r="E889" s="155"/>
      <c r="F889" s="155"/>
      <c r="H889" s="43"/>
      <c r="K889" s="96"/>
      <c r="L889" s="96"/>
      <c r="M889" s="159"/>
      <c r="N889" s="159"/>
      <c r="W889" s="86"/>
    </row>
    <row r="890" spans="5:23" ht="15.75" customHeight="1" x14ac:dyDescent="0.2">
      <c r="E890" s="155"/>
      <c r="F890" s="155"/>
      <c r="H890" s="43"/>
      <c r="K890" s="96"/>
      <c r="L890" s="96"/>
      <c r="M890" s="159"/>
      <c r="N890" s="159"/>
      <c r="W890" s="86"/>
    </row>
    <row r="891" spans="5:23" ht="15.75" customHeight="1" x14ac:dyDescent="0.2">
      <c r="E891" s="155"/>
      <c r="F891" s="155"/>
      <c r="H891" s="43"/>
      <c r="K891" s="96"/>
      <c r="L891" s="96"/>
      <c r="M891" s="159"/>
      <c r="N891" s="159"/>
      <c r="W891" s="86"/>
    </row>
    <row r="892" spans="5:23" ht="15.75" customHeight="1" x14ac:dyDescent="0.2">
      <c r="E892" s="155"/>
      <c r="F892" s="155"/>
      <c r="H892" s="43"/>
      <c r="K892" s="96"/>
      <c r="L892" s="96"/>
      <c r="M892" s="159"/>
      <c r="N892" s="159"/>
      <c r="W892" s="86"/>
    </row>
    <row r="893" spans="5:23" ht="15.75" customHeight="1" x14ac:dyDescent="0.2">
      <c r="E893" s="155"/>
      <c r="F893" s="155"/>
      <c r="H893" s="43"/>
      <c r="K893" s="96"/>
      <c r="L893" s="96"/>
      <c r="M893" s="159"/>
      <c r="N893" s="159"/>
      <c r="W893" s="86"/>
    </row>
    <row r="894" spans="5:23" ht="15.75" customHeight="1" x14ac:dyDescent="0.2">
      <c r="E894" s="155"/>
      <c r="F894" s="155"/>
      <c r="H894" s="43"/>
      <c r="K894" s="96"/>
      <c r="L894" s="96"/>
      <c r="M894" s="159"/>
      <c r="N894" s="159"/>
      <c r="W894" s="86"/>
    </row>
    <row r="895" spans="5:23" ht="15.75" customHeight="1" x14ac:dyDescent="0.2">
      <c r="E895" s="155"/>
      <c r="F895" s="155"/>
      <c r="H895" s="43"/>
      <c r="K895" s="96"/>
      <c r="L895" s="96"/>
      <c r="M895" s="159"/>
      <c r="N895" s="159"/>
      <c r="W895" s="86"/>
    </row>
    <row r="896" spans="5:23" ht="15.75" customHeight="1" x14ac:dyDescent="0.2">
      <c r="E896" s="155"/>
      <c r="F896" s="155"/>
      <c r="H896" s="43"/>
      <c r="K896" s="96"/>
      <c r="L896" s="96"/>
      <c r="M896" s="159"/>
      <c r="N896" s="159"/>
      <c r="W896" s="86"/>
    </row>
    <row r="897" spans="5:23" ht="15.75" customHeight="1" x14ac:dyDescent="0.2">
      <c r="E897" s="155"/>
      <c r="F897" s="155"/>
      <c r="H897" s="43"/>
      <c r="K897" s="96"/>
      <c r="L897" s="96"/>
      <c r="M897" s="159"/>
      <c r="N897" s="159"/>
      <c r="W897" s="86"/>
    </row>
    <row r="898" spans="5:23" ht="15.75" customHeight="1" x14ac:dyDescent="0.2">
      <c r="E898" s="155"/>
      <c r="F898" s="155"/>
      <c r="H898" s="43"/>
      <c r="K898" s="96"/>
      <c r="L898" s="96"/>
      <c r="M898" s="159"/>
      <c r="N898" s="159"/>
      <c r="W898" s="86"/>
    </row>
    <row r="899" spans="5:23" ht="15.75" customHeight="1" x14ac:dyDescent="0.2">
      <c r="E899" s="155"/>
      <c r="F899" s="155"/>
      <c r="H899" s="43"/>
      <c r="K899" s="96"/>
      <c r="L899" s="96"/>
      <c r="M899" s="159"/>
      <c r="N899" s="159"/>
      <c r="W899" s="86"/>
    </row>
    <row r="900" spans="5:23" ht="15.75" customHeight="1" x14ac:dyDescent="0.2">
      <c r="E900" s="155"/>
      <c r="F900" s="155"/>
      <c r="H900" s="43"/>
      <c r="K900" s="96"/>
      <c r="L900" s="96"/>
      <c r="M900" s="159"/>
      <c r="N900" s="159"/>
      <c r="W900" s="86"/>
    </row>
    <row r="901" spans="5:23" ht="15.75" customHeight="1" x14ac:dyDescent="0.2">
      <c r="E901" s="155"/>
      <c r="F901" s="155"/>
      <c r="H901" s="43"/>
      <c r="K901" s="96"/>
      <c r="L901" s="96"/>
      <c r="M901" s="159"/>
      <c r="N901" s="159"/>
      <c r="W901" s="86"/>
    </row>
    <row r="902" spans="5:23" ht="15.75" customHeight="1" x14ac:dyDescent="0.2">
      <c r="E902" s="155"/>
      <c r="F902" s="155"/>
      <c r="H902" s="43"/>
      <c r="K902" s="96"/>
      <c r="L902" s="96"/>
      <c r="M902" s="159"/>
      <c r="N902" s="159"/>
      <c r="W902" s="86"/>
    </row>
    <row r="903" spans="5:23" ht="15.75" customHeight="1" x14ac:dyDescent="0.2">
      <c r="E903" s="155"/>
      <c r="F903" s="155"/>
      <c r="H903" s="43"/>
      <c r="K903" s="96"/>
      <c r="L903" s="96"/>
      <c r="M903" s="159"/>
      <c r="N903" s="159"/>
      <c r="W903" s="86"/>
    </row>
    <row r="904" spans="5:23" ht="15.75" customHeight="1" x14ac:dyDescent="0.2">
      <c r="E904" s="155"/>
      <c r="F904" s="155"/>
      <c r="H904" s="43"/>
      <c r="K904" s="96"/>
      <c r="L904" s="96"/>
      <c r="M904" s="159"/>
      <c r="N904" s="159"/>
      <c r="W904" s="86"/>
    </row>
    <row r="905" spans="5:23" ht="15.75" customHeight="1" x14ac:dyDescent="0.2">
      <c r="E905" s="155"/>
      <c r="F905" s="155"/>
      <c r="H905" s="43"/>
      <c r="K905" s="96"/>
      <c r="L905" s="96"/>
      <c r="M905" s="159"/>
      <c r="N905" s="159"/>
      <c r="W905" s="86"/>
    </row>
    <row r="906" spans="5:23" ht="15.75" customHeight="1" x14ac:dyDescent="0.2">
      <c r="E906" s="155"/>
      <c r="F906" s="155"/>
      <c r="H906" s="43"/>
      <c r="K906" s="96"/>
      <c r="L906" s="96"/>
      <c r="M906" s="159"/>
      <c r="N906" s="159"/>
      <c r="W906" s="86"/>
    </row>
    <row r="907" spans="5:23" ht="15.75" customHeight="1" x14ac:dyDescent="0.2">
      <c r="E907" s="155"/>
      <c r="F907" s="155"/>
      <c r="H907" s="43"/>
      <c r="K907" s="96"/>
      <c r="L907" s="96"/>
      <c r="M907" s="159"/>
      <c r="N907" s="159"/>
      <c r="W907" s="86"/>
    </row>
    <row r="908" spans="5:23" ht="15.75" customHeight="1" x14ac:dyDescent="0.2">
      <c r="E908" s="155"/>
      <c r="F908" s="155"/>
      <c r="H908" s="43"/>
      <c r="K908" s="96"/>
      <c r="L908" s="96"/>
      <c r="M908" s="159"/>
      <c r="N908" s="159"/>
      <c r="W908" s="86"/>
    </row>
    <row r="909" spans="5:23" ht="15.75" customHeight="1" x14ac:dyDescent="0.2">
      <c r="E909" s="155"/>
      <c r="F909" s="155"/>
      <c r="H909" s="43"/>
      <c r="K909" s="96"/>
      <c r="L909" s="96"/>
      <c r="M909" s="159"/>
      <c r="N909" s="159"/>
      <c r="W909" s="86"/>
    </row>
    <row r="910" spans="5:23" ht="15.75" customHeight="1" x14ac:dyDescent="0.2">
      <c r="E910" s="155"/>
      <c r="F910" s="155"/>
      <c r="H910" s="43"/>
      <c r="K910" s="96"/>
      <c r="L910" s="96"/>
      <c r="M910" s="159"/>
      <c r="N910" s="159"/>
      <c r="W910" s="86"/>
    </row>
    <row r="911" spans="5:23" ht="15.75" customHeight="1" x14ac:dyDescent="0.2">
      <c r="E911" s="155"/>
      <c r="F911" s="155"/>
      <c r="H911" s="43"/>
      <c r="K911" s="96"/>
      <c r="L911" s="96"/>
      <c r="M911" s="159"/>
      <c r="N911" s="159"/>
      <c r="W911" s="86"/>
    </row>
    <row r="912" spans="5:23" ht="15.75" customHeight="1" x14ac:dyDescent="0.2">
      <c r="E912" s="155"/>
      <c r="F912" s="155"/>
      <c r="H912" s="43"/>
      <c r="K912" s="96"/>
      <c r="L912" s="96"/>
      <c r="M912" s="159"/>
      <c r="N912" s="159"/>
      <c r="W912" s="86"/>
    </row>
    <row r="913" spans="5:23" ht="15.75" customHeight="1" x14ac:dyDescent="0.2">
      <c r="E913" s="155"/>
      <c r="F913" s="155"/>
      <c r="H913" s="43"/>
      <c r="K913" s="96"/>
      <c r="L913" s="96"/>
      <c r="M913" s="159"/>
      <c r="N913" s="159"/>
      <c r="W913" s="86"/>
    </row>
    <row r="914" spans="5:23" ht="15.75" customHeight="1" x14ac:dyDescent="0.2">
      <c r="E914" s="155"/>
      <c r="F914" s="155"/>
      <c r="H914" s="43"/>
      <c r="K914" s="96"/>
      <c r="L914" s="96"/>
      <c r="M914" s="159"/>
      <c r="N914" s="159"/>
      <c r="W914" s="86"/>
    </row>
    <row r="915" spans="5:23" ht="15.75" customHeight="1" x14ac:dyDescent="0.2">
      <c r="E915" s="155"/>
      <c r="F915" s="155"/>
      <c r="H915" s="43"/>
      <c r="K915" s="96"/>
      <c r="L915" s="96"/>
      <c r="M915" s="159"/>
      <c r="N915" s="159"/>
      <c r="W915" s="86"/>
    </row>
    <row r="916" spans="5:23" ht="15.75" customHeight="1" x14ac:dyDescent="0.2">
      <c r="E916" s="155"/>
      <c r="F916" s="155"/>
      <c r="H916" s="43"/>
      <c r="K916" s="96"/>
      <c r="L916" s="96"/>
      <c r="M916" s="159"/>
      <c r="N916" s="159"/>
      <c r="W916" s="86"/>
    </row>
    <row r="917" spans="5:23" ht="15.75" customHeight="1" x14ac:dyDescent="0.2">
      <c r="E917" s="155"/>
      <c r="F917" s="155"/>
      <c r="H917" s="43"/>
      <c r="K917" s="96"/>
      <c r="L917" s="96"/>
      <c r="M917" s="159"/>
      <c r="N917" s="159"/>
      <c r="W917" s="86"/>
    </row>
    <row r="918" spans="5:23" ht="15.75" customHeight="1" x14ac:dyDescent="0.2">
      <c r="E918" s="155"/>
      <c r="F918" s="155"/>
      <c r="H918" s="43"/>
      <c r="K918" s="96"/>
      <c r="L918" s="96"/>
      <c r="M918" s="159"/>
      <c r="N918" s="159"/>
      <c r="W918" s="86"/>
    </row>
    <row r="919" spans="5:23" ht="15.75" customHeight="1" x14ac:dyDescent="0.2">
      <c r="E919" s="155"/>
      <c r="F919" s="155"/>
      <c r="H919" s="43"/>
      <c r="K919" s="96"/>
      <c r="L919" s="96"/>
      <c r="M919" s="159"/>
      <c r="N919" s="159"/>
      <c r="W919" s="86"/>
    </row>
    <row r="920" spans="5:23" ht="15.75" customHeight="1" x14ac:dyDescent="0.2">
      <c r="E920" s="155"/>
      <c r="F920" s="155"/>
      <c r="H920" s="43"/>
      <c r="K920" s="96"/>
      <c r="L920" s="96"/>
      <c r="M920" s="159"/>
      <c r="N920" s="159"/>
      <c r="W920" s="86"/>
    </row>
    <row r="921" spans="5:23" ht="15.75" customHeight="1" x14ac:dyDescent="0.2">
      <c r="E921" s="155"/>
      <c r="F921" s="155"/>
      <c r="H921" s="43"/>
      <c r="K921" s="96"/>
      <c r="L921" s="96"/>
      <c r="M921" s="159"/>
      <c r="N921" s="159"/>
      <c r="W921" s="86"/>
    </row>
    <row r="922" spans="5:23" ht="15.75" customHeight="1" x14ac:dyDescent="0.2">
      <c r="E922" s="155"/>
      <c r="F922" s="155"/>
      <c r="H922" s="43"/>
      <c r="K922" s="96"/>
      <c r="L922" s="96"/>
      <c r="M922" s="159"/>
      <c r="N922" s="159"/>
      <c r="W922" s="86"/>
    </row>
    <row r="923" spans="5:23" ht="15.75" customHeight="1" x14ac:dyDescent="0.2">
      <c r="E923" s="155"/>
      <c r="F923" s="155"/>
      <c r="H923" s="43"/>
      <c r="K923" s="96"/>
      <c r="L923" s="96"/>
      <c r="M923" s="159"/>
      <c r="N923" s="159"/>
      <c r="W923" s="86"/>
    </row>
    <row r="924" spans="5:23" ht="15.75" customHeight="1" x14ac:dyDescent="0.2">
      <c r="E924" s="155"/>
      <c r="F924" s="155"/>
      <c r="H924" s="43"/>
      <c r="K924" s="96"/>
      <c r="L924" s="96"/>
      <c r="M924" s="159"/>
      <c r="N924" s="159"/>
      <c r="W924" s="86"/>
    </row>
    <row r="925" spans="5:23" ht="15.75" customHeight="1" x14ac:dyDescent="0.2">
      <c r="E925" s="155"/>
      <c r="F925" s="155"/>
      <c r="H925" s="43"/>
      <c r="K925" s="96"/>
      <c r="L925" s="96"/>
      <c r="M925" s="159"/>
      <c r="N925" s="159"/>
      <c r="W925" s="86"/>
    </row>
    <row r="926" spans="5:23" ht="15.75" customHeight="1" x14ac:dyDescent="0.2">
      <c r="E926" s="155"/>
      <c r="F926" s="155"/>
      <c r="H926" s="43"/>
      <c r="K926" s="96"/>
      <c r="L926" s="96"/>
      <c r="M926" s="159"/>
      <c r="N926" s="159"/>
      <c r="W926" s="86"/>
    </row>
    <row r="927" spans="5:23" ht="15.75" customHeight="1" x14ac:dyDescent="0.2">
      <c r="E927" s="155"/>
      <c r="F927" s="155"/>
      <c r="H927" s="43"/>
      <c r="K927" s="96"/>
      <c r="L927" s="96"/>
      <c r="M927" s="159"/>
      <c r="N927" s="159"/>
      <c r="W927" s="86"/>
    </row>
    <row r="928" spans="5:23" ht="15.75" customHeight="1" x14ac:dyDescent="0.2">
      <c r="E928" s="155"/>
      <c r="F928" s="155"/>
      <c r="H928" s="43"/>
      <c r="K928" s="96"/>
      <c r="L928" s="96"/>
      <c r="M928" s="159"/>
      <c r="N928" s="159"/>
      <c r="W928" s="86"/>
    </row>
    <row r="929" spans="5:23" ht="15.75" customHeight="1" x14ac:dyDescent="0.2">
      <c r="E929" s="155"/>
      <c r="F929" s="155"/>
      <c r="H929" s="43"/>
      <c r="K929" s="96"/>
      <c r="L929" s="96"/>
      <c r="M929" s="159"/>
      <c r="N929" s="159"/>
      <c r="W929" s="86"/>
    </row>
    <row r="930" spans="5:23" ht="15.75" customHeight="1" x14ac:dyDescent="0.2">
      <c r="E930" s="155"/>
      <c r="F930" s="155"/>
      <c r="H930" s="43"/>
      <c r="K930" s="96"/>
      <c r="L930" s="96"/>
      <c r="M930" s="159"/>
      <c r="N930" s="159"/>
      <c r="W930" s="86"/>
    </row>
    <row r="931" spans="5:23" ht="15.75" customHeight="1" x14ac:dyDescent="0.2">
      <c r="E931" s="155"/>
      <c r="F931" s="155"/>
      <c r="H931" s="43"/>
      <c r="K931" s="96"/>
      <c r="L931" s="96"/>
      <c r="M931" s="159"/>
      <c r="N931" s="159"/>
      <c r="W931" s="86"/>
    </row>
    <row r="932" spans="5:23" ht="15.75" customHeight="1" x14ac:dyDescent="0.2">
      <c r="E932" s="155"/>
      <c r="F932" s="155"/>
      <c r="H932" s="43"/>
      <c r="K932" s="96"/>
      <c r="L932" s="96"/>
      <c r="M932" s="159"/>
      <c r="N932" s="159"/>
      <c r="W932" s="86"/>
    </row>
    <row r="933" spans="5:23" ht="15.75" customHeight="1" x14ac:dyDescent="0.2">
      <c r="E933" s="155"/>
      <c r="F933" s="155"/>
      <c r="H933" s="43"/>
      <c r="K933" s="96"/>
      <c r="L933" s="96"/>
      <c r="M933" s="159"/>
      <c r="N933" s="159"/>
      <c r="W933" s="86"/>
    </row>
    <row r="934" spans="5:23" ht="15.75" customHeight="1" x14ac:dyDescent="0.2">
      <c r="E934" s="155"/>
      <c r="F934" s="155"/>
      <c r="H934" s="43"/>
      <c r="K934" s="96"/>
      <c r="L934" s="96"/>
      <c r="M934" s="159"/>
      <c r="N934" s="159"/>
      <c r="W934" s="86"/>
    </row>
    <row r="935" spans="5:23" ht="15.75" customHeight="1" x14ac:dyDescent="0.2">
      <c r="E935" s="155"/>
      <c r="F935" s="155"/>
      <c r="H935" s="43"/>
      <c r="K935" s="96"/>
      <c r="L935" s="96"/>
      <c r="M935" s="159"/>
      <c r="N935" s="159"/>
      <c r="W935" s="86"/>
    </row>
    <row r="936" spans="5:23" ht="15.75" customHeight="1" x14ac:dyDescent="0.2">
      <c r="E936" s="155"/>
      <c r="F936" s="155"/>
      <c r="H936" s="43"/>
      <c r="K936" s="96"/>
      <c r="L936" s="96"/>
      <c r="M936" s="159"/>
      <c r="N936" s="159"/>
      <c r="W936" s="86"/>
    </row>
    <row r="937" spans="5:23" ht="15.75" customHeight="1" x14ac:dyDescent="0.2">
      <c r="E937" s="155"/>
      <c r="F937" s="155"/>
      <c r="H937" s="43"/>
      <c r="K937" s="96"/>
      <c r="L937" s="96"/>
      <c r="M937" s="159"/>
      <c r="N937" s="159"/>
      <c r="W937" s="86"/>
    </row>
    <row r="938" spans="5:23" ht="15.75" customHeight="1" x14ac:dyDescent="0.2">
      <c r="E938" s="155"/>
      <c r="F938" s="155"/>
      <c r="H938" s="43"/>
      <c r="K938" s="96"/>
      <c r="L938" s="96"/>
      <c r="M938" s="159"/>
      <c r="N938" s="159"/>
      <c r="W938" s="86"/>
    </row>
    <row r="939" spans="5:23" ht="15.75" customHeight="1" x14ac:dyDescent="0.2">
      <c r="E939" s="155"/>
      <c r="F939" s="155"/>
      <c r="H939" s="43"/>
      <c r="K939" s="96"/>
      <c r="L939" s="96"/>
      <c r="M939" s="159"/>
      <c r="N939" s="159"/>
      <c r="W939" s="86"/>
    </row>
    <row r="940" spans="5:23" ht="15.75" customHeight="1" x14ac:dyDescent="0.2">
      <c r="E940" s="155"/>
      <c r="F940" s="155"/>
      <c r="H940" s="43"/>
      <c r="K940" s="96"/>
      <c r="L940" s="96"/>
      <c r="M940" s="159"/>
      <c r="N940" s="159"/>
      <c r="W940" s="86"/>
    </row>
    <row r="941" spans="5:23" ht="15.75" customHeight="1" x14ac:dyDescent="0.2">
      <c r="E941" s="155"/>
      <c r="F941" s="155"/>
      <c r="H941" s="43"/>
      <c r="K941" s="96"/>
      <c r="L941" s="96"/>
      <c r="M941" s="159"/>
      <c r="N941" s="159"/>
      <c r="W941" s="86"/>
    </row>
    <row r="942" spans="5:23" ht="15.75" customHeight="1" x14ac:dyDescent="0.2">
      <c r="E942" s="155"/>
      <c r="F942" s="155"/>
      <c r="H942" s="43"/>
      <c r="K942" s="96"/>
      <c r="L942" s="96"/>
      <c r="M942" s="159"/>
      <c r="N942" s="159"/>
      <c r="W942" s="86"/>
    </row>
    <row r="943" spans="5:23" ht="15.75" customHeight="1" x14ac:dyDescent="0.2">
      <c r="E943" s="155"/>
      <c r="F943" s="155"/>
      <c r="H943" s="43"/>
      <c r="K943" s="96"/>
      <c r="L943" s="96"/>
      <c r="M943" s="159"/>
      <c r="N943" s="159"/>
      <c r="W943" s="86"/>
    </row>
    <row r="944" spans="5:23" ht="15.75" customHeight="1" x14ac:dyDescent="0.2">
      <c r="E944" s="155"/>
      <c r="F944" s="155"/>
      <c r="H944" s="43"/>
      <c r="K944" s="96"/>
      <c r="L944" s="96"/>
      <c r="M944" s="159"/>
      <c r="N944" s="159"/>
      <c r="W944" s="86"/>
    </row>
    <row r="945" spans="5:23" ht="15.75" customHeight="1" x14ac:dyDescent="0.2">
      <c r="E945" s="155"/>
      <c r="F945" s="155"/>
      <c r="H945" s="43"/>
      <c r="K945" s="96"/>
      <c r="L945" s="96"/>
      <c r="M945" s="159"/>
      <c r="N945" s="159"/>
      <c r="W945" s="86"/>
    </row>
    <row r="946" spans="5:23" ht="15.75" customHeight="1" x14ac:dyDescent="0.2">
      <c r="E946" s="155"/>
      <c r="F946" s="155"/>
      <c r="H946" s="43"/>
      <c r="K946" s="96"/>
      <c r="L946" s="96"/>
      <c r="M946" s="159"/>
      <c r="N946" s="159"/>
      <c r="W946" s="86"/>
    </row>
    <row r="947" spans="5:23" ht="15.75" customHeight="1" x14ac:dyDescent="0.2">
      <c r="E947" s="155"/>
      <c r="F947" s="155"/>
      <c r="H947" s="43"/>
      <c r="K947" s="96"/>
      <c r="L947" s="96"/>
      <c r="M947" s="159"/>
      <c r="N947" s="159"/>
      <c r="W947" s="86"/>
    </row>
    <row r="948" spans="5:23" ht="15.75" customHeight="1" x14ac:dyDescent="0.2">
      <c r="E948" s="155"/>
      <c r="F948" s="155"/>
      <c r="H948" s="43"/>
      <c r="K948" s="96"/>
      <c r="L948" s="96"/>
      <c r="M948" s="159"/>
      <c r="N948" s="159"/>
      <c r="W948" s="86"/>
    </row>
    <row r="949" spans="5:23" ht="15.75" customHeight="1" x14ac:dyDescent="0.2">
      <c r="E949" s="155"/>
      <c r="F949" s="155"/>
      <c r="H949" s="43"/>
      <c r="K949" s="96"/>
      <c r="L949" s="96"/>
      <c r="M949" s="159"/>
      <c r="N949" s="159"/>
      <c r="W949" s="86"/>
    </row>
    <row r="950" spans="5:23" ht="15.75" customHeight="1" x14ac:dyDescent="0.2">
      <c r="E950" s="155"/>
      <c r="F950" s="155"/>
      <c r="H950" s="43"/>
      <c r="K950" s="96"/>
      <c r="L950" s="96"/>
      <c r="M950" s="159"/>
      <c r="N950" s="159"/>
      <c r="W950" s="86"/>
    </row>
    <row r="951" spans="5:23" ht="15.75" customHeight="1" x14ac:dyDescent="0.2">
      <c r="E951" s="155"/>
      <c r="F951" s="155"/>
      <c r="H951" s="43"/>
      <c r="K951" s="96"/>
      <c r="L951" s="96"/>
      <c r="M951" s="159"/>
      <c r="N951" s="159"/>
      <c r="W951" s="86"/>
    </row>
    <row r="952" spans="5:23" ht="15.75" customHeight="1" x14ac:dyDescent="0.2">
      <c r="E952" s="155"/>
      <c r="F952" s="155"/>
      <c r="H952" s="43"/>
      <c r="K952" s="96"/>
      <c r="L952" s="96"/>
      <c r="M952" s="159"/>
      <c r="N952" s="159"/>
      <c r="W952" s="86"/>
    </row>
    <row r="953" spans="5:23" ht="15.75" customHeight="1" x14ac:dyDescent="0.2">
      <c r="E953" s="155"/>
      <c r="F953" s="155"/>
      <c r="H953" s="43"/>
      <c r="K953" s="96"/>
      <c r="L953" s="96"/>
      <c r="M953" s="159"/>
      <c r="N953" s="159"/>
      <c r="W953" s="86"/>
    </row>
    <row r="954" spans="5:23" ht="15.75" customHeight="1" x14ac:dyDescent="0.2">
      <c r="E954" s="155"/>
      <c r="F954" s="155"/>
      <c r="H954" s="43"/>
      <c r="K954" s="96"/>
      <c r="L954" s="96"/>
      <c r="M954" s="159"/>
      <c r="N954" s="159"/>
      <c r="W954" s="86"/>
    </row>
    <row r="955" spans="5:23" ht="15.75" customHeight="1" x14ac:dyDescent="0.2">
      <c r="E955" s="155"/>
      <c r="F955" s="155"/>
      <c r="H955" s="43"/>
      <c r="K955" s="96"/>
      <c r="L955" s="96"/>
      <c r="M955" s="159"/>
      <c r="N955" s="159"/>
      <c r="W955" s="86"/>
    </row>
    <row r="956" spans="5:23" ht="15.75" customHeight="1" x14ac:dyDescent="0.2">
      <c r="E956" s="155"/>
      <c r="F956" s="155"/>
      <c r="H956" s="43"/>
      <c r="K956" s="96"/>
      <c r="L956" s="96"/>
      <c r="M956" s="159"/>
      <c r="N956" s="159"/>
      <c r="W956" s="86"/>
    </row>
    <row r="957" spans="5:23" ht="15.75" customHeight="1" x14ac:dyDescent="0.2">
      <c r="E957" s="155"/>
      <c r="F957" s="155"/>
      <c r="H957" s="43"/>
      <c r="K957" s="96"/>
      <c r="L957" s="96"/>
      <c r="M957" s="159"/>
      <c r="N957" s="159"/>
      <c r="W957" s="86"/>
    </row>
    <row r="958" spans="5:23" ht="15.75" customHeight="1" x14ac:dyDescent="0.2">
      <c r="E958" s="155"/>
      <c r="F958" s="155"/>
      <c r="H958" s="43"/>
      <c r="K958" s="96"/>
      <c r="L958" s="96"/>
      <c r="M958" s="159"/>
      <c r="N958" s="159"/>
      <c r="W958" s="86"/>
    </row>
    <row r="959" spans="5:23" ht="15.75" customHeight="1" x14ac:dyDescent="0.2">
      <c r="E959" s="155"/>
      <c r="F959" s="155"/>
      <c r="H959" s="43"/>
      <c r="K959" s="96"/>
      <c r="L959" s="96"/>
      <c r="M959" s="159"/>
      <c r="N959" s="159"/>
      <c r="W959" s="86"/>
    </row>
    <row r="960" spans="5:23" ht="15.75" customHeight="1" x14ac:dyDescent="0.2">
      <c r="E960" s="155"/>
      <c r="F960" s="155"/>
      <c r="H960" s="43"/>
      <c r="K960" s="96"/>
      <c r="L960" s="96"/>
      <c r="M960" s="159"/>
      <c r="N960" s="159"/>
      <c r="W960" s="86"/>
    </row>
    <row r="961" spans="5:23" ht="15.75" customHeight="1" x14ac:dyDescent="0.2">
      <c r="E961" s="155"/>
      <c r="F961" s="155"/>
      <c r="H961" s="43"/>
      <c r="K961" s="96"/>
      <c r="L961" s="96"/>
      <c r="M961" s="159"/>
      <c r="N961" s="159"/>
      <c r="W961" s="86"/>
    </row>
    <row r="962" spans="5:23" ht="15.75" customHeight="1" x14ac:dyDescent="0.2">
      <c r="E962" s="155"/>
      <c r="F962" s="155"/>
      <c r="H962" s="43"/>
      <c r="K962" s="96"/>
      <c r="L962" s="96"/>
      <c r="M962" s="159"/>
      <c r="N962" s="159"/>
      <c r="W962" s="86"/>
    </row>
    <row r="963" spans="5:23" ht="15.75" customHeight="1" x14ac:dyDescent="0.2">
      <c r="E963" s="155"/>
      <c r="F963" s="155"/>
      <c r="H963" s="43"/>
      <c r="K963" s="96"/>
      <c r="L963" s="96"/>
      <c r="M963" s="159"/>
      <c r="N963" s="159"/>
      <c r="W963" s="86"/>
    </row>
    <row r="964" spans="5:23" ht="15.75" customHeight="1" x14ac:dyDescent="0.2">
      <c r="E964" s="155"/>
      <c r="F964" s="155"/>
      <c r="H964" s="43"/>
      <c r="K964" s="96"/>
      <c r="L964" s="96"/>
      <c r="M964" s="159"/>
      <c r="N964" s="159"/>
      <c r="W964" s="86"/>
    </row>
    <row r="965" spans="5:23" ht="15.75" customHeight="1" x14ac:dyDescent="0.2">
      <c r="E965" s="155"/>
      <c r="F965" s="155"/>
      <c r="H965" s="43"/>
      <c r="K965" s="96"/>
      <c r="L965" s="96"/>
      <c r="M965" s="159"/>
      <c r="N965" s="159"/>
      <c r="W965" s="86"/>
    </row>
    <row r="966" spans="5:23" ht="15.75" customHeight="1" x14ac:dyDescent="0.2">
      <c r="E966" s="155"/>
      <c r="F966" s="155"/>
      <c r="H966" s="43"/>
      <c r="K966" s="96"/>
      <c r="L966" s="96"/>
      <c r="M966" s="159"/>
      <c r="N966" s="159"/>
      <c r="W966" s="86"/>
    </row>
    <row r="967" spans="5:23" ht="15.75" customHeight="1" x14ac:dyDescent="0.2">
      <c r="E967" s="155"/>
      <c r="F967" s="155"/>
      <c r="H967" s="43"/>
      <c r="K967" s="96"/>
      <c r="L967" s="96"/>
      <c r="M967" s="159"/>
      <c r="N967" s="159"/>
      <c r="W967" s="86"/>
    </row>
    <row r="968" spans="5:23" ht="15.75" customHeight="1" x14ac:dyDescent="0.2">
      <c r="E968" s="155"/>
      <c r="F968" s="155"/>
      <c r="H968" s="43"/>
      <c r="K968" s="96"/>
      <c r="L968" s="96"/>
      <c r="M968" s="159"/>
      <c r="N968" s="159"/>
      <c r="W968" s="86"/>
    </row>
    <row r="969" spans="5:23" ht="15.75" customHeight="1" x14ac:dyDescent="0.2">
      <c r="E969" s="155"/>
      <c r="F969" s="155"/>
      <c r="H969" s="43"/>
      <c r="K969" s="96"/>
      <c r="L969" s="96"/>
      <c r="M969" s="159"/>
      <c r="N969" s="159"/>
      <c r="W969" s="86"/>
    </row>
    <row r="970" spans="5:23" ht="15.75" customHeight="1" x14ac:dyDescent="0.2">
      <c r="E970" s="155"/>
      <c r="F970" s="155"/>
      <c r="H970" s="43"/>
      <c r="K970" s="96"/>
      <c r="L970" s="96"/>
      <c r="M970" s="159"/>
      <c r="N970" s="159"/>
      <c r="W970" s="86"/>
    </row>
    <row r="971" spans="5:23" ht="15.75" customHeight="1" x14ac:dyDescent="0.2">
      <c r="E971" s="155"/>
      <c r="F971" s="155"/>
      <c r="H971" s="43"/>
      <c r="K971" s="96"/>
      <c r="L971" s="96"/>
      <c r="M971" s="159"/>
      <c r="N971" s="159"/>
      <c r="W971" s="86"/>
    </row>
    <row r="972" spans="5:23" ht="15.75" customHeight="1" x14ac:dyDescent="0.2">
      <c r="E972" s="155"/>
      <c r="F972" s="155"/>
      <c r="H972" s="43"/>
      <c r="K972" s="96"/>
      <c r="L972" s="96"/>
      <c r="M972" s="159"/>
      <c r="N972" s="159"/>
      <c r="W972" s="86"/>
    </row>
    <row r="973" spans="5:23" ht="15.75" customHeight="1" x14ac:dyDescent="0.2">
      <c r="E973" s="155"/>
      <c r="F973" s="155"/>
      <c r="H973" s="43"/>
      <c r="K973" s="96"/>
      <c r="L973" s="96"/>
      <c r="M973" s="159"/>
      <c r="N973" s="159"/>
      <c r="W973" s="86"/>
    </row>
    <row r="974" spans="5:23" ht="15.75" customHeight="1" x14ac:dyDescent="0.2">
      <c r="E974" s="155"/>
      <c r="F974" s="155"/>
      <c r="H974" s="43"/>
      <c r="K974" s="96"/>
      <c r="L974" s="96"/>
      <c r="M974" s="159"/>
      <c r="N974" s="159"/>
      <c r="W974" s="86"/>
    </row>
    <row r="975" spans="5:23" ht="15.75" customHeight="1" x14ac:dyDescent="0.2">
      <c r="E975" s="155"/>
      <c r="F975" s="155"/>
      <c r="H975" s="43"/>
      <c r="K975" s="96"/>
      <c r="L975" s="96"/>
      <c r="M975" s="159"/>
      <c r="N975" s="159"/>
      <c r="W975" s="86"/>
    </row>
    <row r="976" spans="5:23" ht="15.75" customHeight="1" x14ac:dyDescent="0.2">
      <c r="E976" s="155"/>
      <c r="F976" s="155"/>
      <c r="H976" s="43"/>
      <c r="K976" s="96"/>
      <c r="L976" s="96"/>
      <c r="M976" s="159"/>
      <c r="N976" s="159"/>
      <c r="W976" s="86"/>
    </row>
    <row r="977" spans="5:23" ht="15.75" customHeight="1" x14ac:dyDescent="0.2">
      <c r="E977" s="155"/>
      <c r="F977" s="155"/>
      <c r="H977" s="43"/>
      <c r="K977" s="96"/>
      <c r="L977" s="96"/>
      <c r="M977" s="159"/>
      <c r="N977" s="159"/>
      <c r="W977" s="86"/>
    </row>
    <row r="978" spans="5:23" ht="15.75" customHeight="1" x14ac:dyDescent="0.2">
      <c r="E978" s="155"/>
      <c r="F978" s="155"/>
      <c r="H978" s="43"/>
      <c r="K978" s="96"/>
      <c r="L978" s="96"/>
      <c r="M978" s="159"/>
      <c r="N978" s="159"/>
      <c r="W978" s="86"/>
    </row>
    <row r="979" spans="5:23" ht="15.75" customHeight="1" x14ac:dyDescent="0.2">
      <c r="E979" s="155"/>
      <c r="F979" s="155"/>
      <c r="H979" s="43"/>
      <c r="K979" s="96"/>
      <c r="L979" s="96"/>
      <c r="M979" s="159"/>
      <c r="N979" s="159"/>
      <c r="W979" s="86"/>
    </row>
    <row r="980" spans="5:23" ht="15.75" customHeight="1" x14ac:dyDescent="0.2">
      <c r="E980" s="155"/>
      <c r="F980" s="155"/>
      <c r="H980" s="43"/>
      <c r="K980" s="96"/>
      <c r="L980" s="96"/>
      <c r="M980" s="159"/>
      <c r="N980" s="159"/>
      <c r="W980" s="86"/>
    </row>
    <row r="981" spans="5:23" ht="15.75" customHeight="1" x14ac:dyDescent="0.2">
      <c r="E981" s="155"/>
      <c r="F981" s="155"/>
      <c r="H981" s="43"/>
      <c r="K981" s="96"/>
      <c r="L981" s="96"/>
      <c r="M981" s="159"/>
      <c r="N981" s="159"/>
      <c r="W981" s="86"/>
    </row>
    <row r="982" spans="5:23" ht="15.75" customHeight="1" x14ac:dyDescent="0.2">
      <c r="E982" s="155"/>
      <c r="F982" s="155"/>
      <c r="H982" s="43"/>
      <c r="K982" s="96"/>
      <c r="L982" s="96"/>
      <c r="M982" s="159"/>
      <c r="N982" s="159"/>
      <c r="W982" s="86"/>
    </row>
    <row r="983" spans="5:23" ht="15.75" customHeight="1" x14ac:dyDescent="0.2">
      <c r="E983" s="155"/>
      <c r="F983" s="155"/>
      <c r="H983" s="43"/>
      <c r="K983" s="96"/>
      <c r="L983" s="96"/>
      <c r="M983" s="159"/>
      <c r="N983" s="159"/>
      <c r="W983" s="86"/>
    </row>
    <row r="984" spans="5:23" ht="15.75" customHeight="1" x14ac:dyDescent="0.2">
      <c r="E984" s="155"/>
      <c r="F984" s="155"/>
      <c r="H984" s="43"/>
      <c r="K984" s="96"/>
      <c r="L984" s="96"/>
      <c r="M984" s="159"/>
      <c r="N984" s="159"/>
      <c r="W984" s="86"/>
    </row>
    <row r="985" spans="5:23" ht="15.75" customHeight="1" x14ac:dyDescent="0.2">
      <c r="E985" s="155"/>
      <c r="F985" s="155"/>
      <c r="H985" s="43"/>
      <c r="K985" s="96"/>
      <c r="L985" s="96"/>
      <c r="M985" s="159"/>
      <c r="N985" s="159"/>
      <c r="W985" s="86"/>
    </row>
    <row r="986" spans="5:23" ht="15.75" customHeight="1" x14ac:dyDescent="0.2">
      <c r="E986" s="155"/>
      <c r="F986" s="155"/>
      <c r="H986" s="43"/>
      <c r="K986" s="96"/>
      <c r="L986" s="96"/>
      <c r="M986" s="159"/>
      <c r="N986" s="159"/>
      <c r="W986" s="86"/>
    </row>
    <row r="987" spans="5:23" ht="15.75" customHeight="1" x14ac:dyDescent="0.2">
      <c r="E987" s="155"/>
      <c r="F987" s="155"/>
      <c r="H987" s="43"/>
      <c r="K987" s="96"/>
      <c r="L987" s="96"/>
      <c r="M987" s="159"/>
      <c r="N987" s="159"/>
      <c r="W987" s="86"/>
    </row>
    <row r="988" spans="5:23" ht="15.75" customHeight="1" x14ac:dyDescent="0.2">
      <c r="E988" s="155"/>
      <c r="F988" s="155"/>
      <c r="H988" s="43"/>
      <c r="K988" s="96"/>
      <c r="L988" s="96"/>
      <c r="M988" s="159"/>
      <c r="N988" s="159"/>
      <c r="W988" s="86"/>
    </row>
    <row r="989" spans="5:23" ht="15.75" customHeight="1" x14ac:dyDescent="0.2">
      <c r="E989" s="155"/>
      <c r="F989" s="155"/>
      <c r="H989" s="43"/>
      <c r="K989" s="96"/>
      <c r="L989" s="96"/>
      <c r="M989" s="159"/>
      <c r="N989" s="159"/>
      <c r="W989" s="86"/>
    </row>
    <row r="990" spans="5:23" ht="15.75" customHeight="1" x14ac:dyDescent="0.2">
      <c r="E990" s="155"/>
      <c r="F990" s="155"/>
      <c r="H990" s="43"/>
      <c r="K990" s="96"/>
      <c r="L990" s="96"/>
      <c r="M990" s="159"/>
      <c r="N990" s="159"/>
      <c r="W990" s="86"/>
    </row>
    <row r="991" spans="5:23" ht="15.75" customHeight="1" x14ac:dyDescent="0.2">
      <c r="E991" s="155"/>
      <c r="F991" s="155"/>
      <c r="H991" s="43"/>
      <c r="K991" s="96"/>
      <c r="L991" s="96"/>
      <c r="M991" s="159"/>
      <c r="N991" s="159"/>
      <c r="W991" s="86"/>
    </row>
    <row r="992" spans="5:23" ht="15.75" customHeight="1" x14ac:dyDescent="0.2">
      <c r="E992" s="155"/>
      <c r="F992" s="155"/>
      <c r="H992" s="43"/>
      <c r="K992" s="96"/>
      <c r="L992" s="96"/>
      <c r="M992" s="159"/>
      <c r="N992" s="159"/>
      <c r="W992" s="86"/>
    </row>
    <row r="993" spans="5:23" ht="15.75" customHeight="1" x14ac:dyDescent="0.2">
      <c r="E993" s="155"/>
      <c r="F993" s="155"/>
      <c r="H993" s="43"/>
      <c r="K993" s="96"/>
      <c r="L993" s="96"/>
      <c r="M993" s="159"/>
      <c r="N993" s="159"/>
      <c r="W993" s="86"/>
    </row>
    <row r="994" spans="5:23" ht="15.75" customHeight="1" x14ac:dyDescent="0.2">
      <c r="E994" s="155"/>
      <c r="F994" s="155"/>
      <c r="H994" s="43"/>
      <c r="K994" s="96"/>
      <c r="L994" s="96"/>
      <c r="M994" s="159"/>
      <c r="N994" s="159"/>
      <c r="W994" s="86"/>
    </row>
    <row r="995" spans="5:23" ht="15.75" customHeight="1" x14ac:dyDescent="0.2">
      <c r="E995" s="155"/>
      <c r="F995" s="155"/>
      <c r="H995" s="43"/>
      <c r="K995" s="96"/>
      <c r="L995" s="96"/>
      <c r="M995" s="159"/>
      <c r="N995" s="159"/>
      <c r="W995" s="86"/>
    </row>
    <row r="996" spans="5:23" ht="15.75" customHeight="1" x14ac:dyDescent="0.2">
      <c r="E996" s="155"/>
      <c r="F996" s="155"/>
      <c r="H996" s="43"/>
      <c r="K996" s="96"/>
      <c r="L996" s="96"/>
      <c r="M996" s="159"/>
      <c r="N996" s="159"/>
      <c r="W996" s="86"/>
    </row>
    <row r="997" spans="5:23" ht="15.75" customHeight="1" x14ac:dyDescent="0.2">
      <c r="E997" s="155"/>
      <c r="F997" s="155"/>
      <c r="H997" s="43"/>
      <c r="K997" s="96"/>
      <c r="L997" s="96"/>
      <c r="M997" s="159"/>
      <c r="N997" s="159"/>
      <c r="W997" s="86"/>
    </row>
    <row r="998" spans="5:23" ht="15.75" customHeight="1" x14ac:dyDescent="0.2">
      <c r="E998" s="155"/>
      <c r="F998" s="155"/>
      <c r="H998" s="43"/>
      <c r="K998" s="96"/>
      <c r="L998" s="96"/>
      <c r="M998" s="159"/>
      <c r="N998" s="159"/>
      <c r="W998" s="86"/>
    </row>
    <row r="999" spans="5:23" ht="15.75" customHeight="1" x14ac:dyDescent="0.2">
      <c r="E999" s="155"/>
      <c r="F999" s="155"/>
      <c r="H999" s="43"/>
      <c r="K999" s="96"/>
      <c r="L999" s="96"/>
      <c r="M999" s="159"/>
      <c r="N999" s="159"/>
      <c r="W999" s="86"/>
    </row>
    <row r="1000" spans="5:23" ht="15.75" customHeight="1" x14ac:dyDescent="0.2">
      <c r="E1000" s="155"/>
      <c r="F1000" s="155"/>
      <c r="H1000" s="43"/>
      <c r="K1000" s="96"/>
      <c r="L1000" s="96"/>
      <c r="M1000" s="159"/>
      <c r="N1000" s="159"/>
      <c r="W1000" s="86"/>
    </row>
  </sheetData>
  <autoFilter ref="A1:S1000" xr:uid="{00000000-0009-0000-0000-000003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000"/>
  <sheetViews>
    <sheetView topLeftCell="A114" zoomScale="75" workbookViewId="0">
      <selection activeCell="A85" sqref="A85:M85"/>
    </sheetView>
  </sheetViews>
  <sheetFormatPr baseColWidth="10" defaultColWidth="11.1640625" defaultRowHeight="15" customHeight="1" x14ac:dyDescent="0.2"/>
  <cols>
    <col min="1" max="2" width="13.6640625" customWidth="1"/>
    <col min="3" max="4" width="3.1640625" customWidth="1"/>
    <col min="5" max="6" width="12.1640625" customWidth="1"/>
    <col min="7" max="7" width="6.1640625" customWidth="1"/>
    <col min="8" max="9" width="12.1640625" customWidth="1"/>
    <col min="10" max="10" width="10.1640625" customWidth="1"/>
    <col min="11" max="12" width="15.83203125" customWidth="1"/>
    <col min="13" max="13" width="15.83203125" style="119" customWidth="1"/>
    <col min="14" max="14" width="15.83203125" style="87" customWidth="1"/>
    <col min="15" max="15" width="15.83203125" style="169" customWidth="1"/>
    <col min="16" max="16" width="12.5" customWidth="1"/>
    <col min="17" max="24" width="15.83203125" style="156" customWidth="1"/>
    <col min="25" max="26" width="10.5" customWidth="1"/>
    <col min="27" max="27" width="12.1640625" style="87" customWidth="1"/>
    <col min="28" max="28" width="10.5" style="87" customWidth="1"/>
    <col min="29" max="29" width="10.5" customWidth="1"/>
    <col min="30" max="30" width="10.5" style="87" customWidth="1"/>
    <col min="32" max="32" width="11.1640625" style="87"/>
  </cols>
  <sheetData>
    <row r="1" spans="1:32" ht="15.75" customHeight="1" thickBot="1" x14ac:dyDescent="0.25">
      <c r="A1" s="2" t="s">
        <v>59</v>
      </c>
      <c r="B1" s="2" t="s">
        <v>254</v>
      </c>
      <c r="C1" s="2" t="s">
        <v>3</v>
      </c>
      <c r="D1" s="2" t="s">
        <v>4</v>
      </c>
      <c r="E1" s="2" t="s">
        <v>60</v>
      </c>
      <c r="F1" s="2" t="s">
        <v>61</v>
      </c>
      <c r="G1" s="2" t="s">
        <v>62</v>
      </c>
      <c r="H1" s="2" t="s">
        <v>227</v>
      </c>
      <c r="I1" s="2" t="s">
        <v>240</v>
      </c>
      <c r="J1" s="2" t="s">
        <v>250</v>
      </c>
      <c r="K1" s="2" t="s">
        <v>229</v>
      </c>
      <c r="L1" s="2" t="s">
        <v>230</v>
      </c>
      <c r="M1" s="189" t="s">
        <v>239</v>
      </c>
      <c r="N1" s="85"/>
      <c r="O1" s="183" t="s">
        <v>219</v>
      </c>
      <c r="P1" s="2" t="s">
        <v>255</v>
      </c>
      <c r="Q1" s="179" t="s">
        <v>220</v>
      </c>
      <c r="R1" s="179" t="s">
        <v>251</v>
      </c>
      <c r="S1" s="179" t="s">
        <v>259</v>
      </c>
      <c r="T1" s="179" t="s">
        <v>258</v>
      </c>
      <c r="U1" s="179" t="s">
        <v>260</v>
      </c>
      <c r="V1" s="179" t="s">
        <v>256</v>
      </c>
      <c r="W1" s="179" t="s">
        <v>257</v>
      </c>
      <c r="X1" s="179" t="s">
        <v>253</v>
      </c>
      <c r="Y1" s="25"/>
      <c r="Z1" s="25"/>
      <c r="AA1" s="85"/>
      <c r="AB1" s="85"/>
      <c r="AC1" s="25"/>
      <c r="AD1" s="85"/>
      <c r="AF1" s="85"/>
    </row>
    <row r="2" spans="1:32" ht="15.75" customHeight="1" x14ac:dyDescent="0.2">
      <c r="A2" s="34" t="s">
        <v>67</v>
      </c>
      <c r="B2" s="34" t="s">
        <v>68</v>
      </c>
      <c r="C2" s="34">
        <v>2</v>
      </c>
      <c r="D2" s="34">
        <v>3</v>
      </c>
      <c r="E2" s="34">
        <f>IF(H2&lt;0.001,1,0)</f>
        <v>1</v>
      </c>
      <c r="F2" s="34">
        <v>92</v>
      </c>
      <c r="G2" s="34">
        <v>92</v>
      </c>
      <c r="H2" s="34">
        <v>0</v>
      </c>
      <c r="I2" s="34">
        <v>1039.6262228488899</v>
      </c>
      <c r="J2" s="34">
        <v>31916</v>
      </c>
      <c r="K2" s="44">
        <v>60</v>
      </c>
      <c r="L2" s="44">
        <f>100*IF(MIN(Sparse_total!G2,NonLinear_total!G2,BilevelSolver_total!G2)=0,0,(Sparse_total!G2-MIN(Sparse_total!G2,NonLinear_total!G2,BilevelSolver_total!G2))/MIN(Sparse_total!G2,NonLinear_total!G2,BilevelSolver_total!G2))</f>
        <v>0</v>
      </c>
      <c r="M2" s="190">
        <v>34.782608695652172</v>
      </c>
      <c r="N2" s="86"/>
      <c r="O2" s="184">
        <v>112</v>
      </c>
      <c r="P2" s="34">
        <v>102</v>
      </c>
      <c r="Q2" s="180">
        <v>6.1896085739135701E-2</v>
      </c>
      <c r="R2" s="180">
        <v>4822</v>
      </c>
      <c r="S2" s="180">
        <v>62351</v>
      </c>
      <c r="T2" s="180">
        <v>3</v>
      </c>
      <c r="U2" s="180">
        <v>2714</v>
      </c>
      <c r="V2" s="180">
        <v>10259</v>
      </c>
      <c r="W2" s="180">
        <v>10259</v>
      </c>
      <c r="X2" s="180">
        <v>60</v>
      </c>
      <c r="AA2" s="86"/>
      <c r="AB2" s="124"/>
      <c r="AD2" s="86"/>
    </row>
    <row r="3" spans="1:32" ht="15.75" customHeight="1" x14ac:dyDescent="0.2">
      <c r="A3" s="6" t="s">
        <v>69</v>
      </c>
      <c r="B3" s="6" t="s">
        <v>68</v>
      </c>
      <c r="C3" s="6">
        <v>2</v>
      </c>
      <c r="D3" s="6">
        <v>4</v>
      </c>
      <c r="E3" s="6">
        <f t="shared" ref="E3:E66" si="0">IF(H3&lt;0.001,1,0)</f>
        <v>0</v>
      </c>
      <c r="F3" s="6">
        <v>40</v>
      </c>
      <c r="G3" s="6">
        <v>91</v>
      </c>
      <c r="H3" s="6">
        <v>56.043956043956001</v>
      </c>
      <c r="I3" s="6">
        <v>7200.0042438506998</v>
      </c>
      <c r="J3" s="6">
        <v>67935</v>
      </c>
      <c r="K3" s="6">
        <v>40</v>
      </c>
      <c r="L3" s="6">
        <f>100*IF(MIN(Sparse_total!G3,NonLinear_total!G3,BilevelSolver_total!G3)=0,0,(Sparse_total!G3-MIN(Sparse_total!G3,NonLinear_total!G3,BilevelSolver_total!G3))/MIN(Sparse_total!G3,NonLinear_total!G3,BilevelSolver_total!G3))</f>
        <v>1.1111150827154883</v>
      </c>
      <c r="M3" s="191">
        <v>56.043956043956044</v>
      </c>
      <c r="N3" s="86"/>
      <c r="O3" s="185">
        <v>112</v>
      </c>
      <c r="P3" s="6">
        <v>102</v>
      </c>
      <c r="Q3" s="64">
        <v>5.9162139892578097E-2</v>
      </c>
      <c r="R3" s="64">
        <v>14653</v>
      </c>
      <c r="S3" s="64">
        <v>159308</v>
      </c>
      <c r="T3" s="64">
        <v>89</v>
      </c>
      <c r="U3" s="64">
        <v>10915</v>
      </c>
      <c r="V3" s="64">
        <v>25071</v>
      </c>
      <c r="W3" s="64">
        <v>25071</v>
      </c>
      <c r="X3" s="64">
        <v>40</v>
      </c>
      <c r="AA3" s="86"/>
      <c r="AB3" s="124"/>
      <c r="AD3" s="86"/>
    </row>
    <row r="4" spans="1:32" ht="15.75" customHeight="1" x14ac:dyDescent="0.2">
      <c r="A4" s="6" t="s">
        <v>70</v>
      </c>
      <c r="B4" s="6" t="s">
        <v>68</v>
      </c>
      <c r="C4" s="6">
        <v>2</v>
      </c>
      <c r="D4" s="6">
        <v>5</v>
      </c>
      <c r="E4" s="6">
        <f t="shared" si="0"/>
        <v>0</v>
      </c>
      <c r="F4" s="6">
        <v>0</v>
      </c>
      <c r="G4" s="6">
        <v>89</v>
      </c>
      <c r="H4" s="6">
        <v>100</v>
      </c>
      <c r="I4" s="6">
        <v>7200.0328447818702</v>
      </c>
      <c r="J4" s="6">
        <v>83328</v>
      </c>
      <c r="K4" s="6">
        <v>0</v>
      </c>
      <c r="L4" s="6">
        <f>100*IF(MIN(Sparse_total!G4,NonLinear_total!G4,BilevelSolver_total!G4)=0,0,(Sparse_total!G4-MIN(Sparse_total!G4,NonLinear_total!G4,BilevelSolver_total!G4))/MIN(Sparse_total!G4,NonLinear_total!G4,BilevelSolver_total!G4))</f>
        <v>2.2988505747126435</v>
      </c>
      <c r="M4" s="191">
        <v>100</v>
      </c>
      <c r="N4" s="86"/>
      <c r="O4" s="185">
        <v>112</v>
      </c>
      <c r="P4" s="6">
        <v>102</v>
      </c>
      <c r="Q4" s="64">
        <v>6.0481071472167899E-2</v>
      </c>
      <c r="R4" s="64">
        <v>41986</v>
      </c>
      <c r="S4" s="64">
        <v>151854</v>
      </c>
      <c r="T4" s="64">
        <v>1</v>
      </c>
      <c r="U4" s="64">
        <v>20419</v>
      </c>
      <c r="V4" s="64">
        <v>17077</v>
      </c>
      <c r="W4" s="64">
        <v>17077</v>
      </c>
      <c r="X4" s="64">
        <v>0</v>
      </c>
      <c r="AA4" s="86"/>
      <c r="AB4" s="124"/>
      <c r="AD4" s="86"/>
    </row>
    <row r="5" spans="1:32" ht="15.75" customHeight="1" x14ac:dyDescent="0.2">
      <c r="A5" s="31" t="s">
        <v>71</v>
      </c>
      <c r="B5" s="31" t="s">
        <v>68</v>
      </c>
      <c r="C5" s="31">
        <v>3</v>
      </c>
      <c r="D5" s="31">
        <v>3</v>
      </c>
      <c r="E5" s="31">
        <f t="shared" si="0"/>
        <v>1</v>
      </c>
      <c r="F5" s="31">
        <v>80</v>
      </c>
      <c r="G5" s="31">
        <v>80</v>
      </c>
      <c r="H5" s="31">
        <v>0</v>
      </c>
      <c r="I5" s="31">
        <v>1159.5791540145799</v>
      </c>
      <c r="J5" s="31">
        <v>39099</v>
      </c>
      <c r="K5" s="45">
        <v>41</v>
      </c>
      <c r="L5" s="45">
        <f>100*IF(MIN(Sparse_total!G5,NonLinear_total!G5,BilevelSolver_total!G5)=0,0,(Sparse_total!G5-MIN(Sparse_total!G5,NonLinear_total!G5,BilevelSolver_total!G5))/MIN(Sparse_total!G5,NonLinear_total!G5,BilevelSolver_total!G5))</f>
        <v>6.0000218163243238E-8</v>
      </c>
      <c r="M5" s="190">
        <v>48.75</v>
      </c>
      <c r="N5" s="86"/>
      <c r="O5" s="184">
        <v>112</v>
      </c>
      <c r="P5" s="31">
        <v>89</v>
      </c>
      <c r="Q5" s="180">
        <v>4.5816421508789E-2</v>
      </c>
      <c r="R5" s="180">
        <v>4828</v>
      </c>
      <c r="S5" s="180">
        <v>54489</v>
      </c>
      <c r="T5" s="180">
        <v>1</v>
      </c>
      <c r="U5" s="180">
        <v>2057</v>
      </c>
      <c r="V5" s="180">
        <v>12678</v>
      </c>
      <c r="W5" s="180">
        <v>12678</v>
      </c>
      <c r="X5" s="180">
        <v>41</v>
      </c>
      <c r="AA5" s="86"/>
      <c r="AB5" s="124"/>
      <c r="AD5" s="86"/>
    </row>
    <row r="6" spans="1:32" ht="15.75" customHeight="1" x14ac:dyDescent="0.2">
      <c r="A6" s="6" t="s">
        <v>72</v>
      </c>
      <c r="B6" s="6" t="s">
        <v>68</v>
      </c>
      <c r="C6" s="6">
        <v>3</v>
      </c>
      <c r="D6" s="6">
        <v>4</v>
      </c>
      <c r="E6" s="6">
        <f t="shared" si="0"/>
        <v>0</v>
      </c>
      <c r="F6" s="6">
        <v>18</v>
      </c>
      <c r="G6" s="6">
        <v>78</v>
      </c>
      <c r="H6" s="6">
        <v>76.923076923076906</v>
      </c>
      <c r="I6" s="6">
        <v>7200.0034260749799</v>
      </c>
      <c r="J6" s="6">
        <v>120251</v>
      </c>
      <c r="K6" s="6">
        <v>0</v>
      </c>
      <c r="L6" s="6">
        <f>100*IF(MIN(Sparse_total!G6,NonLinear_total!G6,BilevelSolver_total!G6)=0,0,(Sparse_total!G6-MIN(Sparse_total!G6,NonLinear_total!G6,BilevelSolver_total!G6))/MIN(Sparse_total!G6,NonLinear_total!G6,BilevelSolver_total!G6))</f>
        <v>1.2987012987012987</v>
      </c>
      <c r="M6" s="191">
        <v>100</v>
      </c>
      <c r="N6" s="86"/>
      <c r="O6" s="185">
        <v>112</v>
      </c>
      <c r="P6" s="6">
        <v>89</v>
      </c>
      <c r="Q6" s="64">
        <v>4.6076774597167899E-2</v>
      </c>
      <c r="R6" s="64">
        <v>59374</v>
      </c>
      <c r="S6" s="64">
        <v>139808</v>
      </c>
      <c r="T6" s="64">
        <v>0</v>
      </c>
      <c r="U6" s="64">
        <v>7948</v>
      </c>
      <c r="V6" s="64">
        <v>24223</v>
      </c>
      <c r="W6" s="64">
        <v>24223</v>
      </c>
      <c r="X6" s="64">
        <v>0</v>
      </c>
      <c r="AA6" s="86"/>
      <c r="AB6" s="124"/>
      <c r="AD6" s="86"/>
    </row>
    <row r="7" spans="1:32" ht="15.75" customHeight="1" x14ac:dyDescent="0.2">
      <c r="A7" s="6" t="s">
        <v>73</v>
      </c>
      <c r="B7" s="6" t="s">
        <v>68</v>
      </c>
      <c r="C7" s="6">
        <v>3</v>
      </c>
      <c r="D7" s="6">
        <v>5</v>
      </c>
      <c r="E7" s="6">
        <f t="shared" si="0"/>
        <v>0</v>
      </c>
      <c r="F7" s="6">
        <v>6</v>
      </c>
      <c r="G7" s="6">
        <v>75</v>
      </c>
      <c r="H7" s="6">
        <v>92</v>
      </c>
      <c r="I7" s="6">
        <v>7200.0078969001697</v>
      </c>
      <c r="J7" s="6">
        <v>92027</v>
      </c>
      <c r="K7" s="6">
        <v>0</v>
      </c>
      <c r="L7" s="6">
        <f>100*IF(MIN(Sparse_total!G7,NonLinear_total!G7,BilevelSolver_total!G7)=0,0,(Sparse_total!G7-MIN(Sparse_total!G7,NonLinear_total!G7,BilevelSolver_total!G7))/MIN(Sparse_total!G7,NonLinear_total!G7,BilevelSolver_total!G7))</f>
        <v>2.7397306006637008</v>
      </c>
      <c r="M7" s="191">
        <v>100</v>
      </c>
      <c r="N7" s="86"/>
      <c r="O7" s="185">
        <v>112</v>
      </c>
      <c r="P7" s="6">
        <v>89</v>
      </c>
      <c r="Q7" s="64">
        <v>4.6900510787963798E-2</v>
      </c>
      <c r="R7" s="64">
        <v>50731</v>
      </c>
      <c r="S7" s="64">
        <v>159635</v>
      </c>
      <c r="T7" s="64">
        <v>1</v>
      </c>
      <c r="U7" s="64">
        <v>19057</v>
      </c>
      <c r="V7" s="64">
        <v>19622</v>
      </c>
      <c r="W7" s="64">
        <v>19622</v>
      </c>
      <c r="X7" s="64">
        <v>0</v>
      </c>
      <c r="AA7" s="86"/>
      <c r="AB7" s="124"/>
      <c r="AD7" s="86"/>
    </row>
    <row r="8" spans="1:32" ht="15.75" customHeight="1" x14ac:dyDescent="0.2">
      <c r="A8" s="31" t="s">
        <v>74</v>
      </c>
      <c r="B8" s="31" t="s">
        <v>68</v>
      </c>
      <c r="C8" s="31">
        <v>4</v>
      </c>
      <c r="D8" s="31">
        <v>3</v>
      </c>
      <c r="E8" s="31">
        <f t="shared" si="0"/>
        <v>1</v>
      </c>
      <c r="F8" s="31">
        <v>58.999999999999901</v>
      </c>
      <c r="G8" s="31">
        <v>58.999999999999901</v>
      </c>
      <c r="H8" s="31">
        <v>0</v>
      </c>
      <c r="I8" s="31">
        <v>49.936444997787397</v>
      </c>
      <c r="J8" s="31">
        <v>7090</v>
      </c>
      <c r="K8" s="45">
        <v>0</v>
      </c>
      <c r="L8" s="45">
        <f>100*IF(MIN(Sparse_total!G8,NonLinear_total!G8,BilevelSolver_total!G8)=0,0,(Sparse_total!G8-MIN(Sparse_total!G8,NonLinear_total!G8,BilevelSolver_total!G8))/MIN(Sparse_total!G8,NonLinear_total!G8,BilevelSolver_total!G8))</f>
        <v>3.5596625460210086E-9</v>
      </c>
      <c r="M8" s="190">
        <v>100</v>
      </c>
      <c r="N8" s="86"/>
      <c r="O8" s="184">
        <v>112</v>
      </c>
      <c r="P8" s="31">
        <v>79</v>
      </c>
      <c r="Q8" s="180">
        <v>4.0881395339965799E-2</v>
      </c>
      <c r="R8" s="180">
        <v>0</v>
      </c>
      <c r="S8" s="180">
        <v>10054</v>
      </c>
      <c r="T8" s="180">
        <v>0</v>
      </c>
      <c r="U8" s="180">
        <v>444</v>
      </c>
      <c r="V8" s="180">
        <v>1398</v>
      </c>
      <c r="W8" s="180">
        <v>1398</v>
      </c>
      <c r="X8" s="180">
        <v>0</v>
      </c>
      <c r="AA8" s="86"/>
      <c r="AB8" s="124"/>
      <c r="AD8" s="86"/>
    </row>
    <row r="9" spans="1:32" ht="15.75" customHeight="1" x14ac:dyDescent="0.2">
      <c r="A9" s="31" t="s">
        <v>75</v>
      </c>
      <c r="B9" s="31" t="s">
        <v>68</v>
      </c>
      <c r="C9" s="31">
        <v>4</v>
      </c>
      <c r="D9" s="31">
        <v>4</v>
      </c>
      <c r="E9" s="31">
        <f t="shared" si="0"/>
        <v>1</v>
      </c>
      <c r="F9" s="31">
        <v>55</v>
      </c>
      <c r="G9" s="31">
        <v>55</v>
      </c>
      <c r="H9" s="31">
        <v>0</v>
      </c>
      <c r="I9" s="31">
        <v>1664.0790529251001</v>
      </c>
      <c r="J9" s="31">
        <v>47466</v>
      </c>
      <c r="K9" s="45">
        <v>0</v>
      </c>
      <c r="L9" s="45">
        <f>100*IF(MIN(Sparse_total!G9,NonLinear_total!G9,BilevelSolver_total!G9)=0,0,(Sparse_total!G9-MIN(Sparse_total!G9,NonLinear_total!G9,BilevelSolver_total!G9))/MIN(Sparse_total!G9,NonLinear_total!G9,BilevelSolver_total!G9))</f>
        <v>3.2381515536555646E-6</v>
      </c>
      <c r="M9" s="190">
        <v>100</v>
      </c>
      <c r="N9" s="86"/>
      <c r="O9" s="184">
        <v>112</v>
      </c>
      <c r="P9" s="31">
        <v>79</v>
      </c>
      <c r="Q9" s="180">
        <v>4.6704769134521401E-2</v>
      </c>
      <c r="R9" s="180">
        <v>0</v>
      </c>
      <c r="S9" s="180">
        <v>49273</v>
      </c>
      <c r="T9" s="180">
        <v>1</v>
      </c>
      <c r="U9" s="180">
        <v>1700</v>
      </c>
      <c r="V9" s="180">
        <v>6496</v>
      </c>
      <c r="W9" s="180">
        <v>6495</v>
      </c>
      <c r="X9" s="180">
        <v>0</v>
      </c>
      <c r="AA9" s="86"/>
      <c r="AB9" s="124"/>
      <c r="AD9" s="86"/>
    </row>
    <row r="10" spans="1:32" ht="15.75" customHeight="1" x14ac:dyDescent="0.2">
      <c r="A10" s="6" t="s">
        <v>76</v>
      </c>
      <c r="B10" s="6" t="s">
        <v>68</v>
      </c>
      <c r="C10" s="6">
        <v>4</v>
      </c>
      <c r="D10" s="6">
        <v>5</v>
      </c>
      <c r="E10" s="6">
        <f t="shared" si="0"/>
        <v>0</v>
      </c>
      <c r="F10" s="6">
        <v>4</v>
      </c>
      <c r="G10" s="6">
        <v>50</v>
      </c>
      <c r="H10" s="6">
        <v>92</v>
      </c>
      <c r="I10" s="6">
        <v>7200.0099368095398</v>
      </c>
      <c r="J10" s="6">
        <v>85109</v>
      </c>
      <c r="K10" s="6">
        <v>0</v>
      </c>
      <c r="L10" s="6">
        <f>100*IF(MIN(Sparse_total!G10,NonLinear_total!G10,BilevelSolver_total!G10)=0,0,(Sparse_total!G10-MIN(Sparse_total!G10,NonLinear_total!G10,BilevelSolver_total!G10))/MIN(Sparse_total!G10,NonLinear_total!G10,BilevelSolver_total!G10))</f>
        <v>6.3829787308737034</v>
      </c>
      <c r="M10" s="191">
        <v>100</v>
      </c>
      <c r="N10" s="86"/>
      <c r="O10" s="185">
        <v>112</v>
      </c>
      <c r="P10" s="6">
        <v>79</v>
      </c>
      <c r="Q10" s="64">
        <v>4.17532920837402E-2</v>
      </c>
      <c r="R10" s="64">
        <v>37310</v>
      </c>
      <c r="S10" s="64">
        <v>80392</v>
      </c>
      <c r="T10" s="64">
        <v>1</v>
      </c>
      <c r="U10" s="64">
        <v>3503</v>
      </c>
      <c r="V10" s="64">
        <v>10290</v>
      </c>
      <c r="W10" s="64">
        <v>10290</v>
      </c>
      <c r="X10" s="64">
        <v>0</v>
      </c>
      <c r="AA10" s="86"/>
      <c r="AB10" s="124"/>
      <c r="AD10" s="86"/>
    </row>
    <row r="11" spans="1:32" ht="15.75" customHeight="1" thickBot="1" x14ac:dyDescent="0.25">
      <c r="A11" s="78" t="s">
        <v>77</v>
      </c>
      <c r="B11" s="78" t="s">
        <v>68</v>
      </c>
      <c r="C11" s="78">
        <v>5</v>
      </c>
      <c r="D11" s="78">
        <v>3</v>
      </c>
      <c r="E11" s="78">
        <f t="shared" si="0"/>
        <v>1</v>
      </c>
      <c r="F11" s="78">
        <v>22</v>
      </c>
      <c r="G11" s="78">
        <v>22</v>
      </c>
      <c r="H11" s="78">
        <v>0</v>
      </c>
      <c r="I11" s="78">
        <v>4.5689921379089302</v>
      </c>
      <c r="J11" s="78">
        <v>899</v>
      </c>
      <c r="K11" s="78">
        <v>0</v>
      </c>
      <c r="L11" s="78">
        <f>100*IF(MIN(Sparse_total!G11,NonLinear_total!G11,BilevelSolver_total!G11)=0,0,(Sparse_total!G11-MIN(Sparse_total!G11,NonLinear_total!G11,BilevelSolver_total!G11))/MIN(Sparse_total!G11,NonLinear_total!G11,BilevelSolver_total!G11))</f>
        <v>0</v>
      </c>
      <c r="M11" s="192">
        <v>100</v>
      </c>
      <c r="N11" s="86"/>
      <c r="O11" s="186">
        <v>112</v>
      </c>
      <c r="P11" s="78">
        <v>63</v>
      </c>
      <c r="Q11" s="181">
        <v>3.2936811447143499E-2</v>
      </c>
      <c r="R11" s="181">
        <v>37</v>
      </c>
      <c r="S11" s="181">
        <v>1350</v>
      </c>
      <c r="T11" s="181">
        <v>0</v>
      </c>
      <c r="U11" s="181">
        <v>88</v>
      </c>
      <c r="V11" s="181">
        <v>355</v>
      </c>
      <c r="W11" s="181">
        <v>356</v>
      </c>
      <c r="X11" s="181">
        <v>0</v>
      </c>
      <c r="AA11" s="86"/>
      <c r="AB11" s="124"/>
      <c r="AD11" s="86"/>
    </row>
    <row r="12" spans="1:32" ht="15.75" customHeight="1" x14ac:dyDescent="0.2">
      <c r="A12" s="6" t="s">
        <v>78</v>
      </c>
      <c r="B12" s="6" t="s">
        <v>79</v>
      </c>
      <c r="C12" s="6">
        <v>10</v>
      </c>
      <c r="D12" s="6">
        <v>3</v>
      </c>
      <c r="E12" s="6">
        <f t="shared" si="0"/>
        <v>0</v>
      </c>
      <c r="F12" s="6">
        <v>201</v>
      </c>
      <c r="G12" s="6">
        <v>229</v>
      </c>
      <c r="H12" s="6">
        <v>12.2270742358078</v>
      </c>
      <c r="I12" s="6">
        <v>7200.0120460987</v>
      </c>
      <c r="J12" s="6">
        <v>14988</v>
      </c>
      <c r="K12" s="6">
        <v>201</v>
      </c>
      <c r="L12" s="6">
        <f>100*IF(MIN(Sparse_total!G12,NonLinear_total!G12,BilevelSolver_total!G12)=0,0,(Sparse_total!G12-MIN(Sparse_total!G12,NonLinear_total!G12,BilevelSolver_total!G12))/MIN(Sparse_total!G12,NonLinear_total!G12,BilevelSolver_total!G12))</f>
        <v>0</v>
      </c>
      <c r="M12" s="191">
        <v>12.22707423580786</v>
      </c>
      <c r="N12" s="86"/>
      <c r="O12" s="185">
        <v>22963</v>
      </c>
      <c r="P12" s="6">
        <v>322</v>
      </c>
      <c r="Q12" s="64">
        <v>1.2178270816802901</v>
      </c>
      <c r="R12" s="64">
        <v>6223</v>
      </c>
      <c r="S12" s="64">
        <v>250183</v>
      </c>
      <c r="T12" s="64">
        <v>0</v>
      </c>
      <c r="U12" s="64">
        <v>48618</v>
      </c>
      <c r="V12" s="64">
        <v>25104</v>
      </c>
      <c r="W12" s="64">
        <v>25104</v>
      </c>
      <c r="X12" s="64">
        <v>201</v>
      </c>
      <c r="AA12" s="86"/>
      <c r="AB12" s="124"/>
      <c r="AD12" s="86"/>
    </row>
    <row r="13" spans="1:32" ht="15.75" customHeight="1" x14ac:dyDescent="0.2">
      <c r="A13" s="6" t="s">
        <v>80</v>
      </c>
      <c r="B13" s="6" t="s">
        <v>79</v>
      </c>
      <c r="C13" s="6">
        <v>10</v>
      </c>
      <c r="D13" s="6">
        <v>4</v>
      </c>
      <c r="E13" s="6">
        <f t="shared" si="0"/>
        <v>0</v>
      </c>
      <c r="F13" s="6">
        <v>178</v>
      </c>
      <c r="G13" s="6">
        <v>219</v>
      </c>
      <c r="H13" s="6">
        <v>18.721461187214601</v>
      </c>
      <c r="I13" s="6">
        <v>7200.3420369625001</v>
      </c>
      <c r="J13" s="6">
        <v>9055</v>
      </c>
      <c r="K13" s="6">
        <v>178</v>
      </c>
      <c r="L13" s="6">
        <f>100*IF(MIN(Sparse_total!G13,NonLinear_total!G13,BilevelSolver_total!G13)=0,0,(Sparse_total!G13-MIN(Sparse_total!G13,NonLinear_total!G13,BilevelSolver_total!G13))/MIN(Sparse_total!G13,NonLinear_total!G13,BilevelSolver_total!G13))</f>
        <v>0</v>
      </c>
      <c r="M13" s="191">
        <v>18.721461187214611</v>
      </c>
      <c r="N13" s="86"/>
      <c r="O13" s="185">
        <v>22963</v>
      </c>
      <c r="P13" s="6">
        <v>322</v>
      </c>
      <c r="Q13" s="64">
        <v>1.2337000370025599</v>
      </c>
      <c r="R13" s="64">
        <v>3720</v>
      </c>
      <c r="S13" s="64">
        <v>230109</v>
      </c>
      <c r="T13" s="64">
        <v>0</v>
      </c>
      <c r="U13" s="64">
        <v>45418</v>
      </c>
      <c r="V13" s="64">
        <v>23056</v>
      </c>
      <c r="W13" s="64">
        <v>23056</v>
      </c>
      <c r="X13" s="64">
        <v>178</v>
      </c>
      <c r="AA13" s="86"/>
      <c r="AB13" s="124"/>
      <c r="AD13" s="86"/>
    </row>
    <row r="14" spans="1:32" ht="15.75" customHeight="1" x14ac:dyDescent="0.2">
      <c r="A14" s="6" t="s">
        <v>81</v>
      </c>
      <c r="B14" s="6" t="s">
        <v>79</v>
      </c>
      <c r="C14" s="6">
        <v>10</v>
      </c>
      <c r="D14" s="6">
        <v>5</v>
      </c>
      <c r="E14" s="6">
        <f t="shared" si="0"/>
        <v>0</v>
      </c>
      <c r="F14" s="6">
        <v>163</v>
      </c>
      <c r="G14" s="6">
        <v>213</v>
      </c>
      <c r="H14" s="6">
        <v>23.474178403755801</v>
      </c>
      <c r="I14" s="6">
        <v>7200.1220731735202</v>
      </c>
      <c r="J14" s="6">
        <v>5663</v>
      </c>
      <c r="K14" s="6">
        <v>163</v>
      </c>
      <c r="L14" s="6">
        <f>100*IF(MIN(Sparse_total!G14,NonLinear_total!G14,BilevelSolver_total!G14)=0,0,(Sparse_total!G14-MIN(Sparse_total!G14,NonLinear_total!G14,BilevelSolver_total!G14))/MIN(Sparse_total!G14,NonLinear_total!G14,BilevelSolver_total!G14))</f>
        <v>2.8985512198347312</v>
      </c>
      <c r="M14" s="191">
        <v>23.474178403755868</v>
      </c>
      <c r="N14" s="86"/>
      <c r="O14" s="185">
        <v>22963</v>
      </c>
      <c r="P14" s="6">
        <v>322</v>
      </c>
      <c r="Q14" s="64">
        <v>1.2316980361938401</v>
      </c>
      <c r="R14" s="64">
        <v>1456</v>
      </c>
      <c r="S14" s="64">
        <v>203193</v>
      </c>
      <c r="T14" s="64">
        <v>2</v>
      </c>
      <c r="U14" s="64">
        <v>40309</v>
      </c>
      <c r="V14" s="64">
        <v>20352</v>
      </c>
      <c r="W14" s="64">
        <v>20352</v>
      </c>
      <c r="X14" s="64">
        <v>163</v>
      </c>
      <c r="AA14" s="86"/>
      <c r="AB14" s="124"/>
      <c r="AD14" s="86"/>
    </row>
    <row r="15" spans="1:32" ht="15.75" customHeight="1" x14ac:dyDescent="0.2">
      <c r="A15" s="31" t="s">
        <v>82</v>
      </c>
      <c r="B15" s="31" t="s">
        <v>79</v>
      </c>
      <c r="C15" s="31">
        <v>15</v>
      </c>
      <c r="D15" s="31">
        <v>3</v>
      </c>
      <c r="E15" s="31">
        <f t="shared" si="0"/>
        <v>1</v>
      </c>
      <c r="F15" s="31">
        <v>117</v>
      </c>
      <c r="G15" s="31">
        <v>117</v>
      </c>
      <c r="H15" s="31">
        <v>0</v>
      </c>
      <c r="I15" s="31">
        <v>868.675822973251</v>
      </c>
      <c r="J15" s="31">
        <v>12191</v>
      </c>
      <c r="K15" s="45">
        <v>114</v>
      </c>
      <c r="L15" s="45">
        <f>100*IF(MIN(Sparse_total!G15,NonLinear_total!G15,BilevelSolver_total!G15)=0,0,(Sparse_total!G15-MIN(Sparse_total!G15,NonLinear_total!G15,BilevelSolver_total!G15))/MIN(Sparse_total!G15,NonLinear_total!G15,BilevelSolver_total!G15))</f>
        <v>2.1330505528538335E-6</v>
      </c>
      <c r="M15" s="190">
        <v>2.5641025641025643</v>
      </c>
      <c r="N15" s="86"/>
      <c r="O15" s="184">
        <v>22963</v>
      </c>
      <c r="P15" s="31">
        <v>168</v>
      </c>
      <c r="Q15" s="180">
        <v>0.54536509513854903</v>
      </c>
      <c r="R15" s="180">
        <v>0</v>
      </c>
      <c r="S15" s="180">
        <v>57778</v>
      </c>
      <c r="T15" s="180">
        <v>0</v>
      </c>
      <c r="U15" s="180">
        <v>10615</v>
      </c>
      <c r="V15" s="180">
        <v>6628</v>
      </c>
      <c r="W15" s="180">
        <v>6628</v>
      </c>
      <c r="X15" s="180">
        <v>114</v>
      </c>
      <c r="AA15" s="86"/>
      <c r="AB15" s="124"/>
      <c r="AD15" s="86"/>
    </row>
    <row r="16" spans="1:32" ht="15.75" customHeight="1" x14ac:dyDescent="0.2">
      <c r="A16" s="6" t="s">
        <v>83</v>
      </c>
      <c r="B16" s="6" t="s">
        <v>79</v>
      </c>
      <c r="C16" s="6">
        <v>15</v>
      </c>
      <c r="D16" s="6">
        <v>4</v>
      </c>
      <c r="E16" s="6">
        <f t="shared" si="0"/>
        <v>0</v>
      </c>
      <c r="F16" s="6">
        <v>106</v>
      </c>
      <c r="G16" s="6">
        <v>113</v>
      </c>
      <c r="H16" s="6">
        <v>6.1946902654867202</v>
      </c>
      <c r="I16" s="6">
        <v>7200.0472040176301</v>
      </c>
      <c r="J16" s="6">
        <v>27775</v>
      </c>
      <c r="K16" s="6">
        <v>106</v>
      </c>
      <c r="L16" s="6">
        <f>100*IF(MIN(Sparse_total!G16,NonLinear_total!G16,BilevelSolver_total!G16)=0,0,(Sparse_total!G16-MIN(Sparse_total!G16,NonLinear_total!G16,BilevelSolver_total!G16))/MIN(Sparse_total!G16,NonLinear_total!G16,BilevelSolver_total!G16))</f>
        <v>4.6296315823567538</v>
      </c>
      <c r="M16" s="191">
        <v>6.1946902654867255</v>
      </c>
      <c r="N16" s="86"/>
      <c r="O16" s="185">
        <v>22963</v>
      </c>
      <c r="P16" s="6">
        <v>168</v>
      </c>
      <c r="Q16" s="64">
        <v>0.553744316101074</v>
      </c>
      <c r="R16" s="64">
        <v>9399</v>
      </c>
      <c r="S16" s="64">
        <v>177637</v>
      </c>
      <c r="T16" s="64">
        <v>2</v>
      </c>
      <c r="U16" s="64">
        <v>36255</v>
      </c>
      <c r="V16" s="64">
        <v>19111</v>
      </c>
      <c r="W16" s="64">
        <v>19111</v>
      </c>
      <c r="X16" s="64">
        <v>106</v>
      </c>
      <c r="AA16" s="86"/>
      <c r="AB16" s="124"/>
      <c r="AD16" s="86"/>
    </row>
    <row r="17" spans="1:30" ht="15.75" customHeight="1" x14ac:dyDescent="0.2">
      <c r="A17" s="6" t="s">
        <v>84</v>
      </c>
      <c r="B17" s="6" t="s">
        <v>79</v>
      </c>
      <c r="C17" s="6">
        <v>15</v>
      </c>
      <c r="D17" s="6">
        <v>5</v>
      </c>
      <c r="E17" s="6">
        <f t="shared" si="0"/>
        <v>0</v>
      </c>
      <c r="F17" s="6">
        <v>99</v>
      </c>
      <c r="G17" s="6">
        <v>111</v>
      </c>
      <c r="H17" s="6">
        <v>10.8108108108108</v>
      </c>
      <c r="I17" s="6">
        <v>7200.0255651473999</v>
      </c>
      <c r="J17" s="6">
        <v>22642</v>
      </c>
      <c r="K17" s="6">
        <v>99</v>
      </c>
      <c r="L17" s="6">
        <f>100*IF(MIN(Sparse_total!G17,NonLinear_total!G17,BilevelSolver_total!G17)=0,0,(Sparse_total!G17-MIN(Sparse_total!G17,NonLinear_total!G17,BilevelSolver_total!G17))/MIN(Sparse_total!G17,NonLinear_total!G17,BilevelSolver_total!G17))</f>
        <v>5.7142857142857144</v>
      </c>
      <c r="M17" s="191">
        <v>10.810810810810811</v>
      </c>
      <c r="N17" s="86"/>
      <c r="O17" s="185">
        <v>22963</v>
      </c>
      <c r="P17" s="6">
        <v>168</v>
      </c>
      <c r="Q17" s="64">
        <v>0.56231760978698697</v>
      </c>
      <c r="R17" s="64">
        <v>9583</v>
      </c>
      <c r="S17" s="64">
        <v>169526</v>
      </c>
      <c r="T17" s="64">
        <v>15</v>
      </c>
      <c r="U17" s="64">
        <v>34653</v>
      </c>
      <c r="V17" s="64">
        <v>17648</v>
      </c>
      <c r="W17" s="64">
        <v>17648</v>
      </c>
      <c r="X17" s="64">
        <v>99</v>
      </c>
      <c r="AA17" s="86"/>
      <c r="AB17" s="124"/>
      <c r="AD17" s="86"/>
    </row>
    <row r="18" spans="1:30" ht="15.75" customHeight="1" x14ac:dyDescent="0.2">
      <c r="A18" s="6" t="s">
        <v>85</v>
      </c>
      <c r="B18" s="6" t="s">
        <v>79</v>
      </c>
      <c r="C18" s="6">
        <v>5</v>
      </c>
      <c r="D18" s="6">
        <v>3</v>
      </c>
      <c r="E18" s="6">
        <f t="shared" si="0"/>
        <v>0</v>
      </c>
      <c r="F18" s="6">
        <v>471</v>
      </c>
      <c r="G18" s="6">
        <v>937</v>
      </c>
      <c r="H18" s="6">
        <v>49.733191035218702</v>
      </c>
      <c r="I18" s="6">
        <v>7200.1755900382996</v>
      </c>
      <c r="J18" s="6">
        <v>1180</v>
      </c>
      <c r="K18" s="6">
        <v>471</v>
      </c>
      <c r="L18" s="6">
        <f>100*IF(MIN(Sparse_total!G18,NonLinear_total!G18,BilevelSolver_total!G18)=0,0,(Sparse_total!G18-MIN(Sparse_total!G18,NonLinear_total!G18,BilevelSolver_total!G18))/MIN(Sparse_total!G18,NonLinear_total!G18,BilevelSolver_total!G18))</f>
        <v>4.5758928571428568</v>
      </c>
      <c r="M18" s="191">
        <v>49.73319103521878</v>
      </c>
      <c r="N18" s="86"/>
      <c r="O18" s="185">
        <v>22963</v>
      </c>
      <c r="P18" s="6">
        <v>1087</v>
      </c>
      <c r="Q18" s="64">
        <v>17.126319408416698</v>
      </c>
      <c r="R18" s="64">
        <v>526</v>
      </c>
      <c r="S18" s="64">
        <v>176286</v>
      </c>
      <c r="T18" s="64">
        <v>0</v>
      </c>
      <c r="U18" s="64">
        <v>31741</v>
      </c>
      <c r="V18" s="64">
        <v>17632</v>
      </c>
      <c r="W18" s="64">
        <v>17632</v>
      </c>
      <c r="X18" s="64">
        <v>471</v>
      </c>
      <c r="AA18" s="86"/>
      <c r="AB18" s="124"/>
      <c r="AD18" s="86"/>
    </row>
    <row r="19" spans="1:30" ht="15.75" customHeight="1" x14ac:dyDescent="0.2">
      <c r="A19" s="6" t="s">
        <v>86</v>
      </c>
      <c r="B19" s="6" t="s">
        <v>79</v>
      </c>
      <c r="C19" s="6">
        <v>5</v>
      </c>
      <c r="D19" s="6">
        <v>4</v>
      </c>
      <c r="E19" s="6">
        <f t="shared" si="0"/>
        <v>0</v>
      </c>
      <c r="F19" s="6">
        <v>378</v>
      </c>
      <c r="G19" s="6">
        <v>913</v>
      </c>
      <c r="H19" s="6">
        <v>58.598028477546507</v>
      </c>
      <c r="I19" s="6">
        <v>7200.0797209739603</v>
      </c>
      <c r="J19" s="6">
        <v>1154</v>
      </c>
      <c r="K19" s="6">
        <v>378</v>
      </c>
      <c r="L19" s="6">
        <f>100*IF(MIN(Sparse_total!G19,NonLinear_total!G19,BilevelSolver_total!G19)=0,0,(Sparse_total!G19-MIN(Sparse_total!G19,NonLinear_total!G19,BilevelSolver_total!G19))/MIN(Sparse_total!G19,NonLinear_total!G19,BilevelSolver_total!G19))</f>
        <v>4.9425287356320604</v>
      </c>
      <c r="M19" s="191">
        <v>58.598028477546549</v>
      </c>
      <c r="N19" s="86"/>
      <c r="O19" s="185">
        <v>22963</v>
      </c>
      <c r="P19" s="6">
        <v>1087</v>
      </c>
      <c r="Q19" s="64">
        <v>16.8846578598022</v>
      </c>
      <c r="R19" s="64">
        <v>440</v>
      </c>
      <c r="S19" s="64">
        <v>173536</v>
      </c>
      <c r="T19" s="64">
        <v>0</v>
      </c>
      <c r="U19" s="64">
        <v>25944</v>
      </c>
      <c r="V19" s="64">
        <v>17355</v>
      </c>
      <c r="W19" s="64">
        <v>17355</v>
      </c>
      <c r="X19" s="64">
        <v>378</v>
      </c>
      <c r="AA19" s="86"/>
      <c r="AB19" s="124"/>
      <c r="AD19" s="86"/>
    </row>
    <row r="20" spans="1:30" ht="15.75" customHeight="1" thickBot="1" x14ac:dyDescent="0.25">
      <c r="A20" s="6" t="s">
        <v>87</v>
      </c>
      <c r="B20" s="6" t="s">
        <v>79</v>
      </c>
      <c r="C20" s="6">
        <v>5</v>
      </c>
      <c r="D20" s="6">
        <v>5</v>
      </c>
      <c r="E20" s="6">
        <f t="shared" si="0"/>
        <v>0</v>
      </c>
      <c r="F20" s="6">
        <v>317</v>
      </c>
      <c r="G20" s="6">
        <v>919</v>
      </c>
      <c r="H20" s="6">
        <v>65.505984766049991</v>
      </c>
      <c r="I20" s="6">
        <v>7200.3300049304898</v>
      </c>
      <c r="J20" s="6">
        <v>1116</v>
      </c>
      <c r="K20" s="6">
        <v>317</v>
      </c>
      <c r="L20" s="6">
        <f>100*IF(MIN(Sparse_total!G20,NonLinear_total!G20,BilevelSolver_total!G20)=0,0,(Sparse_total!G20-MIN(Sparse_total!G20,NonLinear_total!G20,BilevelSolver_total!G20))/MIN(Sparse_total!G20,NonLinear_total!G20,BilevelSolver_total!G20))</f>
        <v>15.307402760351168</v>
      </c>
      <c r="M20" s="193">
        <v>65.505984766050048</v>
      </c>
      <c r="N20" s="86"/>
      <c r="O20" s="187">
        <v>22963</v>
      </c>
      <c r="P20" s="6">
        <v>1087</v>
      </c>
      <c r="Q20" s="182">
        <v>16.936871767044</v>
      </c>
      <c r="R20" s="182">
        <v>444</v>
      </c>
      <c r="S20" s="182">
        <v>164337</v>
      </c>
      <c r="T20" s="182">
        <v>0</v>
      </c>
      <c r="U20" s="182">
        <v>22956</v>
      </c>
      <c r="V20" s="182">
        <v>16436</v>
      </c>
      <c r="W20" s="182">
        <v>16436</v>
      </c>
      <c r="X20" s="182">
        <v>317</v>
      </c>
      <c r="AA20" s="86"/>
      <c r="AB20" s="124"/>
      <c r="AD20" s="86"/>
    </row>
    <row r="21" spans="1:30" ht="15.75" customHeight="1" x14ac:dyDescent="0.2">
      <c r="A21" s="27" t="s">
        <v>88</v>
      </c>
      <c r="B21" s="27" t="s">
        <v>89</v>
      </c>
      <c r="C21" s="27">
        <v>28</v>
      </c>
      <c r="D21" s="27">
        <v>3</v>
      </c>
      <c r="E21" s="27">
        <f t="shared" si="0"/>
        <v>0</v>
      </c>
      <c r="F21" s="27">
        <v>1039</v>
      </c>
      <c r="G21" s="27">
        <v>1378</v>
      </c>
      <c r="H21" s="27">
        <v>24.600870827285899</v>
      </c>
      <c r="I21" s="27">
        <v>7200.0122489929199</v>
      </c>
      <c r="J21" s="27">
        <v>1407</v>
      </c>
      <c r="K21" s="27">
        <v>1039</v>
      </c>
      <c r="L21" s="27">
        <f>100*IF(MIN(Sparse_total!G21,NonLinear_total!G21,BilevelSolver_total!G21)=0,0,(Sparse_total!G21-MIN(Sparse_total!G21,NonLinear_total!G21,BilevelSolver_total!G21))/MIN(Sparse_total!G21,NonLinear_total!G21,BilevelSolver_total!G21))</f>
        <v>6.4092664092664089</v>
      </c>
      <c r="M21" s="191">
        <v>24.60087082728592</v>
      </c>
      <c r="N21" s="86"/>
      <c r="O21" s="185">
        <v>16706</v>
      </c>
      <c r="P21" s="27">
        <v>1393</v>
      </c>
      <c r="Q21" s="64">
        <v>29.777731895446699</v>
      </c>
      <c r="R21" s="64">
        <v>823</v>
      </c>
      <c r="S21" s="64">
        <v>139456</v>
      </c>
      <c r="T21" s="64">
        <v>0</v>
      </c>
      <c r="U21" s="64">
        <v>26867</v>
      </c>
      <c r="V21" s="64">
        <v>14382</v>
      </c>
      <c r="W21" s="64">
        <v>14382</v>
      </c>
      <c r="X21" s="64">
        <v>1039</v>
      </c>
      <c r="AA21" s="86"/>
      <c r="AB21" s="124"/>
      <c r="AD21" s="86"/>
    </row>
    <row r="22" spans="1:30" ht="15.75" customHeight="1" x14ac:dyDescent="0.2">
      <c r="A22" s="6" t="s">
        <v>90</v>
      </c>
      <c r="B22" s="6" t="s">
        <v>89</v>
      </c>
      <c r="C22" s="6">
        <v>28</v>
      </c>
      <c r="D22" s="6">
        <v>4</v>
      </c>
      <c r="E22" s="6">
        <f t="shared" si="0"/>
        <v>0</v>
      </c>
      <c r="F22" s="6">
        <v>932</v>
      </c>
      <c r="G22" s="6">
        <v>1367</v>
      </c>
      <c r="H22" s="6">
        <v>31.821506949524498</v>
      </c>
      <c r="I22" s="6">
        <v>7200.3709368705704</v>
      </c>
      <c r="J22" s="6">
        <v>1406</v>
      </c>
      <c r="K22" s="6">
        <v>932</v>
      </c>
      <c r="L22" s="6">
        <f>100*IF(MIN(Sparse_total!G22,NonLinear_total!G22,BilevelSolver_total!G22)=0,0,(Sparse_total!G22-MIN(Sparse_total!G22,NonLinear_total!G22,BilevelSolver_total!G22))/MIN(Sparse_total!G22,NonLinear_total!G22,BilevelSolver_total!G22))</f>
        <v>10.153103643641705</v>
      </c>
      <c r="M22" s="191">
        <v>31.821506949524505</v>
      </c>
      <c r="N22" s="86"/>
      <c r="O22" s="185">
        <v>16706</v>
      </c>
      <c r="P22" s="6">
        <v>1393</v>
      </c>
      <c r="Q22" s="64">
        <v>30.082859516143799</v>
      </c>
      <c r="R22" s="64">
        <v>1312</v>
      </c>
      <c r="S22" s="64">
        <v>138382</v>
      </c>
      <c r="T22" s="64">
        <v>8</v>
      </c>
      <c r="U22" s="64">
        <v>26704</v>
      </c>
      <c r="V22" s="64">
        <v>14102</v>
      </c>
      <c r="W22" s="64">
        <v>14102</v>
      </c>
      <c r="X22" s="64">
        <v>932</v>
      </c>
      <c r="AA22" s="86"/>
      <c r="AB22" s="124"/>
      <c r="AD22" s="86"/>
    </row>
    <row r="23" spans="1:30" ht="15.75" customHeight="1" x14ac:dyDescent="0.2">
      <c r="A23" s="6" t="s">
        <v>91</v>
      </c>
      <c r="B23" s="6" t="s">
        <v>89</v>
      </c>
      <c r="C23" s="6">
        <v>28</v>
      </c>
      <c r="D23" s="6">
        <v>5</v>
      </c>
      <c r="E23" s="6">
        <f t="shared" si="0"/>
        <v>0</v>
      </c>
      <c r="F23" s="6">
        <v>915</v>
      </c>
      <c r="G23" s="6">
        <v>1356</v>
      </c>
      <c r="H23" s="6">
        <v>32.522123893805301</v>
      </c>
      <c r="I23" s="6">
        <v>7200.1017248630496</v>
      </c>
      <c r="J23" s="6">
        <v>1391</v>
      </c>
      <c r="K23" s="6">
        <v>915</v>
      </c>
      <c r="L23" s="6">
        <f>100*IF(MIN(Sparse_total!G23,NonLinear_total!G23,BilevelSolver_total!G23)=0,0,(Sparse_total!G23-MIN(Sparse_total!G23,NonLinear_total!G23,BilevelSolver_total!G23))/MIN(Sparse_total!G23,NonLinear_total!G23,BilevelSolver_total!G23))</f>
        <v>5.0348568330576162</v>
      </c>
      <c r="M23" s="191">
        <v>32.522123893805308</v>
      </c>
      <c r="N23" s="86"/>
      <c r="O23" s="185">
        <v>16706</v>
      </c>
      <c r="P23" s="6">
        <v>1393</v>
      </c>
      <c r="Q23" s="64">
        <v>29.846051931381201</v>
      </c>
      <c r="R23" s="64">
        <v>777</v>
      </c>
      <c r="S23" s="64">
        <v>128455</v>
      </c>
      <c r="T23" s="64">
        <v>5</v>
      </c>
      <c r="U23" s="64">
        <v>23028</v>
      </c>
      <c r="V23" s="64">
        <v>13093</v>
      </c>
      <c r="W23" s="64">
        <v>13093</v>
      </c>
      <c r="X23" s="64">
        <v>915</v>
      </c>
      <c r="AA23" s="86"/>
      <c r="AB23" s="124"/>
      <c r="AD23" s="86"/>
    </row>
    <row r="24" spans="1:30" ht="15.75" customHeight="1" x14ac:dyDescent="0.2">
      <c r="A24" s="6" t="s">
        <v>92</v>
      </c>
      <c r="B24" s="6" t="s">
        <v>89</v>
      </c>
      <c r="C24" s="6">
        <v>32</v>
      </c>
      <c r="D24" s="6">
        <v>3</v>
      </c>
      <c r="E24" s="6">
        <f t="shared" si="0"/>
        <v>0</v>
      </c>
      <c r="F24" s="6">
        <v>817</v>
      </c>
      <c r="G24" s="6">
        <v>901</v>
      </c>
      <c r="H24" s="6">
        <v>9.3229744728079904</v>
      </c>
      <c r="I24" s="6">
        <v>7200.35088491439</v>
      </c>
      <c r="J24" s="6">
        <v>1219</v>
      </c>
      <c r="K24" s="6">
        <v>817</v>
      </c>
      <c r="L24" s="6">
        <f>100*IF(MIN(Sparse_total!G24,NonLinear_total!G24,BilevelSolver_total!G24)=0,0,(Sparse_total!G24-MIN(Sparse_total!G24,NonLinear_total!G24,BilevelSolver_total!G24))/MIN(Sparse_total!G24,NonLinear_total!G24,BilevelSolver_total!G24))</f>
        <v>1.578354214892091</v>
      </c>
      <c r="M24" s="191">
        <v>9.3229744728079904</v>
      </c>
      <c r="N24" s="86"/>
      <c r="O24" s="185">
        <v>16706</v>
      </c>
      <c r="P24" s="6">
        <v>936</v>
      </c>
      <c r="Q24" s="64">
        <v>11.021155595779399</v>
      </c>
      <c r="R24" s="64">
        <v>1048</v>
      </c>
      <c r="S24" s="64">
        <v>167379</v>
      </c>
      <c r="T24" s="64">
        <v>0</v>
      </c>
      <c r="U24" s="64">
        <v>32104</v>
      </c>
      <c r="V24" s="64">
        <v>16833</v>
      </c>
      <c r="W24" s="64">
        <v>16833</v>
      </c>
      <c r="X24" s="64">
        <v>817</v>
      </c>
      <c r="AA24" s="86"/>
      <c r="AB24" s="124"/>
      <c r="AD24" s="86"/>
    </row>
    <row r="25" spans="1:30" ht="15.75" customHeight="1" x14ac:dyDescent="0.2">
      <c r="A25" s="6" t="s">
        <v>93</v>
      </c>
      <c r="B25" s="6" t="s">
        <v>89</v>
      </c>
      <c r="C25" s="6">
        <v>32</v>
      </c>
      <c r="D25" s="6">
        <v>4</v>
      </c>
      <c r="E25" s="6">
        <f t="shared" si="0"/>
        <v>0</v>
      </c>
      <c r="F25" s="6">
        <v>776</v>
      </c>
      <c r="G25" s="6">
        <v>915.99999999999898</v>
      </c>
      <c r="H25" s="6">
        <v>15.283842794759799</v>
      </c>
      <c r="I25" s="6">
        <v>7200.2781081199601</v>
      </c>
      <c r="J25" s="6">
        <v>1196</v>
      </c>
      <c r="K25" s="6">
        <v>776</v>
      </c>
      <c r="L25" s="6">
        <f>100*IF(MIN(Sparse_total!G25,NonLinear_total!G25,BilevelSolver_total!G25)=0,0,(Sparse_total!G25-MIN(Sparse_total!G25,NonLinear_total!G25,BilevelSolver_total!G25))/MIN(Sparse_total!G25,NonLinear_total!G25,BilevelSolver_total!G25))</f>
        <v>5.2873563218390043</v>
      </c>
      <c r="M25" s="191">
        <v>15.283842794759732</v>
      </c>
      <c r="N25" s="86"/>
      <c r="O25" s="185">
        <v>16706</v>
      </c>
      <c r="P25" s="6">
        <v>936</v>
      </c>
      <c r="Q25" s="64">
        <v>10.967593193054199</v>
      </c>
      <c r="R25" s="64">
        <v>1006</v>
      </c>
      <c r="S25" s="64">
        <v>160775</v>
      </c>
      <c r="T25" s="64">
        <v>0</v>
      </c>
      <c r="U25" s="64">
        <v>31894</v>
      </c>
      <c r="V25" s="64">
        <v>16191</v>
      </c>
      <c r="W25" s="64">
        <v>16191</v>
      </c>
      <c r="X25" s="64">
        <v>776</v>
      </c>
      <c r="AA25" s="86"/>
      <c r="AB25" s="124"/>
      <c r="AD25" s="86"/>
    </row>
    <row r="26" spans="1:30" ht="15.75" customHeight="1" x14ac:dyDescent="0.2">
      <c r="A26" s="6" t="s">
        <v>94</v>
      </c>
      <c r="B26" s="6" t="s">
        <v>89</v>
      </c>
      <c r="C26" s="6">
        <v>32</v>
      </c>
      <c r="D26" s="6">
        <v>5</v>
      </c>
      <c r="E26" s="6">
        <f t="shared" si="0"/>
        <v>0</v>
      </c>
      <c r="F26" s="6">
        <v>740</v>
      </c>
      <c r="G26" s="6">
        <v>899</v>
      </c>
      <c r="H26" s="6">
        <v>17.6863181312569</v>
      </c>
      <c r="I26" s="6">
        <v>7200.3203620910599</v>
      </c>
      <c r="J26" s="6">
        <v>1169</v>
      </c>
      <c r="K26" s="6">
        <v>740</v>
      </c>
      <c r="L26" s="6">
        <f>100*IF(MIN(Sparse_total!G26,NonLinear_total!G26,BilevelSolver_total!G26)=0,0,(Sparse_total!G26-MIN(Sparse_total!G26,NonLinear_total!G26,BilevelSolver_total!G26))/MIN(Sparse_total!G26,NonLinear_total!G26,BilevelSolver_total!G26))</f>
        <v>5.1461988304093005</v>
      </c>
      <c r="M26" s="191">
        <v>17.686318131256954</v>
      </c>
      <c r="N26" s="86"/>
      <c r="O26" s="185">
        <v>16706</v>
      </c>
      <c r="P26" s="6">
        <v>936</v>
      </c>
      <c r="Q26" s="64">
        <v>11.428886413574199</v>
      </c>
      <c r="R26" s="64">
        <v>1045</v>
      </c>
      <c r="S26" s="64">
        <v>139919</v>
      </c>
      <c r="T26" s="64">
        <v>0</v>
      </c>
      <c r="U26" s="64">
        <v>27758</v>
      </c>
      <c r="V26" s="64">
        <v>14100</v>
      </c>
      <c r="W26" s="64">
        <v>14100</v>
      </c>
      <c r="X26" s="64">
        <v>740</v>
      </c>
      <c r="AA26" s="86"/>
      <c r="AB26" s="124"/>
      <c r="AD26" s="86"/>
    </row>
    <row r="27" spans="1:30" ht="15.75" customHeight="1" x14ac:dyDescent="0.2">
      <c r="A27" s="6" t="s">
        <v>95</v>
      </c>
      <c r="B27" s="6" t="s">
        <v>89</v>
      </c>
      <c r="C27" s="6">
        <v>42</v>
      </c>
      <c r="D27" s="6">
        <v>3</v>
      </c>
      <c r="E27" s="6">
        <f t="shared" si="0"/>
        <v>0</v>
      </c>
      <c r="F27" s="6">
        <v>312</v>
      </c>
      <c r="G27" s="6">
        <v>355</v>
      </c>
      <c r="H27" s="6">
        <v>12.112676056338</v>
      </c>
      <c r="I27" s="6">
        <v>7200.0223960876401</v>
      </c>
      <c r="J27" s="6">
        <v>5169</v>
      </c>
      <c r="K27" s="6">
        <v>312</v>
      </c>
      <c r="L27" s="6">
        <f>100*IF(MIN(Sparse_total!G27,NonLinear_total!G27,BilevelSolver_total!G27)=0,0,(Sparse_total!G27-MIN(Sparse_total!G27,NonLinear_total!G27,BilevelSolver_total!G27))/MIN(Sparse_total!G27,NonLinear_total!G27,BilevelSolver_total!G27))</f>
        <v>0.28248587570650457</v>
      </c>
      <c r="M27" s="191">
        <v>12.112676056338028</v>
      </c>
      <c r="N27" s="86"/>
      <c r="O27" s="185">
        <v>16706</v>
      </c>
      <c r="P27" s="6">
        <v>400</v>
      </c>
      <c r="Q27" s="64">
        <v>1.7026786804199201</v>
      </c>
      <c r="R27" s="64">
        <v>2209</v>
      </c>
      <c r="S27" s="64">
        <v>229836</v>
      </c>
      <c r="T27" s="64">
        <v>0</v>
      </c>
      <c r="U27" s="64">
        <v>36197</v>
      </c>
      <c r="V27" s="64">
        <v>23688</v>
      </c>
      <c r="W27" s="64">
        <v>23688</v>
      </c>
      <c r="X27" s="64">
        <v>312</v>
      </c>
      <c r="AA27" s="86"/>
      <c r="AB27" s="124"/>
      <c r="AD27" s="86"/>
    </row>
    <row r="28" spans="1:30" ht="15.75" customHeight="1" x14ac:dyDescent="0.2">
      <c r="A28" s="6" t="s">
        <v>96</v>
      </c>
      <c r="B28" s="6" t="s">
        <v>89</v>
      </c>
      <c r="C28" s="6">
        <v>42</v>
      </c>
      <c r="D28" s="6">
        <v>4</v>
      </c>
      <c r="E28" s="6">
        <f t="shared" si="0"/>
        <v>0</v>
      </c>
      <c r="F28" s="6">
        <v>311</v>
      </c>
      <c r="G28" s="6">
        <v>349</v>
      </c>
      <c r="H28" s="6">
        <v>10.8882521489971</v>
      </c>
      <c r="I28" s="6">
        <v>7200.0556669235202</v>
      </c>
      <c r="J28" s="6">
        <v>3272</v>
      </c>
      <c r="K28" s="6">
        <v>311</v>
      </c>
      <c r="L28" s="6">
        <f>100*IF(MIN(Sparse_total!G28,NonLinear_total!G28,BilevelSolver_total!G28)=0,0,(Sparse_total!G28-MIN(Sparse_total!G28,NonLinear_total!G28,BilevelSolver_total!G28))/MIN(Sparse_total!G28,NonLinear_total!G28,BilevelSolver_total!G28))</f>
        <v>0</v>
      </c>
      <c r="M28" s="191">
        <v>10.888252148997134</v>
      </c>
      <c r="N28" s="86"/>
      <c r="O28" s="185">
        <v>16706</v>
      </c>
      <c r="P28" s="6">
        <v>400</v>
      </c>
      <c r="Q28" s="64">
        <v>1.71963882446289</v>
      </c>
      <c r="R28" s="64">
        <v>770</v>
      </c>
      <c r="S28" s="64">
        <v>207904</v>
      </c>
      <c r="T28" s="64">
        <v>4</v>
      </c>
      <c r="U28" s="64">
        <v>31388</v>
      </c>
      <c r="V28" s="64">
        <v>21935</v>
      </c>
      <c r="W28" s="64">
        <v>21935</v>
      </c>
      <c r="X28" s="64">
        <v>311</v>
      </c>
      <c r="AA28" s="86"/>
      <c r="AB28" s="124"/>
      <c r="AD28" s="86"/>
    </row>
    <row r="29" spans="1:30" ht="15.75" customHeight="1" thickBot="1" x14ac:dyDescent="0.25">
      <c r="A29" s="12" t="s">
        <v>97</v>
      </c>
      <c r="B29" s="12" t="s">
        <v>89</v>
      </c>
      <c r="C29" s="12">
        <v>42</v>
      </c>
      <c r="D29" s="12">
        <v>5</v>
      </c>
      <c r="E29" s="12">
        <f t="shared" si="0"/>
        <v>0</v>
      </c>
      <c r="F29" s="12">
        <v>310</v>
      </c>
      <c r="G29" s="12">
        <v>351.99999999999898</v>
      </c>
      <c r="H29" s="12">
        <v>11.9318181818181</v>
      </c>
      <c r="I29" s="12">
        <v>7200.1795589923804</v>
      </c>
      <c r="J29" s="12">
        <v>3650</v>
      </c>
      <c r="K29" s="12">
        <v>310</v>
      </c>
      <c r="L29" s="12">
        <f>100*IF(MIN(Sparse_total!G29,NonLinear_total!G29,BilevelSolver_total!G29)=0,0,(Sparse_total!G29-MIN(Sparse_total!G29,NonLinear_total!G29,BilevelSolver_total!G29))/MIN(Sparse_total!G29,NonLinear_total!G29,BilevelSolver_total!G29))</f>
        <v>0</v>
      </c>
      <c r="M29" s="193">
        <v>11.931818181817928</v>
      </c>
      <c r="N29" s="86"/>
      <c r="O29" s="187">
        <v>16706</v>
      </c>
      <c r="P29" s="12">
        <v>400</v>
      </c>
      <c r="Q29" s="182">
        <v>1.7833867073059</v>
      </c>
      <c r="R29" s="182">
        <v>1922</v>
      </c>
      <c r="S29" s="182">
        <v>216688</v>
      </c>
      <c r="T29" s="182">
        <v>1</v>
      </c>
      <c r="U29" s="182">
        <v>26421</v>
      </c>
      <c r="V29" s="182">
        <v>22700</v>
      </c>
      <c r="W29" s="182">
        <v>22700</v>
      </c>
      <c r="X29" s="182">
        <v>310</v>
      </c>
      <c r="AA29" s="86"/>
      <c r="AB29" s="124"/>
      <c r="AD29" s="86"/>
    </row>
    <row r="30" spans="1:30" ht="15.75" customHeight="1" x14ac:dyDescent="0.2">
      <c r="A30" s="27" t="s">
        <v>98</v>
      </c>
      <c r="B30" s="27" t="s">
        <v>99</v>
      </c>
      <c r="C30" s="27">
        <v>6</v>
      </c>
      <c r="D30" s="27">
        <v>3</v>
      </c>
      <c r="E30" s="27">
        <f t="shared" si="0"/>
        <v>0</v>
      </c>
      <c r="F30" s="27">
        <v>940</v>
      </c>
      <c r="G30" s="27">
        <v>3412</v>
      </c>
      <c r="H30" s="27">
        <v>72.450175849941303</v>
      </c>
      <c r="I30" s="27">
        <v>7200.1929559707596</v>
      </c>
      <c r="J30" s="27">
        <v>2433</v>
      </c>
      <c r="K30" s="27">
        <v>940</v>
      </c>
      <c r="L30" s="27">
        <f>100*IF(MIN(Sparse_total!G30,NonLinear_total!G30,BilevelSolver_total!G30)=0,0,(Sparse_total!G30-MIN(Sparse_total!G30,NonLinear_total!G30,BilevelSolver_total!G30))/MIN(Sparse_total!G30,NonLinear_total!G30,BilevelSolver_total!G30))</f>
        <v>0.14675667742882301</v>
      </c>
      <c r="M30" s="191">
        <v>72.450175849941388</v>
      </c>
      <c r="N30" s="86"/>
      <c r="O30" s="185">
        <v>16726</v>
      </c>
      <c r="P30" s="27">
        <v>3442</v>
      </c>
      <c r="Q30" s="64">
        <v>410.07807874679497</v>
      </c>
      <c r="R30" s="64">
        <v>1872</v>
      </c>
      <c r="S30" s="64">
        <v>66632</v>
      </c>
      <c r="T30" s="64">
        <v>0</v>
      </c>
      <c r="U30" s="64">
        <v>10333</v>
      </c>
      <c r="V30" s="64">
        <v>7397</v>
      </c>
      <c r="W30" s="64">
        <v>7397</v>
      </c>
      <c r="X30" s="64">
        <v>940</v>
      </c>
      <c r="AA30" s="86"/>
      <c r="AB30" s="124"/>
      <c r="AD30" s="86"/>
    </row>
    <row r="31" spans="1:30" ht="15.75" customHeight="1" x14ac:dyDescent="0.2">
      <c r="A31" s="6" t="s">
        <v>100</v>
      </c>
      <c r="B31" s="6" t="s">
        <v>99</v>
      </c>
      <c r="C31" s="6">
        <v>6</v>
      </c>
      <c r="D31" s="6">
        <v>4</v>
      </c>
      <c r="E31" s="6">
        <f t="shared" si="0"/>
        <v>0</v>
      </c>
      <c r="F31" s="6">
        <v>612</v>
      </c>
      <c r="G31" s="6">
        <v>3412</v>
      </c>
      <c r="H31" s="6">
        <v>82.063305978898001</v>
      </c>
      <c r="I31" s="6">
        <v>7203.1566300392096</v>
      </c>
      <c r="J31" s="6">
        <v>2476</v>
      </c>
      <c r="K31" s="6">
        <v>612</v>
      </c>
      <c r="L31" s="6">
        <f>100*IF(MIN(Sparse_total!G31,NonLinear_total!G31,BilevelSolver_total!G31)=0,0,(Sparse_total!G31-MIN(Sparse_total!G31,NonLinear_total!G31,BilevelSolver_total!G31))/MIN(Sparse_total!G31,NonLinear_total!G31,BilevelSolver_total!G31))</f>
        <v>1.1262596870008947</v>
      </c>
      <c r="M31" s="191">
        <v>82.063305978898001</v>
      </c>
      <c r="N31" s="86"/>
      <c r="O31" s="185">
        <v>16726</v>
      </c>
      <c r="P31" s="6">
        <v>3442</v>
      </c>
      <c r="Q31" s="64">
        <v>400.94122505187897</v>
      </c>
      <c r="R31" s="64">
        <v>2334</v>
      </c>
      <c r="S31" s="64">
        <v>44876</v>
      </c>
      <c r="T31" s="64">
        <v>10</v>
      </c>
      <c r="U31" s="64">
        <v>8383</v>
      </c>
      <c r="V31" s="64">
        <v>5055</v>
      </c>
      <c r="W31" s="64">
        <v>5055</v>
      </c>
      <c r="X31" s="64">
        <v>612</v>
      </c>
      <c r="AA31" s="86"/>
      <c r="AB31" s="124"/>
      <c r="AD31" s="86"/>
    </row>
    <row r="32" spans="1:30" ht="15.75" customHeight="1" x14ac:dyDescent="0.2">
      <c r="A32" s="6" t="s">
        <v>101</v>
      </c>
      <c r="B32" s="6" t="s">
        <v>99</v>
      </c>
      <c r="C32" s="6">
        <v>6</v>
      </c>
      <c r="D32" s="6">
        <v>5</v>
      </c>
      <c r="E32" s="6">
        <f t="shared" si="0"/>
        <v>0</v>
      </c>
      <c r="F32" s="6">
        <v>369</v>
      </c>
      <c r="G32" s="6">
        <v>3414</v>
      </c>
      <c r="H32" s="6">
        <v>89.191564147627403</v>
      </c>
      <c r="I32" s="6">
        <v>7200.76192116737</v>
      </c>
      <c r="J32" s="6">
        <v>15315</v>
      </c>
      <c r="K32" s="6">
        <v>369</v>
      </c>
      <c r="L32" s="6">
        <f>100*IF(MIN(Sparse_total!G32,NonLinear_total!G32,BilevelSolver_total!G32)=0,0,(Sparse_total!G32-MIN(Sparse_total!G32,NonLinear_total!G32,BilevelSolver_total!G32))/MIN(Sparse_total!G32,NonLinear_total!G32,BilevelSolver_total!G32))</f>
        <v>1.7889087679726352</v>
      </c>
      <c r="M32" s="191">
        <v>89.191564147627417</v>
      </c>
      <c r="N32" s="86"/>
      <c r="O32" s="185">
        <v>16726</v>
      </c>
      <c r="P32" s="6">
        <v>3442</v>
      </c>
      <c r="Q32" s="64">
        <v>396.48860311508099</v>
      </c>
      <c r="R32" s="64">
        <v>10910</v>
      </c>
      <c r="S32" s="64">
        <v>17104</v>
      </c>
      <c r="T32" s="64">
        <v>5</v>
      </c>
      <c r="U32" s="64">
        <v>2652</v>
      </c>
      <c r="V32" s="64">
        <v>1963</v>
      </c>
      <c r="W32" s="64">
        <v>1963</v>
      </c>
      <c r="X32" s="64">
        <v>369</v>
      </c>
      <c r="AA32" s="86"/>
      <c r="AB32" s="124"/>
      <c r="AD32" s="86"/>
    </row>
    <row r="33" spans="1:30" ht="15.75" customHeight="1" x14ac:dyDescent="0.2">
      <c r="A33" s="6" t="s">
        <v>102</v>
      </c>
      <c r="B33" s="6" t="s">
        <v>99</v>
      </c>
      <c r="C33" s="6">
        <v>7</v>
      </c>
      <c r="D33" s="6">
        <v>3</v>
      </c>
      <c r="E33" s="6">
        <f t="shared" si="0"/>
        <v>0</v>
      </c>
      <c r="F33" s="6">
        <v>613</v>
      </c>
      <c r="G33" s="6">
        <v>2202</v>
      </c>
      <c r="H33" s="6">
        <v>72.161671207992697</v>
      </c>
      <c r="I33" s="6">
        <v>7200.49582314491</v>
      </c>
      <c r="J33" s="6">
        <v>1645</v>
      </c>
      <c r="K33" s="6">
        <v>613</v>
      </c>
      <c r="L33" s="6">
        <f>100*IF(MIN(Sparse_total!G33,NonLinear_total!G33,BilevelSolver_total!G33)=0,0,(Sparse_total!G33-MIN(Sparse_total!G33,NonLinear_total!G33,BilevelSolver_total!G33))/MIN(Sparse_total!G33,NonLinear_total!G33,BilevelSolver_total!G33))</f>
        <v>1.101928374904525</v>
      </c>
      <c r="M33" s="191">
        <v>72.16167120799274</v>
      </c>
      <c r="N33" s="86"/>
      <c r="O33" s="185">
        <v>16726</v>
      </c>
      <c r="P33" s="6">
        <v>2227</v>
      </c>
      <c r="Q33" s="64">
        <v>115.238684415817</v>
      </c>
      <c r="R33" s="64">
        <v>1420</v>
      </c>
      <c r="S33" s="64">
        <v>115531</v>
      </c>
      <c r="T33" s="64">
        <v>4</v>
      </c>
      <c r="U33" s="64">
        <v>17826</v>
      </c>
      <c r="V33" s="64">
        <v>12587</v>
      </c>
      <c r="W33" s="64">
        <v>12587</v>
      </c>
      <c r="X33" s="64">
        <v>613</v>
      </c>
      <c r="AA33" s="86"/>
      <c r="AB33" s="124"/>
      <c r="AD33" s="86"/>
    </row>
    <row r="34" spans="1:30" ht="15.75" customHeight="1" x14ac:dyDescent="0.2">
      <c r="A34" s="6" t="s">
        <v>103</v>
      </c>
      <c r="B34" s="6" t="s">
        <v>99</v>
      </c>
      <c r="C34" s="6">
        <v>7</v>
      </c>
      <c r="D34" s="6">
        <v>4</v>
      </c>
      <c r="E34" s="6">
        <f t="shared" si="0"/>
        <v>0</v>
      </c>
      <c r="F34" s="6">
        <v>370</v>
      </c>
      <c r="G34" s="6">
        <v>2200</v>
      </c>
      <c r="H34" s="6">
        <v>83.181818181818102</v>
      </c>
      <c r="I34" s="6">
        <v>7200.4738321304303</v>
      </c>
      <c r="J34" s="6">
        <v>1655</v>
      </c>
      <c r="K34" s="6">
        <v>370</v>
      </c>
      <c r="L34" s="6">
        <f>100*IF(MIN(Sparse_total!G34,NonLinear_total!G34,BilevelSolver_total!G34)=0,0,(Sparse_total!G34-MIN(Sparse_total!G34,NonLinear_total!G34,BilevelSolver_total!G34))/MIN(Sparse_total!G34,NonLinear_total!G34,BilevelSolver_total!G34))</f>
        <v>2.1355617455896008</v>
      </c>
      <c r="M34" s="191">
        <v>83.181818181818187</v>
      </c>
      <c r="N34" s="86"/>
      <c r="O34" s="185">
        <v>16726</v>
      </c>
      <c r="P34" s="6">
        <v>2227</v>
      </c>
      <c r="Q34" s="64">
        <v>114.76107001304599</v>
      </c>
      <c r="R34" s="64">
        <v>1075</v>
      </c>
      <c r="S34" s="64">
        <v>89778</v>
      </c>
      <c r="T34" s="64">
        <v>17</v>
      </c>
      <c r="U34" s="64">
        <v>17286</v>
      </c>
      <c r="V34" s="64">
        <v>9950</v>
      </c>
      <c r="W34" s="64">
        <v>9950</v>
      </c>
      <c r="X34" s="64">
        <v>370</v>
      </c>
      <c r="AA34" s="86"/>
      <c r="AB34" s="124"/>
      <c r="AD34" s="86"/>
    </row>
    <row r="35" spans="1:30" ht="15.75" customHeight="1" x14ac:dyDescent="0.2">
      <c r="A35" s="6" t="s">
        <v>104</v>
      </c>
      <c r="B35" s="6" t="s">
        <v>99</v>
      </c>
      <c r="C35" s="6">
        <v>7</v>
      </c>
      <c r="D35" s="6">
        <v>5</v>
      </c>
      <c r="E35" s="6">
        <f t="shared" si="0"/>
        <v>0</v>
      </c>
      <c r="F35" s="6">
        <v>234</v>
      </c>
      <c r="G35" s="6">
        <v>2190</v>
      </c>
      <c r="H35" s="6">
        <v>89.315068493150591</v>
      </c>
      <c r="I35" s="6">
        <v>7200.20860791206</v>
      </c>
      <c r="J35" s="6">
        <v>5211</v>
      </c>
      <c r="K35" s="6">
        <v>234</v>
      </c>
      <c r="L35" s="6">
        <f>100*IF(MIN(Sparse_total!G35,NonLinear_total!G35,BilevelSolver_total!G35)=0,0,(Sparse_total!G35-MIN(Sparse_total!G35,NonLinear_total!G35,BilevelSolver_total!G35))/MIN(Sparse_total!G35,NonLinear_total!G35,BilevelSolver_total!G35))</f>
        <v>2.3842917297910824</v>
      </c>
      <c r="M35" s="191">
        <v>89.31506849315069</v>
      </c>
      <c r="N35" s="86"/>
      <c r="O35" s="185">
        <v>16726</v>
      </c>
      <c r="P35" s="6">
        <v>2227</v>
      </c>
      <c r="Q35" s="64">
        <v>117.032207727432</v>
      </c>
      <c r="R35" s="64">
        <v>471</v>
      </c>
      <c r="S35" s="64">
        <v>15165</v>
      </c>
      <c r="T35" s="64">
        <v>9</v>
      </c>
      <c r="U35" s="64">
        <v>2831</v>
      </c>
      <c r="V35" s="64">
        <v>1773</v>
      </c>
      <c r="W35" s="64">
        <v>1774</v>
      </c>
      <c r="X35" s="64">
        <v>234</v>
      </c>
      <c r="AA35" s="86"/>
      <c r="AB35" s="124"/>
      <c r="AD35" s="86"/>
    </row>
    <row r="36" spans="1:30" ht="15.75" customHeight="1" x14ac:dyDescent="0.2">
      <c r="A36" s="6" t="s">
        <v>105</v>
      </c>
      <c r="B36" s="6" t="s">
        <v>99</v>
      </c>
      <c r="C36" s="6">
        <v>8</v>
      </c>
      <c r="D36" s="6">
        <v>3</v>
      </c>
      <c r="E36" s="6">
        <f t="shared" si="0"/>
        <v>0</v>
      </c>
      <c r="F36" s="6">
        <v>371</v>
      </c>
      <c r="G36" s="6">
        <v>1470</v>
      </c>
      <c r="H36" s="6">
        <v>74.761904761904702</v>
      </c>
      <c r="I36" s="6">
        <v>7200.1626639366104</v>
      </c>
      <c r="J36" s="6">
        <v>1245</v>
      </c>
      <c r="K36" s="6">
        <v>371</v>
      </c>
      <c r="L36" s="6">
        <f>100*IF(MIN(Sparse_total!G36,NonLinear_total!G36,BilevelSolver_total!G36)=0,0,(Sparse_total!G36-MIN(Sparse_total!G36,NonLinear_total!G36,BilevelSolver_total!G36))/MIN(Sparse_total!G36,NonLinear_total!G36,BilevelSolver_total!G36))</f>
        <v>2.5819958129797467</v>
      </c>
      <c r="M36" s="191">
        <v>74.761904761904759</v>
      </c>
      <c r="N36" s="86"/>
      <c r="O36" s="185">
        <v>16726</v>
      </c>
      <c r="P36" s="6">
        <v>1487</v>
      </c>
      <c r="Q36" s="64">
        <v>34.985857009887603</v>
      </c>
      <c r="R36" s="64">
        <v>967</v>
      </c>
      <c r="S36" s="64">
        <v>147723</v>
      </c>
      <c r="T36" s="64">
        <v>3</v>
      </c>
      <c r="U36" s="64">
        <v>22524</v>
      </c>
      <c r="V36" s="64">
        <v>18082</v>
      </c>
      <c r="W36" s="64">
        <v>18083</v>
      </c>
      <c r="X36" s="64">
        <v>371</v>
      </c>
      <c r="AA36" s="86"/>
      <c r="AB36" s="124"/>
      <c r="AD36" s="86"/>
    </row>
    <row r="37" spans="1:30" ht="15.75" customHeight="1" x14ac:dyDescent="0.2">
      <c r="A37" s="6" t="s">
        <v>106</v>
      </c>
      <c r="B37" s="6" t="s">
        <v>99</v>
      </c>
      <c r="C37" s="6">
        <v>8</v>
      </c>
      <c r="D37" s="6">
        <v>4</v>
      </c>
      <c r="E37" s="6">
        <f t="shared" si="0"/>
        <v>0</v>
      </c>
      <c r="F37" s="6">
        <v>235</v>
      </c>
      <c r="G37" s="6">
        <v>1459</v>
      </c>
      <c r="H37" s="6">
        <v>83.893077450308397</v>
      </c>
      <c r="I37" s="6">
        <v>7200.16299700737</v>
      </c>
      <c r="J37" s="6">
        <v>1201</v>
      </c>
      <c r="K37" s="6">
        <v>235</v>
      </c>
      <c r="L37" s="6">
        <f>100*IF(MIN(Sparse_total!G37,NonLinear_total!G37,BilevelSolver_total!G37)=0,0,(Sparse_total!G37-MIN(Sparse_total!G37,NonLinear_total!G37,BilevelSolver_total!G37))/MIN(Sparse_total!G37,NonLinear_total!G37,BilevelSolver_total!G37))</f>
        <v>3.4018426924264054</v>
      </c>
      <c r="M37" s="191">
        <v>83.893077450308425</v>
      </c>
      <c r="N37" s="86"/>
      <c r="O37" s="185">
        <v>16726</v>
      </c>
      <c r="P37" s="6">
        <v>1487</v>
      </c>
      <c r="Q37" s="64">
        <v>35.376478433609002</v>
      </c>
      <c r="R37" s="64">
        <v>775</v>
      </c>
      <c r="S37" s="64">
        <v>117099</v>
      </c>
      <c r="T37" s="64">
        <v>28</v>
      </c>
      <c r="U37" s="64">
        <v>24065</v>
      </c>
      <c r="V37" s="64">
        <v>14535</v>
      </c>
      <c r="W37" s="64">
        <v>14535</v>
      </c>
      <c r="X37" s="64">
        <v>235</v>
      </c>
      <c r="AA37" s="86"/>
      <c r="AB37" s="124"/>
      <c r="AD37" s="86"/>
    </row>
    <row r="38" spans="1:30" ht="15.75" customHeight="1" x14ac:dyDescent="0.2">
      <c r="A38" s="6" t="s">
        <v>107</v>
      </c>
      <c r="B38" s="6" t="s">
        <v>99</v>
      </c>
      <c r="C38" s="6">
        <v>8</v>
      </c>
      <c r="D38" s="6">
        <v>5</v>
      </c>
      <c r="E38" s="6">
        <f t="shared" si="0"/>
        <v>0</v>
      </c>
      <c r="F38" s="6">
        <v>159</v>
      </c>
      <c r="G38" s="6">
        <v>1441</v>
      </c>
      <c r="H38" s="6">
        <v>88.965995836224792</v>
      </c>
      <c r="I38" s="6">
        <v>7200.6964278221103</v>
      </c>
      <c r="J38" s="6">
        <v>32554</v>
      </c>
      <c r="K38" s="6">
        <v>159</v>
      </c>
      <c r="L38" s="6">
        <f>100*IF(MIN(Sparse_total!G38,NonLinear_total!G38,BilevelSolver_total!G38)=0,0,(Sparse_total!G38-MIN(Sparse_total!G38,NonLinear_total!G38,BilevelSolver_total!G38))/MIN(Sparse_total!G38,NonLinear_total!G38,BilevelSolver_total!G38))</f>
        <v>3.4458004307250372</v>
      </c>
      <c r="M38" s="191">
        <v>88.965995836224849</v>
      </c>
      <c r="N38" s="86"/>
      <c r="O38" s="185">
        <v>16726</v>
      </c>
      <c r="P38" s="6">
        <v>1487</v>
      </c>
      <c r="Q38" s="64">
        <v>35.199882507324197</v>
      </c>
      <c r="R38" s="64">
        <v>22227</v>
      </c>
      <c r="S38" s="64">
        <v>20983</v>
      </c>
      <c r="T38" s="64">
        <v>31</v>
      </c>
      <c r="U38" s="64">
        <v>2672</v>
      </c>
      <c r="V38" s="64">
        <v>2578</v>
      </c>
      <c r="W38" s="64">
        <v>2578</v>
      </c>
      <c r="X38" s="64">
        <v>159</v>
      </c>
      <c r="AA38" s="86"/>
      <c r="AB38" s="124"/>
      <c r="AD38" s="86"/>
    </row>
    <row r="39" spans="1:30" ht="15.75" customHeight="1" x14ac:dyDescent="0.2">
      <c r="A39" s="6" t="s">
        <v>108</v>
      </c>
      <c r="B39" s="6" t="s">
        <v>99</v>
      </c>
      <c r="C39" s="6">
        <v>9</v>
      </c>
      <c r="D39" s="6">
        <v>3</v>
      </c>
      <c r="E39" s="6">
        <f t="shared" si="0"/>
        <v>0</v>
      </c>
      <c r="F39" s="6">
        <v>236</v>
      </c>
      <c r="G39" s="6">
        <v>916</v>
      </c>
      <c r="H39" s="6">
        <v>74.235807860262</v>
      </c>
      <c r="I39" s="6">
        <v>7200.0293350219699</v>
      </c>
      <c r="J39" s="6">
        <v>1403</v>
      </c>
      <c r="K39" s="6">
        <v>236</v>
      </c>
      <c r="L39" s="6">
        <f>100*IF(MIN(Sparse_total!G39,NonLinear_total!G39,BilevelSolver_total!G39)=0,0,(Sparse_total!G39-MIN(Sparse_total!G39,NonLinear_total!G39,BilevelSolver_total!G39))/MIN(Sparse_total!G39,NonLinear_total!G39,BilevelSolver_total!G39))</f>
        <v>2.6905830962472828</v>
      </c>
      <c r="M39" s="191">
        <v>74.235807860262014</v>
      </c>
      <c r="N39" s="86"/>
      <c r="O39" s="185">
        <v>16726</v>
      </c>
      <c r="P39" s="6">
        <v>943</v>
      </c>
      <c r="Q39" s="64">
        <v>11.3300216197967</v>
      </c>
      <c r="R39" s="64">
        <v>497</v>
      </c>
      <c r="S39" s="64">
        <v>168106</v>
      </c>
      <c r="T39" s="64">
        <v>4</v>
      </c>
      <c r="U39" s="64">
        <v>19969</v>
      </c>
      <c r="V39" s="64">
        <v>20064</v>
      </c>
      <c r="W39" s="64">
        <v>20064</v>
      </c>
      <c r="X39" s="64">
        <v>236</v>
      </c>
      <c r="AA39" s="86"/>
      <c r="AB39" s="124"/>
      <c r="AD39" s="86"/>
    </row>
    <row r="40" spans="1:30" ht="15.75" customHeight="1" x14ac:dyDescent="0.2">
      <c r="A40" s="6" t="s">
        <v>109</v>
      </c>
      <c r="B40" s="6" t="s">
        <v>99</v>
      </c>
      <c r="C40" s="6">
        <v>9</v>
      </c>
      <c r="D40" s="6">
        <v>4</v>
      </c>
      <c r="E40" s="6">
        <f t="shared" si="0"/>
        <v>0</v>
      </c>
      <c r="F40" s="6">
        <v>160</v>
      </c>
      <c r="G40" s="6">
        <v>918</v>
      </c>
      <c r="H40" s="6">
        <v>82.570806100217794</v>
      </c>
      <c r="I40" s="6">
        <v>7200.0735628604798</v>
      </c>
      <c r="J40" s="6">
        <v>1460</v>
      </c>
      <c r="K40" s="6">
        <v>160</v>
      </c>
      <c r="L40" s="6">
        <f>100*IF(MIN(Sparse_total!G40,NonLinear_total!G40,BilevelSolver_total!G40)=0,0,(Sparse_total!G40-MIN(Sparse_total!G40,NonLinear_total!G40,BilevelSolver_total!G40))/MIN(Sparse_total!G40,NonLinear_total!G40,BilevelSolver_total!G40))</f>
        <v>4.4368601668226457</v>
      </c>
      <c r="M40" s="191">
        <v>82.570806100217865</v>
      </c>
      <c r="N40" s="86"/>
      <c r="O40" s="185">
        <v>16726</v>
      </c>
      <c r="P40" s="6">
        <v>943</v>
      </c>
      <c r="Q40" s="64">
        <v>11.1975665092468</v>
      </c>
      <c r="R40" s="64">
        <v>635</v>
      </c>
      <c r="S40" s="64">
        <v>138135</v>
      </c>
      <c r="T40" s="64">
        <v>16</v>
      </c>
      <c r="U40" s="64">
        <v>27131</v>
      </c>
      <c r="V40" s="64">
        <v>16753</v>
      </c>
      <c r="W40" s="64">
        <v>16753</v>
      </c>
      <c r="X40" s="64">
        <v>160</v>
      </c>
      <c r="AA40" s="86"/>
      <c r="AB40" s="124"/>
      <c r="AD40" s="86"/>
    </row>
    <row r="41" spans="1:30" ht="15.75" customHeight="1" thickBot="1" x14ac:dyDescent="0.25">
      <c r="A41" s="12" t="s">
        <v>110</v>
      </c>
      <c r="B41" s="12" t="s">
        <v>99</v>
      </c>
      <c r="C41" s="12">
        <v>9</v>
      </c>
      <c r="D41" s="12">
        <v>5</v>
      </c>
      <c r="E41" s="12">
        <f t="shared" si="0"/>
        <v>0</v>
      </c>
      <c r="F41" s="12">
        <v>93</v>
      </c>
      <c r="G41" s="12">
        <v>894</v>
      </c>
      <c r="H41" s="12">
        <v>89.597315436241601</v>
      </c>
      <c r="I41" s="12">
        <v>7201.10234594345</v>
      </c>
      <c r="J41" s="12">
        <v>10913</v>
      </c>
      <c r="K41" s="12">
        <v>93</v>
      </c>
      <c r="L41" s="12">
        <f>100*IF(MIN(Sparse_total!G41,NonLinear_total!G41,BilevelSolver_total!G41)=0,0,(Sparse_total!G41-MIN(Sparse_total!G41,NonLinear_total!G41,BilevelSolver_total!G41))/MIN(Sparse_total!G41,NonLinear_total!G41,BilevelSolver_total!G41))</f>
        <v>3.4722224106221682</v>
      </c>
      <c r="M41" s="193">
        <v>89.597315436241615</v>
      </c>
      <c r="N41" s="86"/>
      <c r="O41" s="187">
        <v>16726</v>
      </c>
      <c r="P41" s="12">
        <v>943</v>
      </c>
      <c r="Q41" s="182">
        <v>11.258005619048999</v>
      </c>
      <c r="R41" s="182">
        <v>4372</v>
      </c>
      <c r="S41" s="182">
        <v>25110</v>
      </c>
      <c r="T41" s="182">
        <v>12</v>
      </c>
      <c r="U41" s="182">
        <v>3518</v>
      </c>
      <c r="V41" s="182">
        <v>2974</v>
      </c>
      <c r="W41" s="182">
        <v>2974</v>
      </c>
      <c r="X41" s="182">
        <v>93</v>
      </c>
      <c r="AA41" s="86"/>
      <c r="AB41" s="124"/>
      <c r="AD41" s="86"/>
    </row>
    <row r="42" spans="1:30" ht="15.75" customHeight="1" x14ac:dyDescent="0.2">
      <c r="A42" s="27" t="s">
        <v>111</v>
      </c>
      <c r="B42" s="27" t="s">
        <v>112</v>
      </c>
      <c r="C42" s="27">
        <v>10</v>
      </c>
      <c r="D42" s="27">
        <v>3</v>
      </c>
      <c r="E42" s="27">
        <f t="shared" si="0"/>
        <v>0</v>
      </c>
      <c r="F42" s="27">
        <v>1129</v>
      </c>
      <c r="G42" s="27">
        <v>2892</v>
      </c>
      <c r="H42" s="27">
        <v>60.961272475795305</v>
      </c>
      <c r="I42" s="27">
        <v>7200.1856122016898</v>
      </c>
      <c r="J42" s="27">
        <v>2228</v>
      </c>
      <c r="K42" s="27">
        <v>1129</v>
      </c>
      <c r="L42" s="27">
        <f>100*IF(MIN(Sparse_total!G42,NonLinear_total!G42,BilevelSolver_total!G42)=0,0,(Sparse_total!G42-MIN(Sparse_total!G42,NonLinear_total!G42,BilevelSolver_total!G42))/MIN(Sparse_total!G42,NonLinear_total!G42,BilevelSolver_total!G42))</f>
        <v>1.4380918975797967</v>
      </c>
      <c r="M42" s="191">
        <v>60.961272475795298</v>
      </c>
      <c r="N42" s="86"/>
      <c r="O42" s="185">
        <v>31163</v>
      </c>
      <c r="P42" s="27">
        <v>2901</v>
      </c>
      <c r="Q42" s="64">
        <v>242.159049034118</v>
      </c>
      <c r="R42" s="64">
        <v>1706</v>
      </c>
      <c r="S42" s="64">
        <v>80564</v>
      </c>
      <c r="T42" s="64">
        <v>0</v>
      </c>
      <c r="U42" s="64">
        <v>12179</v>
      </c>
      <c r="V42" s="64">
        <v>8354</v>
      </c>
      <c r="W42" s="64">
        <v>8354</v>
      </c>
      <c r="X42" s="64">
        <v>1129</v>
      </c>
      <c r="AA42" s="86"/>
      <c r="AB42" s="124"/>
      <c r="AD42" s="86"/>
    </row>
    <row r="43" spans="1:30" ht="15.75" customHeight="1" x14ac:dyDescent="0.2">
      <c r="A43" s="6" t="s">
        <v>113</v>
      </c>
      <c r="B43" s="6" t="s">
        <v>112</v>
      </c>
      <c r="C43" s="6">
        <v>10</v>
      </c>
      <c r="D43" s="6">
        <v>4</v>
      </c>
      <c r="E43" s="6">
        <f t="shared" si="0"/>
        <v>0</v>
      </c>
      <c r="F43" s="6">
        <v>887</v>
      </c>
      <c r="G43" s="6">
        <v>2865</v>
      </c>
      <c r="H43" s="6">
        <v>69.040139616055797</v>
      </c>
      <c r="I43" s="6">
        <v>7200.1904258728</v>
      </c>
      <c r="J43" s="6">
        <v>2239</v>
      </c>
      <c r="K43" s="6">
        <v>887</v>
      </c>
      <c r="L43" s="6">
        <f>100*IF(MIN(Sparse_total!G43,NonLinear_total!G43,BilevelSolver_total!G43)=0,0,(Sparse_total!G43-MIN(Sparse_total!G43,NonLinear_total!G43,BilevelSolver_total!G43))/MIN(Sparse_total!G43,NonLinear_total!G43,BilevelSolver_total!G43))</f>
        <v>0.70298769912760906</v>
      </c>
      <c r="M43" s="191">
        <v>69.040139616055853</v>
      </c>
      <c r="N43" s="86"/>
      <c r="O43" s="185">
        <v>31163</v>
      </c>
      <c r="P43" s="6">
        <v>2901</v>
      </c>
      <c r="Q43" s="64">
        <v>241.28923320770201</v>
      </c>
      <c r="R43" s="64">
        <v>2210</v>
      </c>
      <c r="S43" s="64">
        <v>75951</v>
      </c>
      <c r="T43" s="64">
        <v>3</v>
      </c>
      <c r="U43" s="64">
        <v>12326</v>
      </c>
      <c r="V43" s="64">
        <v>7868</v>
      </c>
      <c r="W43" s="64">
        <v>7868</v>
      </c>
      <c r="X43" s="64">
        <v>887</v>
      </c>
      <c r="AA43" s="86"/>
      <c r="AB43" s="124"/>
      <c r="AD43" s="86"/>
    </row>
    <row r="44" spans="1:30" ht="15.75" customHeight="1" x14ac:dyDescent="0.2">
      <c r="A44" s="6" t="s">
        <v>114</v>
      </c>
      <c r="B44" s="6" t="s">
        <v>112</v>
      </c>
      <c r="C44" s="6">
        <v>10</v>
      </c>
      <c r="D44" s="6">
        <v>5</v>
      </c>
      <c r="E44" s="6">
        <f t="shared" si="0"/>
        <v>0</v>
      </c>
      <c r="F44" s="6">
        <v>600</v>
      </c>
      <c r="G44" s="6">
        <v>2874</v>
      </c>
      <c r="H44" s="6">
        <v>79.123173277661792</v>
      </c>
      <c r="I44" s="6">
        <v>7200.9042742252304</v>
      </c>
      <c r="J44" s="6">
        <v>2273</v>
      </c>
      <c r="K44" s="6">
        <v>600</v>
      </c>
      <c r="L44" s="6">
        <f>100*IF(MIN(Sparse_total!G44,NonLinear_total!G44,BilevelSolver_total!G44)=0,0,(Sparse_total!G44-MIN(Sparse_total!G44,NonLinear_total!G44,BilevelSolver_total!G44))/MIN(Sparse_total!G44,NonLinear_total!G44,BilevelSolver_total!G44))</f>
        <v>3.3812949640287768</v>
      </c>
      <c r="M44" s="191">
        <v>79.123173277661792</v>
      </c>
      <c r="N44" s="86"/>
      <c r="O44" s="185">
        <v>31163</v>
      </c>
      <c r="P44" s="6">
        <v>2901</v>
      </c>
      <c r="Q44" s="64">
        <v>240.055475950241</v>
      </c>
      <c r="R44" s="64">
        <v>1847</v>
      </c>
      <c r="S44" s="64">
        <v>65012</v>
      </c>
      <c r="T44" s="64">
        <v>8</v>
      </c>
      <c r="U44" s="64">
        <v>12108</v>
      </c>
      <c r="V44" s="64">
        <v>6809</v>
      </c>
      <c r="W44" s="64">
        <v>6809</v>
      </c>
      <c r="X44" s="64">
        <v>600</v>
      </c>
      <c r="AA44" s="86"/>
      <c r="AB44" s="124"/>
      <c r="AD44" s="86"/>
    </row>
    <row r="45" spans="1:30" ht="15.75" customHeight="1" x14ac:dyDescent="0.2">
      <c r="A45" s="6" t="s">
        <v>115</v>
      </c>
      <c r="B45" s="6" t="s">
        <v>112</v>
      </c>
      <c r="C45" s="6">
        <v>12</v>
      </c>
      <c r="D45" s="6">
        <v>3</v>
      </c>
      <c r="E45" s="6">
        <f t="shared" si="0"/>
        <v>0</v>
      </c>
      <c r="F45" s="6">
        <v>602</v>
      </c>
      <c r="G45" s="6">
        <v>1587</v>
      </c>
      <c r="H45" s="6">
        <v>62.066792690611209</v>
      </c>
      <c r="I45" s="6">
        <v>7200.11104989051</v>
      </c>
      <c r="J45" s="6">
        <v>1345</v>
      </c>
      <c r="K45" s="6">
        <v>602</v>
      </c>
      <c r="L45" s="6">
        <f>100*IF(MIN(Sparse_total!G45,NonLinear_total!G45,BilevelSolver_total!G45)=0,0,(Sparse_total!G45-MIN(Sparse_total!G45,NonLinear_total!G45,BilevelSolver_total!G45))/MIN(Sparse_total!G45,NonLinear_total!G45,BilevelSolver_total!G45))</f>
        <v>3.0519481884957496</v>
      </c>
      <c r="M45" s="191">
        <v>62.066792690611216</v>
      </c>
      <c r="N45" s="86"/>
      <c r="O45" s="185">
        <v>31163</v>
      </c>
      <c r="P45" s="6">
        <v>1609</v>
      </c>
      <c r="Q45" s="64">
        <v>47.851259231567298</v>
      </c>
      <c r="R45" s="64">
        <v>707</v>
      </c>
      <c r="S45" s="64">
        <v>132659</v>
      </c>
      <c r="T45" s="64">
        <v>0</v>
      </c>
      <c r="U45" s="64">
        <v>19279</v>
      </c>
      <c r="V45" s="64">
        <v>14385</v>
      </c>
      <c r="W45" s="64">
        <v>14385</v>
      </c>
      <c r="X45" s="64">
        <v>602</v>
      </c>
      <c r="AA45" s="86"/>
      <c r="AB45" s="124"/>
      <c r="AD45" s="86"/>
    </row>
    <row r="46" spans="1:30" ht="15.75" customHeight="1" x14ac:dyDescent="0.2">
      <c r="A46" s="6" t="s">
        <v>116</v>
      </c>
      <c r="B46" s="6" t="s">
        <v>112</v>
      </c>
      <c r="C46" s="6">
        <v>12</v>
      </c>
      <c r="D46" s="6">
        <v>4</v>
      </c>
      <c r="E46" s="6">
        <f t="shared" si="0"/>
        <v>0</v>
      </c>
      <c r="F46" s="6">
        <v>395</v>
      </c>
      <c r="G46" s="6">
        <v>1588</v>
      </c>
      <c r="H46" s="6">
        <v>75.125944584382793</v>
      </c>
      <c r="I46" s="6">
        <v>7200.08115291595</v>
      </c>
      <c r="J46" s="6">
        <v>1337</v>
      </c>
      <c r="K46" s="6">
        <v>395</v>
      </c>
      <c r="L46" s="6">
        <f>100*IF(MIN(Sparse_total!G46,NonLinear_total!G46,BilevelSolver_total!G46)=0,0,(Sparse_total!G46-MIN(Sparse_total!G46,NonLinear_total!G46,BilevelSolver_total!G46))/MIN(Sparse_total!G46,NonLinear_total!G46,BilevelSolver_total!G46))</f>
        <v>3.9267015710424582</v>
      </c>
      <c r="M46" s="191">
        <v>75.125944584382879</v>
      </c>
      <c r="N46" s="86"/>
      <c r="O46" s="185">
        <v>31163</v>
      </c>
      <c r="P46" s="6">
        <v>1609</v>
      </c>
      <c r="Q46" s="64">
        <v>48.656585454940704</v>
      </c>
      <c r="R46" s="64">
        <v>1000</v>
      </c>
      <c r="S46" s="64">
        <v>125651</v>
      </c>
      <c r="T46" s="64">
        <v>0</v>
      </c>
      <c r="U46" s="64">
        <v>20860</v>
      </c>
      <c r="V46" s="64">
        <v>13658</v>
      </c>
      <c r="W46" s="64">
        <v>13658</v>
      </c>
      <c r="X46" s="64">
        <v>395</v>
      </c>
      <c r="AA46" s="86"/>
      <c r="AB46" s="124"/>
      <c r="AD46" s="86"/>
    </row>
    <row r="47" spans="1:30" ht="15.75" customHeight="1" x14ac:dyDescent="0.2">
      <c r="A47" s="6" t="s">
        <v>117</v>
      </c>
      <c r="B47" s="6" t="s">
        <v>112</v>
      </c>
      <c r="C47" s="6">
        <v>12</v>
      </c>
      <c r="D47" s="6">
        <v>5</v>
      </c>
      <c r="E47" s="6">
        <f t="shared" si="0"/>
        <v>0</v>
      </c>
      <c r="F47" s="6">
        <v>238</v>
      </c>
      <c r="G47" s="6">
        <v>1561</v>
      </c>
      <c r="H47" s="6">
        <v>84.753363228699499</v>
      </c>
      <c r="I47" s="6">
        <v>7200.6071279048901</v>
      </c>
      <c r="J47" s="6">
        <v>1330</v>
      </c>
      <c r="K47" s="6">
        <v>238</v>
      </c>
      <c r="L47" s="6">
        <f>100*IF(MIN(Sparse_total!G47,NonLinear_total!G47,BilevelSolver_total!G47)=0,0,(Sparse_total!G47-MIN(Sparse_total!G47,NonLinear_total!G47,BilevelSolver_total!G47))/MIN(Sparse_total!G47,NonLinear_total!G47,BilevelSolver_total!G47))</f>
        <v>2.3606557377049486</v>
      </c>
      <c r="M47" s="191">
        <v>84.753363228699556</v>
      </c>
      <c r="N47" s="86"/>
      <c r="O47" s="185">
        <v>31163</v>
      </c>
      <c r="P47" s="6">
        <v>1609</v>
      </c>
      <c r="Q47" s="64">
        <v>48.130494356155303</v>
      </c>
      <c r="R47" s="64">
        <v>895</v>
      </c>
      <c r="S47" s="64">
        <v>81785</v>
      </c>
      <c r="T47" s="64">
        <v>3</v>
      </c>
      <c r="U47" s="64">
        <v>17807</v>
      </c>
      <c r="V47" s="64">
        <v>8948</v>
      </c>
      <c r="W47" s="64">
        <v>8948</v>
      </c>
      <c r="X47" s="64">
        <v>238</v>
      </c>
      <c r="AA47" s="86"/>
      <c r="AB47" s="124"/>
      <c r="AD47" s="86"/>
    </row>
    <row r="48" spans="1:30" ht="15.75" customHeight="1" x14ac:dyDescent="0.2">
      <c r="A48" s="6" t="s">
        <v>118</v>
      </c>
      <c r="B48" s="6" t="s">
        <v>112</v>
      </c>
      <c r="C48" s="6">
        <v>13</v>
      </c>
      <c r="D48" s="6">
        <v>3</v>
      </c>
      <c r="E48" s="6">
        <f t="shared" si="0"/>
        <v>0</v>
      </c>
      <c r="F48" s="6">
        <v>396</v>
      </c>
      <c r="G48" s="6">
        <v>1112</v>
      </c>
      <c r="H48" s="6">
        <v>64.388489208633004</v>
      </c>
      <c r="I48" s="6">
        <v>7200.1507260799399</v>
      </c>
      <c r="J48" s="6">
        <v>1255</v>
      </c>
      <c r="K48" s="6">
        <v>396</v>
      </c>
      <c r="L48" s="6">
        <f>100*IF(MIN(Sparse_total!G48,NonLinear_total!G48,BilevelSolver_total!G48)=0,0,(Sparse_total!G48-MIN(Sparse_total!G48,NonLinear_total!G48,BilevelSolver_total!G48))/MIN(Sparse_total!G48,NonLinear_total!G48,BilevelSolver_total!G48))</f>
        <v>3.6346691685590882</v>
      </c>
      <c r="M48" s="191">
        <v>64.388489208633089</v>
      </c>
      <c r="N48" s="86"/>
      <c r="O48" s="185">
        <v>31163</v>
      </c>
      <c r="P48" s="6">
        <v>1132</v>
      </c>
      <c r="Q48" s="64">
        <v>18.028045177459699</v>
      </c>
      <c r="R48" s="64">
        <v>617</v>
      </c>
      <c r="S48" s="64">
        <v>161428</v>
      </c>
      <c r="T48" s="64">
        <v>0</v>
      </c>
      <c r="U48" s="64">
        <v>18742</v>
      </c>
      <c r="V48" s="64">
        <v>17202</v>
      </c>
      <c r="W48" s="64">
        <v>17202</v>
      </c>
      <c r="X48" s="64">
        <v>396</v>
      </c>
      <c r="AA48" s="86"/>
      <c r="AB48" s="124"/>
      <c r="AD48" s="86"/>
    </row>
    <row r="49" spans="1:30" ht="15.75" customHeight="1" x14ac:dyDescent="0.2">
      <c r="A49" s="6" t="s">
        <v>119</v>
      </c>
      <c r="B49" s="6" t="s">
        <v>112</v>
      </c>
      <c r="C49" s="6">
        <v>13</v>
      </c>
      <c r="D49" s="6">
        <v>4</v>
      </c>
      <c r="E49" s="6">
        <f t="shared" si="0"/>
        <v>0</v>
      </c>
      <c r="F49" s="6">
        <v>239</v>
      </c>
      <c r="G49" s="6">
        <v>1080</v>
      </c>
      <c r="H49" s="6">
        <v>77.870370370370296</v>
      </c>
      <c r="I49" s="6">
        <v>7200.4008188247599</v>
      </c>
      <c r="J49" s="6">
        <v>908</v>
      </c>
      <c r="K49" s="6">
        <v>239</v>
      </c>
      <c r="L49" s="6">
        <f>100*IF(MIN(Sparse_total!G49,NonLinear_total!G49,BilevelSolver_total!G49)=0,0,(Sparse_total!G49-MIN(Sparse_total!G49,NonLinear_total!G49,BilevelSolver_total!G49))/MIN(Sparse_total!G49,NonLinear_total!G49,BilevelSolver_total!G49))</f>
        <v>1.886792452830145</v>
      </c>
      <c r="M49" s="191">
        <v>77.870370370370367</v>
      </c>
      <c r="N49" s="86"/>
      <c r="O49" s="185">
        <v>31163</v>
      </c>
      <c r="P49" s="6">
        <v>1132</v>
      </c>
      <c r="Q49" s="64">
        <v>17.511904239654498</v>
      </c>
      <c r="R49" s="64">
        <v>885</v>
      </c>
      <c r="S49" s="64">
        <v>36437</v>
      </c>
      <c r="T49" s="64">
        <v>4</v>
      </c>
      <c r="U49" s="64">
        <v>7029</v>
      </c>
      <c r="V49" s="64">
        <v>3896</v>
      </c>
      <c r="W49" s="64">
        <v>3896</v>
      </c>
      <c r="X49" s="64">
        <v>239</v>
      </c>
      <c r="AA49" s="86"/>
      <c r="AB49" s="124"/>
      <c r="AD49" s="86"/>
    </row>
    <row r="50" spans="1:30" ht="15.75" customHeight="1" x14ac:dyDescent="0.2">
      <c r="A50" s="6" t="s">
        <v>120</v>
      </c>
      <c r="B50" s="6" t="s">
        <v>112</v>
      </c>
      <c r="C50" s="6">
        <v>13</v>
      </c>
      <c r="D50" s="6">
        <v>5</v>
      </c>
      <c r="E50" s="6">
        <f t="shared" si="0"/>
        <v>0</v>
      </c>
      <c r="F50" s="6">
        <v>171</v>
      </c>
      <c r="G50" s="6">
        <v>1120</v>
      </c>
      <c r="H50" s="6">
        <v>84.732142857142804</v>
      </c>
      <c r="I50" s="6">
        <v>7200.6543228626197</v>
      </c>
      <c r="J50" s="6">
        <v>1186</v>
      </c>
      <c r="K50" s="6">
        <v>171</v>
      </c>
      <c r="L50" s="6">
        <f>100*IF(MIN(Sparse_total!G50,NonLinear_total!G50,BilevelSolver_total!G50)=0,0,(Sparse_total!G50-MIN(Sparse_total!G50,NonLinear_total!G50,BilevelSolver_total!G50))/MIN(Sparse_total!G50,NonLinear_total!G50,BilevelSolver_total!G50))</f>
        <v>7.4856046065259116</v>
      </c>
      <c r="M50" s="191">
        <v>84.732142857142861</v>
      </c>
      <c r="N50" s="86"/>
      <c r="O50" s="185">
        <v>31163</v>
      </c>
      <c r="P50" s="6">
        <v>1132</v>
      </c>
      <c r="Q50" s="64">
        <v>17.232546329498199</v>
      </c>
      <c r="R50" s="64">
        <v>996</v>
      </c>
      <c r="S50" s="64">
        <v>30165</v>
      </c>
      <c r="T50" s="64">
        <v>3</v>
      </c>
      <c r="U50" s="64">
        <v>6280</v>
      </c>
      <c r="V50" s="64">
        <v>3244</v>
      </c>
      <c r="W50" s="64">
        <v>3244</v>
      </c>
      <c r="X50" s="64">
        <v>171</v>
      </c>
      <c r="AA50" s="86"/>
      <c r="AB50" s="124"/>
      <c r="AD50" s="86"/>
    </row>
    <row r="51" spans="1:30" ht="15.75" customHeight="1" x14ac:dyDescent="0.2">
      <c r="A51" s="6" t="s">
        <v>121</v>
      </c>
      <c r="B51" s="6" t="s">
        <v>112</v>
      </c>
      <c r="C51" s="6">
        <v>9</v>
      </c>
      <c r="D51" s="6">
        <v>3</v>
      </c>
      <c r="E51" s="6">
        <f t="shared" si="0"/>
        <v>0</v>
      </c>
      <c r="F51" s="6">
        <v>1606</v>
      </c>
      <c r="G51" s="6">
        <v>4047</v>
      </c>
      <c r="H51" s="6">
        <v>60.316283666913698</v>
      </c>
      <c r="I51" s="6">
        <v>7200.7269210815402</v>
      </c>
      <c r="J51" s="6">
        <v>2563</v>
      </c>
      <c r="K51" s="6">
        <v>1606</v>
      </c>
      <c r="L51" s="6">
        <f>100*IF(MIN(Sparse_total!G51,NonLinear_total!G51,BilevelSolver_total!G51)=0,0,(Sparse_total!G51-MIN(Sparse_total!G51,NonLinear_total!G51,BilevelSolver_total!G51))/MIN(Sparse_total!G51,NonLinear_total!G51,BilevelSolver_total!G51))</f>
        <v>0.89753178758414354</v>
      </c>
      <c r="M51" s="191">
        <v>60.316283666913762</v>
      </c>
      <c r="N51" s="86"/>
      <c r="O51" s="185">
        <v>31163</v>
      </c>
      <c r="P51" s="6">
        <v>4071</v>
      </c>
      <c r="Q51" s="64">
        <v>612.17318844795204</v>
      </c>
      <c r="R51" s="64">
        <v>1789</v>
      </c>
      <c r="S51" s="64">
        <v>56743</v>
      </c>
      <c r="T51" s="64">
        <v>6</v>
      </c>
      <c r="U51" s="64">
        <v>9791</v>
      </c>
      <c r="V51" s="64">
        <v>6071</v>
      </c>
      <c r="W51" s="64">
        <v>6071</v>
      </c>
      <c r="X51" s="64">
        <v>1606</v>
      </c>
      <c r="AA51" s="86"/>
      <c r="AB51" s="124"/>
      <c r="AD51" s="86"/>
    </row>
    <row r="52" spans="1:30" ht="15.75" customHeight="1" x14ac:dyDescent="0.2">
      <c r="A52" s="6" t="s">
        <v>122</v>
      </c>
      <c r="B52" s="6" t="s">
        <v>112</v>
      </c>
      <c r="C52" s="6">
        <v>9</v>
      </c>
      <c r="D52" s="6">
        <v>4</v>
      </c>
      <c r="E52" s="6">
        <f t="shared" si="0"/>
        <v>0</v>
      </c>
      <c r="F52" s="6">
        <v>1128</v>
      </c>
      <c r="G52" s="6">
        <v>4051</v>
      </c>
      <c r="H52" s="6">
        <v>72.155023450999707</v>
      </c>
      <c r="I52" s="6">
        <v>7201.0756900310498</v>
      </c>
      <c r="J52" s="6">
        <v>2227</v>
      </c>
      <c r="K52" s="6">
        <v>1128</v>
      </c>
      <c r="L52" s="6">
        <f>100*IF(MIN(Sparse_total!G52,NonLinear_total!G52,BilevelSolver_total!G52)=0,0,(Sparse_total!G52-MIN(Sparse_total!G52,NonLinear_total!G52,BilevelSolver_total!G52))/MIN(Sparse_total!G52,NonLinear_total!G52,BilevelSolver_total!G52))</f>
        <v>0.99725754176015946</v>
      </c>
      <c r="M52" s="191">
        <v>72.155023450999749</v>
      </c>
      <c r="N52" s="86"/>
      <c r="O52" s="185">
        <v>31163</v>
      </c>
      <c r="P52" s="6">
        <v>4071</v>
      </c>
      <c r="Q52" s="64">
        <v>584.60464262962296</v>
      </c>
      <c r="R52" s="64">
        <v>2228</v>
      </c>
      <c r="S52" s="64">
        <v>39776</v>
      </c>
      <c r="T52" s="64">
        <v>9279</v>
      </c>
      <c r="U52" s="64">
        <v>6831</v>
      </c>
      <c r="V52" s="64">
        <v>4263</v>
      </c>
      <c r="W52" s="64">
        <v>4263</v>
      </c>
      <c r="X52" s="64">
        <v>1128</v>
      </c>
      <c r="AA52" s="86"/>
      <c r="AB52" s="124"/>
      <c r="AD52" s="86"/>
    </row>
    <row r="53" spans="1:30" ht="15.75" customHeight="1" thickBot="1" x14ac:dyDescent="0.25">
      <c r="A53" s="12" t="s">
        <v>123</v>
      </c>
      <c r="B53" s="12" t="s">
        <v>112</v>
      </c>
      <c r="C53" s="12">
        <v>9</v>
      </c>
      <c r="D53" s="12">
        <v>5</v>
      </c>
      <c r="E53" s="12">
        <f t="shared" si="0"/>
        <v>0</v>
      </c>
      <c r="F53" s="12">
        <v>886</v>
      </c>
      <c r="G53" s="12">
        <v>4062</v>
      </c>
      <c r="H53" s="12">
        <v>78.188084687346105</v>
      </c>
      <c r="I53" s="12">
        <v>7200.1218869686099</v>
      </c>
      <c r="J53" s="12">
        <v>1436</v>
      </c>
      <c r="K53" s="12">
        <v>886</v>
      </c>
      <c r="L53" s="12">
        <f>100*IF(MIN(Sparse_total!G53,NonLinear_total!G53,BilevelSolver_total!G53)=0,0,(Sparse_total!G53-MIN(Sparse_total!G53,NonLinear_total!G53,BilevelSolver_total!G53))/MIN(Sparse_total!G53,NonLinear_total!G53,BilevelSolver_total!G53))</f>
        <v>1.4992503783908884</v>
      </c>
      <c r="M53" s="193">
        <v>78.188084687346134</v>
      </c>
      <c r="N53" s="86"/>
      <c r="O53" s="187">
        <v>31163</v>
      </c>
      <c r="P53" s="12">
        <v>4071</v>
      </c>
      <c r="Q53" s="182">
        <v>591.51425504684403</v>
      </c>
      <c r="R53" s="182">
        <v>1437</v>
      </c>
      <c r="S53" s="182">
        <v>31299</v>
      </c>
      <c r="T53" s="182">
        <v>9277</v>
      </c>
      <c r="U53" s="182">
        <v>6436</v>
      </c>
      <c r="V53" s="182">
        <v>3373</v>
      </c>
      <c r="W53" s="182">
        <v>3373</v>
      </c>
      <c r="X53" s="182">
        <v>886</v>
      </c>
      <c r="AA53" s="86"/>
      <c r="AB53" s="124"/>
      <c r="AD53" s="86"/>
    </row>
    <row r="54" spans="1:30" ht="15.75" customHeight="1" x14ac:dyDescent="0.2">
      <c r="A54" s="27" t="s">
        <v>124</v>
      </c>
      <c r="B54" s="27" t="s">
        <v>125</v>
      </c>
      <c r="C54" s="27">
        <v>11</v>
      </c>
      <c r="D54" s="27">
        <v>3</v>
      </c>
      <c r="E54" s="27">
        <f t="shared" si="0"/>
        <v>0</v>
      </c>
      <c r="F54" s="27">
        <v>1790</v>
      </c>
      <c r="G54" s="27">
        <v>3539</v>
      </c>
      <c r="H54" s="27">
        <v>49.4207403221248</v>
      </c>
      <c r="I54" s="27">
        <v>7201.2128949165299</v>
      </c>
      <c r="J54" s="27">
        <v>2564</v>
      </c>
      <c r="K54" s="27">
        <v>1790</v>
      </c>
      <c r="L54" s="27">
        <f>100*IF(MIN(Sparse_total!G54,NonLinear_total!G54,BilevelSolver_total!G54)=0,0,(Sparse_total!G54-MIN(Sparse_total!G54,NonLinear_total!G54,BilevelSolver_total!G54))/MIN(Sparse_total!G54,NonLinear_total!G54,BilevelSolver_total!G54))</f>
        <v>0.74010817014880914</v>
      </c>
      <c r="M54" s="191">
        <v>49.420740322124892</v>
      </c>
      <c r="N54" s="86"/>
      <c r="O54" s="185">
        <v>40421</v>
      </c>
      <c r="P54" s="27">
        <v>3555</v>
      </c>
      <c r="Q54" s="64">
        <v>429.24742507934502</v>
      </c>
      <c r="R54" s="64">
        <v>1883</v>
      </c>
      <c r="S54" s="64">
        <v>63073</v>
      </c>
      <c r="T54" s="64">
        <v>2</v>
      </c>
      <c r="U54" s="64">
        <v>11114</v>
      </c>
      <c r="V54" s="64">
        <v>6519</v>
      </c>
      <c r="W54" s="64">
        <v>6519</v>
      </c>
      <c r="X54" s="64">
        <v>1790</v>
      </c>
      <c r="AA54" s="86"/>
      <c r="AB54" s="124"/>
      <c r="AD54" s="86"/>
    </row>
    <row r="55" spans="1:30" ht="15.75" customHeight="1" x14ac:dyDescent="0.2">
      <c r="A55" s="6" t="s">
        <v>126</v>
      </c>
      <c r="B55" s="6" t="s">
        <v>125</v>
      </c>
      <c r="C55" s="6">
        <v>11</v>
      </c>
      <c r="D55" s="6">
        <v>4</v>
      </c>
      <c r="E55" s="6">
        <f t="shared" si="0"/>
        <v>0</v>
      </c>
      <c r="F55" s="6">
        <v>1325</v>
      </c>
      <c r="G55" s="6">
        <v>3532</v>
      </c>
      <c r="H55" s="6">
        <v>62.485843714609203</v>
      </c>
      <c r="I55" s="6">
        <v>7200.9684779644003</v>
      </c>
      <c r="J55" s="6">
        <v>2565</v>
      </c>
      <c r="K55" s="6">
        <v>1325</v>
      </c>
      <c r="L55" s="6">
        <f>100*IF(MIN(Sparse_total!G55,NonLinear_total!G55,BilevelSolver_total!G55)=0,0,(Sparse_total!G55-MIN(Sparse_total!G55,NonLinear_total!G55,BilevelSolver_total!G55))/MIN(Sparse_total!G55,NonLinear_total!G55,BilevelSolver_total!G55))</f>
        <v>0.62678064370550701</v>
      </c>
      <c r="M55" s="191">
        <v>62.485843714609288</v>
      </c>
      <c r="N55" s="86"/>
      <c r="O55" s="185">
        <v>40421</v>
      </c>
      <c r="P55" s="6">
        <v>3555</v>
      </c>
      <c r="Q55" s="64">
        <v>443.73991441726599</v>
      </c>
      <c r="R55" s="64">
        <v>1884</v>
      </c>
      <c r="S55" s="64">
        <v>50931</v>
      </c>
      <c r="T55" s="64">
        <v>12</v>
      </c>
      <c r="U55" s="64">
        <v>9049</v>
      </c>
      <c r="V55" s="64">
        <v>5280</v>
      </c>
      <c r="W55" s="64">
        <v>5280</v>
      </c>
      <c r="X55" s="64">
        <v>1325</v>
      </c>
      <c r="AA55" s="86"/>
      <c r="AB55" s="124"/>
      <c r="AD55" s="86"/>
    </row>
    <row r="56" spans="1:30" ht="15.75" customHeight="1" x14ac:dyDescent="0.2">
      <c r="A56" s="6" t="s">
        <v>127</v>
      </c>
      <c r="B56" s="6" t="s">
        <v>125</v>
      </c>
      <c r="C56" s="6">
        <v>11</v>
      </c>
      <c r="D56" s="6">
        <v>5</v>
      </c>
      <c r="E56" s="6">
        <f t="shared" si="0"/>
        <v>0</v>
      </c>
      <c r="F56" s="6">
        <v>993</v>
      </c>
      <c r="G56" s="6">
        <v>3532</v>
      </c>
      <c r="H56" s="6">
        <v>71.885617214042995</v>
      </c>
      <c r="I56" s="6">
        <v>7200.2540378570502</v>
      </c>
      <c r="J56" s="6">
        <v>2518</v>
      </c>
      <c r="K56" s="6">
        <v>993</v>
      </c>
      <c r="L56" s="6">
        <f>100*IF(MIN(Sparse_total!G56,NonLinear_total!G56,BilevelSolver_total!G56)=0,0,(Sparse_total!G56-MIN(Sparse_total!G56,NonLinear_total!G56,BilevelSolver_total!G56))/MIN(Sparse_total!G56,NonLinear_total!G56,BilevelSolver_total!G56))</f>
        <v>1.7281106003637643</v>
      </c>
      <c r="M56" s="191">
        <v>71.885617214043037</v>
      </c>
      <c r="N56" s="86"/>
      <c r="O56" s="185">
        <v>40421</v>
      </c>
      <c r="P56" s="6">
        <v>3555</v>
      </c>
      <c r="Q56" s="64">
        <v>436.25120067596401</v>
      </c>
      <c r="R56" s="64">
        <v>2519</v>
      </c>
      <c r="S56" s="64">
        <v>51830</v>
      </c>
      <c r="T56" s="64">
        <v>8</v>
      </c>
      <c r="U56" s="64">
        <v>9318</v>
      </c>
      <c r="V56" s="64">
        <v>5364</v>
      </c>
      <c r="W56" s="64">
        <v>5364</v>
      </c>
      <c r="X56" s="64">
        <v>993</v>
      </c>
      <c r="AA56" s="86"/>
      <c r="AB56" s="124"/>
      <c r="AD56" s="86"/>
    </row>
    <row r="57" spans="1:30" ht="15.75" customHeight="1" x14ac:dyDescent="0.2">
      <c r="A57" s="6" t="s">
        <v>128</v>
      </c>
      <c r="B57" s="6" t="s">
        <v>125</v>
      </c>
      <c r="C57" s="6">
        <v>12</v>
      </c>
      <c r="D57" s="6">
        <v>3</v>
      </c>
      <c r="E57" s="6">
        <f t="shared" si="0"/>
        <v>0</v>
      </c>
      <c r="F57" s="6">
        <v>1326</v>
      </c>
      <c r="G57" s="6">
        <v>2790</v>
      </c>
      <c r="H57" s="6">
        <v>52.473118279569896</v>
      </c>
      <c r="I57" s="6">
        <v>7200.5107691287903</v>
      </c>
      <c r="J57" s="6">
        <v>2286</v>
      </c>
      <c r="K57" s="6">
        <v>1326</v>
      </c>
      <c r="L57" s="6">
        <f>100*IF(MIN(Sparse_total!G57,NonLinear_total!G57,BilevelSolver_total!G57)=0,0,(Sparse_total!G57-MIN(Sparse_total!G57,NonLinear_total!G57,BilevelSolver_total!G57))/MIN(Sparse_total!G57,NonLinear_total!G57,BilevelSolver_total!G57))</f>
        <v>1.8991965012126435</v>
      </c>
      <c r="M57" s="191">
        <v>52.473118279569896</v>
      </c>
      <c r="N57" s="86"/>
      <c r="O57" s="185">
        <v>40421</v>
      </c>
      <c r="P57" s="6">
        <v>2808</v>
      </c>
      <c r="Q57" s="64">
        <v>222.07711052894501</v>
      </c>
      <c r="R57" s="64">
        <v>1752</v>
      </c>
      <c r="S57" s="64">
        <v>78016</v>
      </c>
      <c r="T57" s="64">
        <v>0</v>
      </c>
      <c r="U57" s="64">
        <v>13948</v>
      </c>
      <c r="V57" s="64">
        <v>8213</v>
      </c>
      <c r="W57" s="64">
        <v>8213</v>
      </c>
      <c r="X57" s="64">
        <v>1326</v>
      </c>
      <c r="AA57" s="86"/>
      <c r="AB57" s="124"/>
      <c r="AD57" s="86"/>
    </row>
    <row r="58" spans="1:30" ht="15.75" customHeight="1" x14ac:dyDescent="0.2">
      <c r="A58" s="6" t="s">
        <v>129</v>
      </c>
      <c r="B58" s="6" t="s">
        <v>125</v>
      </c>
      <c r="C58" s="6">
        <v>12</v>
      </c>
      <c r="D58" s="6">
        <v>4</v>
      </c>
      <c r="E58" s="6">
        <f t="shared" si="0"/>
        <v>0</v>
      </c>
      <c r="F58" s="6">
        <v>994</v>
      </c>
      <c r="G58" s="6">
        <v>2783</v>
      </c>
      <c r="H58" s="6">
        <v>64.283147682357097</v>
      </c>
      <c r="I58" s="6">
        <v>7200.64402985572</v>
      </c>
      <c r="J58" s="6">
        <v>2285</v>
      </c>
      <c r="K58" s="6">
        <v>994</v>
      </c>
      <c r="L58" s="6">
        <f>100*IF(MIN(Sparse_total!G58,NonLinear_total!G58,BilevelSolver_total!G58)=0,0,(Sparse_total!G58-MIN(Sparse_total!G58,NonLinear_total!G58,BilevelSolver_total!G58))/MIN(Sparse_total!G58,NonLinear_total!G58,BilevelSolver_total!G58))</f>
        <v>1.4212827990740555</v>
      </c>
      <c r="M58" s="191">
        <v>64.283147682357168</v>
      </c>
      <c r="N58" s="86"/>
      <c r="O58" s="185">
        <v>40421</v>
      </c>
      <c r="P58" s="6">
        <v>2808</v>
      </c>
      <c r="Q58" s="64">
        <v>225.48058915138199</v>
      </c>
      <c r="R58" s="64">
        <v>1584</v>
      </c>
      <c r="S58" s="64">
        <v>71876</v>
      </c>
      <c r="T58" s="64">
        <v>3</v>
      </c>
      <c r="U58" s="64">
        <v>12686</v>
      </c>
      <c r="V58" s="64">
        <v>7510</v>
      </c>
      <c r="W58" s="64">
        <v>7510</v>
      </c>
      <c r="X58" s="64">
        <v>994</v>
      </c>
      <c r="AA58" s="86"/>
      <c r="AB58" s="124"/>
      <c r="AD58" s="86"/>
    </row>
    <row r="59" spans="1:30" ht="15.75" customHeight="1" x14ac:dyDescent="0.2">
      <c r="A59" s="6" t="s">
        <v>130</v>
      </c>
      <c r="B59" s="6" t="s">
        <v>125</v>
      </c>
      <c r="C59" s="6">
        <v>12</v>
      </c>
      <c r="D59" s="6">
        <v>5</v>
      </c>
      <c r="E59" s="6">
        <f t="shared" si="0"/>
        <v>0</v>
      </c>
      <c r="F59" s="6">
        <v>742</v>
      </c>
      <c r="G59" s="6">
        <v>2780</v>
      </c>
      <c r="H59" s="6">
        <v>73.309352517985602</v>
      </c>
      <c r="I59" s="6">
        <v>7200.0415527820496</v>
      </c>
      <c r="J59" s="6">
        <v>2285</v>
      </c>
      <c r="K59" s="6">
        <v>742</v>
      </c>
      <c r="L59" s="6">
        <f>100*IF(MIN(Sparse_total!G59,NonLinear_total!G59,BilevelSolver_total!G59)=0,0,(Sparse_total!G59-MIN(Sparse_total!G59,NonLinear_total!G59,BilevelSolver_total!G59))/MIN(Sparse_total!G59,NonLinear_total!G59,BilevelSolver_total!G59))</f>
        <v>2.2810890360559237</v>
      </c>
      <c r="M59" s="191">
        <v>73.309352517985616</v>
      </c>
      <c r="N59" s="86"/>
      <c r="O59" s="185">
        <v>40421</v>
      </c>
      <c r="P59" s="6">
        <v>2808</v>
      </c>
      <c r="Q59" s="64">
        <v>224.53139495849601</v>
      </c>
      <c r="R59" s="64">
        <v>1755</v>
      </c>
      <c r="S59" s="64">
        <v>64745</v>
      </c>
      <c r="T59" s="64">
        <v>15</v>
      </c>
      <c r="U59" s="64">
        <v>11647</v>
      </c>
      <c r="V59" s="64">
        <v>6844</v>
      </c>
      <c r="W59" s="64">
        <v>6844</v>
      </c>
      <c r="X59" s="64">
        <v>742</v>
      </c>
      <c r="AA59" s="86"/>
      <c r="AB59" s="124"/>
      <c r="AD59" s="86"/>
    </row>
    <row r="60" spans="1:30" ht="15.75" customHeight="1" x14ac:dyDescent="0.2">
      <c r="A60" s="6" t="s">
        <v>131</v>
      </c>
      <c r="B60" s="6" t="s">
        <v>125</v>
      </c>
      <c r="C60" s="6">
        <v>13</v>
      </c>
      <c r="D60" s="6">
        <v>3</v>
      </c>
      <c r="E60" s="6">
        <f t="shared" si="0"/>
        <v>0</v>
      </c>
      <c r="F60" s="6">
        <v>995</v>
      </c>
      <c r="G60" s="6">
        <v>2130</v>
      </c>
      <c r="H60" s="6">
        <v>53.286384976525802</v>
      </c>
      <c r="I60" s="6">
        <v>7200.0876140594401</v>
      </c>
      <c r="J60" s="6">
        <v>1886</v>
      </c>
      <c r="K60" s="6">
        <v>995</v>
      </c>
      <c r="L60" s="6">
        <f>100*IF(MIN(Sparse_total!G60,NonLinear_total!G60,BilevelSolver_total!G60)=0,0,(Sparse_total!G60-MIN(Sparse_total!G60,NonLinear_total!G60,BilevelSolver_total!G60))/MIN(Sparse_total!G60,NonLinear_total!G60,BilevelSolver_total!G60))</f>
        <v>1.3802950983866291</v>
      </c>
      <c r="M60" s="191">
        <v>53.286384976525824</v>
      </c>
      <c r="N60" s="86"/>
      <c r="O60" s="185">
        <v>40421</v>
      </c>
      <c r="P60" s="6">
        <v>2151</v>
      </c>
      <c r="Q60" s="64">
        <v>106.432642459869</v>
      </c>
      <c r="R60" s="64">
        <v>1289</v>
      </c>
      <c r="S60" s="64">
        <v>100945</v>
      </c>
      <c r="T60" s="64">
        <v>0</v>
      </c>
      <c r="U60" s="64">
        <v>16070</v>
      </c>
      <c r="V60" s="64">
        <v>10364</v>
      </c>
      <c r="W60" s="64">
        <v>10364</v>
      </c>
      <c r="X60" s="64">
        <v>995</v>
      </c>
      <c r="AA60" s="86"/>
      <c r="AB60" s="124"/>
      <c r="AD60" s="86"/>
    </row>
    <row r="61" spans="1:30" ht="15.75" customHeight="1" x14ac:dyDescent="0.2">
      <c r="A61" s="6" t="s">
        <v>132</v>
      </c>
      <c r="B61" s="6" t="s">
        <v>125</v>
      </c>
      <c r="C61" s="6">
        <v>13</v>
      </c>
      <c r="D61" s="6">
        <v>4</v>
      </c>
      <c r="E61" s="6">
        <f t="shared" si="0"/>
        <v>0</v>
      </c>
      <c r="F61" s="6">
        <v>743</v>
      </c>
      <c r="G61" s="6">
        <v>2138</v>
      </c>
      <c r="H61" s="6">
        <v>65.247895229186099</v>
      </c>
      <c r="I61" s="6">
        <v>7200.0360291004099</v>
      </c>
      <c r="J61" s="6">
        <v>1884</v>
      </c>
      <c r="K61" s="6">
        <v>743</v>
      </c>
      <c r="L61" s="6">
        <f>100*IF(MIN(Sparse_total!G61,NonLinear_total!G61,BilevelSolver_total!G61)=0,0,(Sparse_total!G61-MIN(Sparse_total!G61,NonLinear_total!G61,BilevelSolver_total!G61))/MIN(Sparse_total!G61,NonLinear_total!G61,BilevelSolver_total!G61))</f>
        <v>2.296650730300819</v>
      </c>
      <c r="M61" s="191">
        <v>65.247895229186156</v>
      </c>
      <c r="N61" s="86"/>
      <c r="O61" s="185">
        <v>40421</v>
      </c>
      <c r="P61" s="6">
        <v>2151</v>
      </c>
      <c r="Q61" s="64">
        <v>105.023218393325</v>
      </c>
      <c r="R61" s="64">
        <v>1580</v>
      </c>
      <c r="S61" s="64">
        <v>95777</v>
      </c>
      <c r="T61" s="64">
        <v>3</v>
      </c>
      <c r="U61" s="64">
        <v>14664</v>
      </c>
      <c r="V61" s="64">
        <v>9781</v>
      </c>
      <c r="W61" s="64">
        <v>9781</v>
      </c>
      <c r="X61" s="64">
        <v>743</v>
      </c>
      <c r="AA61" s="86"/>
      <c r="AB61" s="124"/>
      <c r="AD61" s="86"/>
    </row>
    <row r="62" spans="1:30" ht="15.75" customHeight="1" x14ac:dyDescent="0.2">
      <c r="A62" s="6" t="s">
        <v>133</v>
      </c>
      <c r="B62" s="6" t="s">
        <v>125</v>
      </c>
      <c r="C62" s="6">
        <v>13</v>
      </c>
      <c r="D62" s="6">
        <v>5</v>
      </c>
      <c r="E62" s="6">
        <f t="shared" si="0"/>
        <v>0</v>
      </c>
      <c r="F62" s="6">
        <v>598</v>
      </c>
      <c r="G62" s="6">
        <v>2122</v>
      </c>
      <c r="H62" s="6">
        <v>71.819038642789806</v>
      </c>
      <c r="I62" s="6">
        <v>7200.0951611995697</v>
      </c>
      <c r="J62" s="6">
        <v>1878</v>
      </c>
      <c r="K62" s="6">
        <v>598</v>
      </c>
      <c r="L62" s="6">
        <f>100*IF(MIN(Sparse_total!G62,NonLinear_total!G62,BilevelSolver_total!G62)=0,0,(Sparse_total!G62-MIN(Sparse_total!G62,NonLinear_total!G62,BilevelSolver_total!G62))/MIN(Sparse_total!G62,NonLinear_total!G62,BilevelSolver_total!G62))</f>
        <v>1.9702066321230263</v>
      </c>
      <c r="M62" s="191">
        <v>71.81903864278982</v>
      </c>
      <c r="N62" s="86"/>
      <c r="O62" s="185">
        <v>40421</v>
      </c>
      <c r="P62" s="6">
        <v>2151</v>
      </c>
      <c r="Q62" s="64">
        <v>104.179465532302</v>
      </c>
      <c r="R62" s="64">
        <v>1426</v>
      </c>
      <c r="S62" s="64">
        <v>90054</v>
      </c>
      <c r="T62" s="64">
        <v>8</v>
      </c>
      <c r="U62" s="64">
        <v>15467</v>
      </c>
      <c r="V62" s="64">
        <v>9231</v>
      </c>
      <c r="W62" s="64">
        <v>9231</v>
      </c>
      <c r="X62" s="64">
        <v>598</v>
      </c>
      <c r="AA62" s="86"/>
      <c r="AB62" s="124"/>
      <c r="AD62" s="86"/>
    </row>
    <row r="63" spans="1:30" ht="15.75" customHeight="1" x14ac:dyDescent="0.2">
      <c r="A63" s="6" t="s">
        <v>134</v>
      </c>
      <c r="B63" s="6" t="s">
        <v>125</v>
      </c>
      <c r="C63" s="6">
        <v>14</v>
      </c>
      <c r="D63" s="6">
        <v>3</v>
      </c>
      <c r="E63" s="6">
        <f t="shared" si="0"/>
        <v>0</v>
      </c>
      <c r="F63" s="6">
        <v>744</v>
      </c>
      <c r="G63" s="6">
        <v>1762</v>
      </c>
      <c r="H63" s="6">
        <v>57.775255391600396</v>
      </c>
      <c r="I63" s="6">
        <v>7200.4809560775702</v>
      </c>
      <c r="J63" s="6">
        <v>1527</v>
      </c>
      <c r="K63" s="6">
        <v>744</v>
      </c>
      <c r="L63" s="6">
        <f>100*IF(MIN(Sparse_total!G63,NonLinear_total!G63,BilevelSolver_total!G63)=0,0,(Sparse_total!G63-MIN(Sparse_total!G63,NonLinear_total!G63,BilevelSolver_total!G63))/MIN(Sparse_total!G63,NonLinear_total!G63,BilevelSolver_total!G63))</f>
        <v>4.3220840734159705</v>
      </c>
      <c r="M63" s="191">
        <v>57.775255391600453</v>
      </c>
      <c r="N63" s="86"/>
      <c r="O63" s="185">
        <v>40421</v>
      </c>
      <c r="P63" s="6">
        <v>1793</v>
      </c>
      <c r="Q63" s="64">
        <v>68.809248208999605</v>
      </c>
      <c r="R63" s="64">
        <v>1180</v>
      </c>
      <c r="S63" s="64">
        <v>107590</v>
      </c>
      <c r="T63" s="64">
        <v>0</v>
      </c>
      <c r="U63" s="64">
        <v>17735</v>
      </c>
      <c r="V63" s="64">
        <v>10850</v>
      </c>
      <c r="W63" s="64">
        <v>10851</v>
      </c>
      <c r="X63" s="64">
        <v>744</v>
      </c>
      <c r="AA63" s="86"/>
      <c r="AB63" s="124"/>
      <c r="AD63" s="86"/>
    </row>
    <row r="64" spans="1:30" ht="15.75" customHeight="1" x14ac:dyDescent="0.2">
      <c r="A64" s="6" t="s">
        <v>135</v>
      </c>
      <c r="B64" s="6" t="s">
        <v>125</v>
      </c>
      <c r="C64" s="6">
        <v>14</v>
      </c>
      <c r="D64" s="6">
        <v>4</v>
      </c>
      <c r="E64" s="6">
        <f t="shared" si="0"/>
        <v>0</v>
      </c>
      <c r="F64" s="6">
        <v>599</v>
      </c>
      <c r="G64" s="6">
        <v>1756</v>
      </c>
      <c r="H64" s="6">
        <v>65.888382687927106</v>
      </c>
      <c r="I64" s="6">
        <v>7200.5151128768903</v>
      </c>
      <c r="J64" s="6">
        <v>1522</v>
      </c>
      <c r="K64" s="6">
        <v>599</v>
      </c>
      <c r="L64" s="6">
        <f>100*IF(MIN(Sparse_total!G64,NonLinear_total!G64,BilevelSolver_total!G64)=0,0,(Sparse_total!G64-MIN(Sparse_total!G64,NonLinear_total!G64,BilevelSolver_total!G64))/MIN(Sparse_total!G64,NonLinear_total!G64,BilevelSolver_total!G64))</f>
        <v>5.2127022221697805</v>
      </c>
      <c r="M64" s="191">
        <v>65.888382687927106</v>
      </c>
      <c r="N64" s="86"/>
      <c r="O64" s="185">
        <v>40421</v>
      </c>
      <c r="P64" s="6">
        <v>1793</v>
      </c>
      <c r="Q64" s="64">
        <v>68.682345390319796</v>
      </c>
      <c r="R64" s="64">
        <v>1304</v>
      </c>
      <c r="S64" s="64">
        <v>109562</v>
      </c>
      <c r="T64" s="64">
        <v>4</v>
      </c>
      <c r="U64" s="64">
        <v>18135</v>
      </c>
      <c r="V64" s="64">
        <v>11058</v>
      </c>
      <c r="W64" s="64">
        <v>11059</v>
      </c>
      <c r="X64" s="64">
        <v>599</v>
      </c>
      <c r="AA64" s="86"/>
      <c r="AB64" s="124"/>
      <c r="AD64" s="86"/>
    </row>
    <row r="65" spans="1:30" ht="15.75" customHeight="1" thickBot="1" x14ac:dyDescent="0.25">
      <c r="A65" s="12" t="s">
        <v>136</v>
      </c>
      <c r="B65" s="12" t="s">
        <v>125</v>
      </c>
      <c r="C65" s="12">
        <v>14</v>
      </c>
      <c r="D65" s="12">
        <v>5</v>
      </c>
      <c r="E65" s="12">
        <f t="shared" si="0"/>
        <v>0</v>
      </c>
      <c r="F65" s="12">
        <v>304</v>
      </c>
      <c r="G65" s="12">
        <v>1693</v>
      </c>
      <c r="H65" s="12">
        <v>82.043709391612495</v>
      </c>
      <c r="I65" s="12">
        <v>7200.2398319244303</v>
      </c>
      <c r="J65" s="12">
        <v>1510</v>
      </c>
      <c r="K65" s="12">
        <v>304</v>
      </c>
      <c r="L65" s="12">
        <f>100*IF(MIN(Sparse_total!G65,NonLinear_total!G65,BilevelSolver_total!G65)=0,0,(Sparse_total!G65-MIN(Sparse_total!G65,NonLinear_total!G65,BilevelSolver_total!G65))/MIN(Sparse_total!G65,NonLinear_total!G65,BilevelSolver_total!G65))</f>
        <v>0.95408467602348701</v>
      </c>
      <c r="M65" s="193">
        <v>82.043709391612524</v>
      </c>
      <c r="N65" s="86"/>
      <c r="O65" s="187">
        <v>40421</v>
      </c>
      <c r="P65" s="12">
        <v>1793</v>
      </c>
      <c r="Q65" s="182">
        <v>68.151301383972097</v>
      </c>
      <c r="R65" s="182">
        <v>1253</v>
      </c>
      <c r="S65" s="182">
        <v>68870</v>
      </c>
      <c r="T65" s="182">
        <v>1415</v>
      </c>
      <c r="U65" s="182">
        <v>13907</v>
      </c>
      <c r="V65" s="182">
        <v>6980</v>
      </c>
      <c r="W65" s="182">
        <v>6980</v>
      </c>
      <c r="X65" s="182">
        <v>304</v>
      </c>
      <c r="AA65" s="86"/>
      <c r="AB65" s="124"/>
      <c r="AD65" s="86"/>
    </row>
    <row r="66" spans="1:30" ht="15.75" customHeight="1" x14ac:dyDescent="0.2">
      <c r="A66" s="34" t="s">
        <v>137</v>
      </c>
      <c r="B66" s="34" t="s">
        <v>138</v>
      </c>
      <c r="C66" s="34">
        <v>2</v>
      </c>
      <c r="D66" s="34">
        <v>3</v>
      </c>
      <c r="E66" s="34">
        <f t="shared" si="0"/>
        <v>1</v>
      </c>
      <c r="F66" s="34">
        <v>44</v>
      </c>
      <c r="G66" s="34">
        <v>44</v>
      </c>
      <c r="H66" s="34">
        <v>0</v>
      </c>
      <c r="I66" s="34">
        <v>38.459436178207397</v>
      </c>
      <c r="J66" s="34">
        <v>6875</v>
      </c>
      <c r="K66" s="44">
        <v>0</v>
      </c>
      <c r="L66" s="44">
        <f>100*IF(MIN(Sparse_total!G66,NonLinear_total!G66,BilevelSolver_total!G66)=0,0,(Sparse_total!G66-MIN(Sparse_total!G66,NonLinear_total!G66,BilevelSolver_total!G66))/MIN(Sparse_total!G66,NonLinear_total!G66,BilevelSolver_total!G66))</f>
        <v>1.1363742271699708E-8</v>
      </c>
      <c r="M66" s="190">
        <v>100</v>
      </c>
      <c r="N66" s="86"/>
      <c r="O66" s="184">
        <v>62</v>
      </c>
      <c r="P66" s="34">
        <v>53</v>
      </c>
      <c r="Q66" s="180">
        <v>2.6607513427734299E-2</v>
      </c>
      <c r="R66" s="180">
        <v>0</v>
      </c>
      <c r="S66" s="180">
        <v>8922</v>
      </c>
      <c r="T66" s="180">
        <v>0</v>
      </c>
      <c r="U66" s="180">
        <v>438</v>
      </c>
      <c r="V66" s="180">
        <v>1986</v>
      </c>
      <c r="W66" s="180">
        <v>1986</v>
      </c>
      <c r="X66" s="180">
        <v>0</v>
      </c>
      <c r="AA66" s="86"/>
      <c r="AB66" s="124"/>
      <c r="AD66" s="86"/>
    </row>
    <row r="67" spans="1:30" ht="15.75" customHeight="1" x14ac:dyDescent="0.2">
      <c r="A67" s="31" t="s">
        <v>139</v>
      </c>
      <c r="B67" s="31" t="s">
        <v>138</v>
      </c>
      <c r="C67" s="31">
        <v>2</v>
      </c>
      <c r="D67" s="31">
        <v>4</v>
      </c>
      <c r="E67" s="31">
        <f t="shared" ref="E67:E130" si="1">IF(H67&lt;0.001,1,0)</f>
        <v>1</v>
      </c>
      <c r="F67" s="31">
        <v>42</v>
      </c>
      <c r="G67" s="31">
        <v>42</v>
      </c>
      <c r="H67" s="31">
        <v>0</v>
      </c>
      <c r="I67" s="31">
        <v>905.32840800285305</v>
      </c>
      <c r="J67" s="31">
        <v>37470</v>
      </c>
      <c r="K67" s="45">
        <v>0</v>
      </c>
      <c r="L67" s="45">
        <f>100*IF(MIN(Sparse_total!G67,NonLinear_total!G67,BilevelSolver_total!G67)=0,0,(Sparse_total!G67-MIN(Sparse_total!G67,NonLinear_total!G67,BilevelSolver_total!G67))/MIN(Sparse_total!G67,NonLinear_total!G67,BilevelSolver_total!G67))</f>
        <v>0</v>
      </c>
      <c r="M67" s="190">
        <v>100</v>
      </c>
      <c r="N67" s="86"/>
      <c r="O67" s="184">
        <v>62</v>
      </c>
      <c r="P67" s="31">
        <v>53</v>
      </c>
      <c r="Q67" s="180">
        <v>2.02269554138183E-2</v>
      </c>
      <c r="R67" s="180">
        <v>1156</v>
      </c>
      <c r="S67" s="180">
        <v>48328</v>
      </c>
      <c r="T67" s="180">
        <v>0</v>
      </c>
      <c r="U67" s="180">
        <v>2062</v>
      </c>
      <c r="V67" s="180">
        <v>10420</v>
      </c>
      <c r="W67" s="180">
        <v>10420</v>
      </c>
      <c r="X67" s="180">
        <v>0</v>
      </c>
      <c r="AA67" s="86"/>
      <c r="AB67" s="124"/>
      <c r="AD67" s="86"/>
    </row>
    <row r="68" spans="1:30" ht="15.75" customHeight="1" x14ac:dyDescent="0.2">
      <c r="A68" s="6" t="s">
        <v>140</v>
      </c>
      <c r="B68" s="6" t="s">
        <v>138</v>
      </c>
      <c r="C68" s="6">
        <v>2</v>
      </c>
      <c r="D68" s="6">
        <v>5</v>
      </c>
      <c r="E68" s="6">
        <f t="shared" si="1"/>
        <v>0</v>
      </c>
      <c r="F68" s="6">
        <v>10</v>
      </c>
      <c r="G68" s="6">
        <v>40</v>
      </c>
      <c r="H68" s="6">
        <v>74.999999999999901</v>
      </c>
      <c r="I68" s="6">
        <v>7200.00309610366</v>
      </c>
      <c r="J68" s="6">
        <v>99068</v>
      </c>
      <c r="K68" s="6">
        <v>0</v>
      </c>
      <c r="L68" s="6">
        <f>100*IF(MIN(Sparse_total!G68,NonLinear_total!G68,BilevelSolver_total!G68)=0,0,(Sparse_total!G68-MIN(Sparse_total!G68,NonLinear_total!G68,BilevelSolver_total!G68))/MIN(Sparse_total!G68,NonLinear_total!G68,BilevelSolver_total!G68))</f>
        <v>2.5641025641025639</v>
      </c>
      <c r="M68" s="191">
        <v>100</v>
      </c>
      <c r="N68" s="86"/>
      <c r="O68" s="185">
        <v>62</v>
      </c>
      <c r="P68" s="6">
        <v>53</v>
      </c>
      <c r="Q68" s="64">
        <v>2.0956993103027299E-2</v>
      </c>
      <c r="R68" s="64">
        <v>34540</v>
      </c>
      <c r="S68" s="64">
        <v>117902</v>
      </c>
      <c r="T68" s="64">
        <v>0</v>
      </c>
      <c r="U68" s="64">
        <v>7192</v>
      </c>
      <c r="V68" s="64">
        <v>21447</v>
      </c>
      <c r="W68" s="64">
        <v>21447</v>
      </c>
      <c r="X68" s="64">
        <v>0</v>
      </c>
      <c r="AA68" s="86"/>
      <c r="AB68" s="124"/>
      <c r="AD68" s="86"/>
    </row>
    <row r="69" spans="1:30" ht="15.75" customHeight="1" x14ac:dyDescent="0.2">
      <c r="A69" s="31" t="s">
        <v>141</v>
      </c>
      <c r="B69" s="31" t="s">
        <v>138</v>
      </c>
      <c r="C69" s="31">
        <v>3</v>
      </c>
      <c r="D69" s="31">
        <v>3</v>
      </c>
      <c r="E69" s="31">
        <f t="shared" si="1"/>
        <v>1</v>
      </c>
      <c r="F69" s="31">
        <v>31</v>
      </c>
      <c r="G69" s="31">
        <v>31</v>
      </c>
      <c r="H69" s="31">
        <v>0</v>
      </c>
      <c r="I69" s="31">
        <v>6.3685321807861301</v>
      </c>
      <c r="J69" s="31">
        <v>2311</v>
      </c>
      <c r="K69" s="45">
        <v>0</v>
      </c>
      <c r="L69" s="45">
        <f>100*IF(MIN(Sparse_total!G69,NonLinear_total!G69,BilevelSolver_total!G69)=0,0,(Sparse_total!G69-MIN(Sparse_total!G69,NonLinear_total!G69,BilevelSolver_total!G69))/MIN(Sparse_total!G69,NonLinear_total!G69,BilevelSolver_total!G69))</f>
        <v>0</v>
      </c>
      <c r="M69" s="190">
        <v>100</v>
      </c>
      <c r="N69" s="86"/>
      <c r="O69" s="184">
        <v>62</v>
      </c>
      <c r="P69" s="31">
        <v>45</v>
      </c>
      <c r="Q69" s="180">
        <v>1.7973661422729399E-2</v>
      </c>
      <c r="R69" s="180">
        <v>0</v>
      </c>
      <c r="S69" s="180">
        <v>2968</v>
      </c>
      <c r="T69" s="180">
        <v>0</v>
      </c>
      <c r="U69" s="180">
        <v>153</v>
      </c>
      <c r="V69" s="180">
        <v>633</v>
      </c>
      <c r="W69" s="180">
        <v>633</v>
      </c>
      <c r="X69" s="180">
        <v>0</v>
      </c>
      <c r="AA69" s="86"/>
      <c r="AB69" s="124"/>
      <c r="AD69" s="86"/>
    </row>
    <row r="70" spans="1:30" ht="15.75" customHeight="1" x14ac:dyDescent="0.2">
      <c r="A70" s="31" t="s">
        <v>142</v>
      </c>
      <c r="B70" s="31" t="s">
        <v>138</v>
      </c>
      <c r="C70" s="31">
        <v>3</v>
      </c>
      <c r="D70" s="31">
        <v>4</v>
      </c>
      <c r="E70" s="31">
        <f t="shared" si="1"/>
        <v>1</v>
      </c>
      <c r="F70" s="31">
        <v>28</v>
      </c>
      <c r="G70" s="31">
        <v>28</v>
      </c>
      <c r="H70" s="31">
        <v>0</v>
      </c>
      <c r="I70" s="31">
        <v>54.764256000518799</v>
      </c>
      <c r="J70" s="31">
        <v>10959</v>
      </c>
      <c r="K70" s="45">
        <v>0</v>
      </c>
      <c r="L70" s="45">
        <f>100*IF(MIN(Sparse_total!G70,NonLinear_total!G70,BilevelSolver_total!G70)=0,0,(Sparse_total!G70-MIN(Sparse_total!G70,NonLinear_total!G70,BilevelSolver_total!G70))/MIN(Sparse_total!G70,NonLinear_total!G70,BilevelSolver_total!G70))</f>
        <v>0</v>
      </c>
      <c r="M70" s="190">
        <v>100</v>
      </c>
      <c r="N70" s="86"/>
      <c r="O70" s="184">
        <v>62</v>
      </c>
      <c r="P70" s="31">
        <v>45</v>
      </c>
      <c r="Q70" s="180">
        <v>1.8199205398559501E-2</v>
      </c>
      <c r="R70" s="180">
        <v>0</v>
      </c>
      <c r="S70" s="180">
        <v>7917</v>
      </c>
      <c r="T70" s="180">
        <v>0</v>
      </c>
      <c r="U70" s="180">
        <v>351</v>
      </c>
      <c r="V70" s="180">
        <v>1591</v>
      </c>
      <c r="W70" s="180">
        <v>1591</v>
      </c>
      <c r="X70" s="180">
        <v>0</v>
      </c>
      <c r="AA70" s="86"/>
      <c r="AB70" s="124"/>
      <c r="AD70" s="86"/>
    </row>
    <row r="71" spans="1:30" ht="15.75" customHeight="1" x14ac:dyDescent="0.2">
      <c r="A71" s="31" t="s">
        <v>143</v>
      </c>
      <c r="B71" s="31" t="s">
        <v>138</v>
      </c>
      <c r="C71" s="31">
        <v>3</v>
      </c>
      <c r="D71" s="31">
        <v>5</v>
      </c>
      <c r="E71" s="31">
        <f t="shared" si="1"/>
        <v>1</v>
      </c>
      <c r="F71" s="31">
        <v>23</v>
      </c>
      <c r="G71" s="31">
        <v>23</v>
      </c>
      <c r="H71" s="31">
        <v>0</v>
      </c>
      <c r="I71" s="31">
        <v>203.655853033065</v>
      </c>
      <c r="J71" s="31">
        <v>25371</v>
      </c>
      <c r="K71" s="45">
        <v>0</v>
      </c>
      <c r="L71" s="45">
        <f>100*IF(MIN(Sparse_total!G71,NonLinear_total!G71,BilevelSolver_total!G71)=0,0,(Sparse_total!G71-MIN(Sparse_total!G71,NonLinear_total!G71,BilevelSolver_total!G71))/MIN(Sparse_total!G71,NonLinear_total!G71,BilevelSolver_total!G71))</f>
        <v>0</v>
      </c>
      <c r="M71" s="190">
        <v>100</v>
      </c>
      <c r="N71" s="86"/>
      <c r="O71" s="184">
        <v>62</v>
      </c>
      <c r="P71" s="31">
        <v>45</v>
      </c>
      <c r="Q71" s="180">
        <v>1.84605121612548E-2</v>
      </c>
      <c r="R71" s="180">
        <v>0</v>
      </c>
      <c r="S71" s="180">
        <v>10599</v>
      </c>
      <c r="T71" s="180">
        <v>0</v>
      </c>
      <c r="U71" s="180">
        <v>399</v>
      </c>
      <c r="V71" s="180">
        <v>1938</v>
      </c>
      <c r="W71" s="180">
        <v>1938</v>
      </c>
      <c r="X71" s="180">
        <v>0</v>
      </c>
      <c r="AA71" s="86"/>
      <c r="AB71" s="124"/>
      <c r="AD71" s="86"/>
    </row>
    <row r="72" spans="1:30" ht="15.75" customHeight="1" thickBot="1" x14ac:dyDescent="0.25">
      <c r="A72" s="31" t="s">
        <v>144</v>
      </c>
      <c r="B72" s="31" t="s">
        <v>138</v>
      </c>
      <c r="C72" s="31">
        <v>4</v>
      </c>
      <c r="D72" s="31">
        <v>3</v>
      </c>
      <c r="E72" s="31">
        <f t="shared" si="1"/>
        <v>1</v>
      </c>
      <c r="F72" s="31">
        <v>7</v>
      </c>
      <c r="G72" s="31">
        <v>7</v>
      </c>
      <c r="H72" s="31">
        <v>0</v>
      </c>
      <c r="I72" s="31">
        <v>0.55024504661560003</v>
      </c>
      <c r="J72" s="31">
        <v>217</v>
      </c>
      <c r="K72" s="45">
        <v>0</v>
      </c>
      <c r="L72" s="45">
        <f>100*IF(MIN(Sparse_total!G72,NonLinear_total!G72,BilevelSolver_total!G72)=0,0,(Sparse_total!G72-MIN(Sparse_total!G72,NonLinear_total!G72,BilevelSolver_total!G72))/MIN(Sparse_total!G72,NonLinear_total!G72,BilevelSolver_total!G72))</f>
        <v>0</v>
      </c>
      <c r="M72" s="192">
        <v>100</v>
      </c>
      <c r="N72" s="86"/>
      <c r="O72" s="186">
        <v>62</v>
      </c>
      <c r="P72" s="31">
        <v>36</v>
      </c>
      <c r="Q72" s="181">
        <v>1.78949832916259E-2</v>
      </c>
      <c r="R72" s="181">
        <v>0</v>
      </c>
      <c r="S72" s="181">
        <v>178</v>
      </c>
      <c r="T72" s="181">
        <v>4</v>
      </c>
      <c r="U72" s="181">
        <v>0</v>
      </c>
      <c r="V72" s="181">
        <v>131</v>
      </c>
      <c r="W72" s="181">
        <v>132</v>
      </c>
      <c r="X72" s="181">
        <v>0</v>
      </c>
      <c r="AA72" s="86"/>
      <c r="AB72" s="124"/>
      <c r="AD72" s="86"/>
    </row>
    <row r="73" spans="1:30" ht="15.75" customHeight="1" x14ac:dyDescent="0.2">
      <c r="A73" s="34" t="s">
        <v>145</v>
      </c>
      <c r="B73" s="34" t="s">
        <v>146</v>
      </c>
      <c r="C73" s="34">
        <v>7</v>
      </c>
      <c r="D73" s="34">
        <v>3</v>
      </c>
      <c r="E73" s="34">
        <f t="shared" si="1"/>
        <v>1</v>
      </c>
      <c r="F73" s="34">
        <v>99.999999999999901</v>
      </c>
      <c r="G73" s="34">
        <v>99.999999999999901</v>
      </c>
      <c r="H73" s="34">
        <v>0</v>
      </c>
      <c r="I73" s="34">
        <v>3620.1272959709099</v>
      </c>
      <c r="J73" s="34">
        <v>90414</v>
      </c>
      <c r="K73" s="44">
        <v>0</v>
      </c>
      <c r="L73" s="44">
        <f>100*IF(MIN(Sparse_total!G73,NonLinear_total!G73,BilevelSolver_total!G73)=0,0,(Sparse_total!G73-MIN(Sparse_total!G73,NonLinear_total!G73,BilevelSolver_total!G73))/MIN(Sparse_total!G73,NonLinear_total!G73,BilevelSolver_total!G73))</f>
        <v>0</v>
      </c>
      <c r="M73" s="190">
        <v>100.00000000000001</v>
      </c>
      <c r="N73" s="86"/>
      <c r="O73" s="184">
        <v>115</v>
      </c>
      <c r="P73" s="34">
        <v>115</v>
      </c>
      <c r="Q73" s="180">
        <v>0.10669445991516099</v>
      </c>
      <c r="R73" s="180">
        <v>0</v>
      </c>
      <c r="S73" s="180">
        <v>107622</v>
      </c>
      <c r="T73" s="180">
        <v>0</v>
      </c>
      <c r="U73" s="180">
        <v>12661</v>
      </c>
      <c r="V73" s="180">
        <v>18055</v>
      </c>
      <c r="W73" s="180">
        <v>18054</v>
      </c>
      <c r="X73" s="180">
        <v>0</v>
      </c>
      <c r="AA73" s="86"/>
      <c r="AB73" s="124"/>
      <c r="AD73" s="86"/>
    </row>
    <row r="74" spans="1:30" ht="15.75" customHeight="1" x14ac:dyDescent="0.2">
      <c r="A74" s="6" t="s">
        <v>147</v>
      </c>
      <c r="B74" s="6" t="s">
        <v>146</v>
      </c>
      <c r="C74" s="6">
        <v>7</v>
      </c>
      <c r="D74" s="6">
        <v>4</v>
      </c>
      <c r="E74" s="6">
        <f t="shared" si="1"/>
        <v>0</v>
      </c>
      <c r="F74" s="6">
        <v>0</v>
      </c>
      <c r="G74" s="6">
        <v>99</v>
      </c>
      <c r="H74" s="6">
        <v>100</v>
      </c>
      <c r="I74" s="6">
        <v>7200.0044460296604</v>
      </c>
      <c r="J74" s="6">
        <v>96485</v>
      </c>
      <c r="K74" s="6">
        <v>0</v>
      </c>
      <c r="L74" s="6">
        <f>100*IF(MIN(Sparse_total!G74,NonLinear_total!G74,BilevelSolver_total!G74)=0,0,(Sparse_total!G74-MIN(Sparse_total!G74,NonLinear_total!G74,BilevelSolver_total!G74))/MIN(Sparse_total!G74,NonLinear_total!G74,BilevelSolver_total!G74))</f>
        <v>12.5</v>
      </c>
      <c r="M74" s="191">
        <v>100</v>
      </c>
      <c r="N74" s="86"/>
      <c r="O74" s="185">
        <v>115</v>
      </c>
      <c r="P74" s="6">
        <v>115</v>
      </c>
      <c r="Q74" s="64">
        <v>7.0444583892822196E-2</v>
      </c>
      <c r="R74" s="64">
        <v>46648</v>
      </c>
      <c r="S74" s="64">
        <v>144013</v>
      </c>
      <c r="T74" s="64">
        <v>2</v>
      </c>
      <c r="U74" s="64">
        <v>15308</v>
      </c>
      <c r="V74" s="64">
        <v>16998</v>
      </c>
      <c r="W74" s="64">
        <v>16998</v>
      </c>
      <c r="X74" s="64">
        <v>0</v>
      </c>
      <c r="AA74" s="86"/>
      <c r="AB74" s="124"/>
      <c r="AD74" s="86"/>
    </row>
    <row r="75" spans="1:30" ht="15.75" customHeight="1" x14ac:dyDescent="0.2">
      <c r="A75" s="6" t="s">
        <v>148</v>
      </c>
      <c r="B75" s="6" t="s">
        <v>146</v>
      </c>
      <c r="C75" s="6">
        <v>7</v>
      </c>
      <c r="D75" s="6">
        <v>5</v>
      </c>
      <c r="E75" s="46">
        <f t="shared" si="1"/>
        <v>0</v>
      </c>
      <c r="F75" s="46">
        <v>1.1499096318750299E-15</v>
      </c>
      <c r="G75" s="6">
        <v>95</v>
      </c>
      <c r="H75" s="6">
        <v>100</v>
      </c>
      <c r="I75" s="6">
        <v>7200.0053241252899</v>
      </c>
      <c r="J75" s="6">
        <v>104706</v>
      </c>
      <c r="K75" s="6">
        <v>0</v>
      </c>
      <c r="L75" s="6">
        <f>100*IF(MIN(Sparse_total!G75,NonLinear_total!G75,BilevelSolver_total!G75)=0,0,(Sparse_total!G75-MIN(Sparse_total!G75,NonLinear_total!G75,BilevelSolver_total!G75))/MIN(Sparse_total!G75,NonLinear_total!G75,BilevelSolver_total!G75))</f>
        <v>13.09524422748089</v>
      </c>
      <c r="M75" s="191">
        <v>100</v>
      </c>
      <c r="N75" s="86"/>
      <c r="O75" s="185">
        <v>115</v>
      </c>
      <c r="P75" s="6">
        <v>115</v>
      </c>
      <c r="Q75" s="64">
        <v>7.5747013092041002E-2</v>
      </c>
      <c r="R75" s="64">
        <v>60281</v>
      </c>
      <c r="S75" s="64">
        <v>147600</v>
      </c>
      <c r="T75" s="64">
        <v>2</v>
      </c>
      <c r="U75" s="64">
        <v>14597</v>
      </c>
      <c r="V75" s="64">
        <v>17845</v>
      </c>
      <c r="W75" s="64">
        <v>17845</v>
      </c>
      <c r="X75" s="64">
        <v>0</v>
      </c>
      <c r="AA75" s="86"/>
      <c r="AB75" s="124"/>
      <c r="AD75" s="86"/>
    </row>
    <row r="76" spans="1:30" ht="15.75" customHeight="1" x14ac:dyDescent="0.2">
      <c r="A76" s="31" t="s">
        <v>149</v>
      </c>
      <c r="B76" s="31" t="s">
        <v>146</v>
      </c>
      <c r="C76" s="31">
        <v>8</v>
      </c>
      <c r="D76" s="31">
        <v>3</v>
      </c>
      <c r="E76" s="31">
        <f t="shared" si="1"/>
        <v>1</v>
      </c>
      <c r="F76" s="31">
        <v>57</v>
      </c>
      <c r="G76" s="31">
        <v>57</v>
      </c>
      <c r="H76" s="31">
        <v>0</v>
      </c>
      <c r="I76" s="31">
        <v>102.447719097137</v>
      </c>
      <c r="J76" s="31">
        <v>6503</v>
      </c>
      <c r="K76" s="45">
        <v>0</v>
      </c>
      <c r="L76" s="45">
        <f>100*IF(MIN(Sparse_total!G76,NonLinear_total!G76,BilevelSolver_total!G76)=0,0,(Sparse_total!G76-MIN(Sparse_total!G76,NonLinear_total!G76,BilevelSolver_total!G76))/MIN(Sparse_total!G76,NonLinear_total!G76,BilevelSolver_total!G76))</f>
        <v>3.8643552295726241E-12</v>
      </c>
      <c r="M76" s="190">
        <v>100</v>
      </c>
      <c r="N76" s="86"/>
      <c r="O76" s="184">
        <v>115</v>
      </c>
      <c r="P76" s="31">
        <v>114</v>
      </c>
      <c r="Q76" s="180">
        <v>8.7658405303954995E-2</v>
      </c>
      <c r="R76" s="180">
        <v>0</v>
      </c>
      <c r="S76" s="180">
        <v>14292</v>
      </c>
      <c r="T76" s="180">
        <v>1</v>
      </c>
      <c r="U76" s="180">
        <v>0</v>
      </c>
      <c r="V76" s="180">
        <v>3674</v>
      </c>
      <c r="W76" s="180">
        <v>3674</v>
      </c>
      <c r="X76" s="180">
        <v>0</v>
      </c>
      <c r="AA76" s="86"/>
      <c r="AB76" s="124"/>
      <c r="AD76" s="86"/>
    </row>
    <row r="77" spans="1:30" ht="15.75" customHeight="1" x14ac:dyDescent="0.2">
      <c r="A77" s="31" t="s">
        <v>150</v>
      </c>
      <c r="B77" s="31" t="s">
        <v>146</v>
      </c>
      <c r="C77" s="31">
        <v>8</v>
      </c>
      <c r="D77" s="31">
        <v>4</v>
      </c>
      <c r="E77" s="31">
        <f t="shared" si="1"/>
        <v>1</v>
      </c>
      <c r="F77" s="31">
        <v>18</v>
      </c>
      <c r="G77" s="31">
        <v>18</v>
      </c>
      <c r="H77" s="31">
        <v>0</v>
      </c>
      <c r="I77" s="31">
        <v>543.32394385337795</v>
      </c>
      <c r="J77" s="31">
        <v>15628</v>
      </c>
      <c r="K77" s="45">
        <v>0</v>
      </c>
      <c r="L77" s="45">
        <f>100*IF(MIN(Sparse_total!G77,NonLinear_total!G77,BilevelSolver_total!G77)=0,0,(Sparse_total!G77-MIN(Sparse_total!G77,NonLinear_total!G77,BilevelSolver_total!G77))/MIN(Sparse_total!G77,NonLinear_total!G77,BilevelSolver_total!G77))</f>
        <v>0</v>
      </c>
      <c r="M77" s="190">
        <v>100</v>
      </c>
      <c r="N77" s="86"/>
      <c r="O77" s="184">
        <v>115</v>
      </c>
      <c r="P77" s="31">
        <v>114</v>
      </c>
      <c r="Q77" s="180">
        <v>7.7491521835327107E-2</v>
      </c>
      <c r="R77" s="180">
        <v>0</v>
      </c>
      <c r="S77" s="180">
        <v>39394</v>
      </c>
      <c r="T77" s="180">
        <v>0</v>
      </c>
      <c r="U77" s="180">
        <v>0</v>
      </c>
      <c r="V77" s="180">
        <v>11910</v>
      </c>
      <c r="W77" s="180">
        <v>11910</v>
      </c>
      <c r="X77" s="180">
        <v>0</v>
      </c>
      <c r="AA77" s="86"/>
      <c r="AB77" s="124"/>
      <c r="AD77" s="86"/>
    </row>
    <row r="78" spans="1:30" ht="15.75" customHeight="1" thickBot="1" x14ac:dyDescent="0.25">
      <c r="A78" s="38" t="s">
        <v>151</v>
      </c>
      <c r="B78" s="38" t="s">
        <v>146</v>
      </c>
      <c r="C78" s="38">
        <v>8</v>
      </c>
      <c r="D78" s="38">
        <v>5</v>
      </c>
      <c r="E78" s="38">
        <f t="shared" si="1"/>
        <v>1</v>
      </c>
      <c r="F78" s="38">
        <v>9</v>
      </c>
      <c r="G78" s="38">
        <v>9</v>
      </c>
      <c r="H78" s="38">
        <v>0</v>
      </c>
      <c r="I78" s="38">
        <v>9.9135260581970197</v>
      </c>
      <c r="J78" s="38">
        <v>560</v>
      </c>
      <c r="K78" s="47">
        <v>0</v>
      </c>
      <c r="L78" s="47">
        <f>100*IF(MIN(Sparse_total!G78,NonLinear_total!G78,BilevelSolver_total!G78)=0,0,(Sparse_total!G78-MIN(Sparse_total!G78,NonLinear_total!G78,BilevelSolver_total!G78))/MIN(Sparse_total!G78,NonLinear_total!G78,BilevelSolver_total!G78))</f>
        <v>6.4438331214570099E-10</v>
      </c>
      <c r="M78" s="192">
        <v>100</v>
      </c>
      <c r="N78" s="86"/>
      <c r="O78" s="186">
        <v>115</v>
      </c>
      <c r="P78" s="38">
        <v>114</v>
      </c>
      <c r="Q78" s="181">
        <v>7.7607393264770494E-2</v>
      </c>
      <c r="R78" s="181">
        <v>100</v>
      </c>
      <c r="S78" s="181">
        <v>1294</v>
      </c>
      <c r="T78" s="181">
        <v>0</v>
      </c>
      <c r="U78" s="181">
        <v>0</v>
      </c>
      <c r="V78" s="181">
        <v>492</v>
      </c>
      <c r="W78" s="181">
        <v>492</v>
      </c>
      <c r="X78" s="181">
        <v>0</v>
      </c>
      <c r="AA78" s="86"/>
      <c r="AB78" s="124"/>
      <c r="AD78" s="86"/>
    </row>
    <row r="79" spans="1:30" ht="15.75" customHeight="1" x14ac:dyDescent="0.2">
      <c r="A79" s="27" t="s">
        <v>152</v>
      </c>
      <c r="B79" s="27" t="s">
        <v>153</v>
      </c>
      <c r="C79" s="27">
        <v>4</v>
      </c>
      <c r="D79" s="27">
        <v>3</v>
      </c>
      <c r="E79" s="27">
        <f t="shared" si="1"/>
        <v>0</v>
      </c>
      <c r="F79" s="27">
        <v>134</v>
      </c>
      <c r="G79" s="27">
        <v>1706</v>
      </c>
      <c r="H79" s="27">
        <v>92.145369284876892</v>
      </c>
      <c r="I79" s="27">
        <v>7200.0222771167701</v>
      </c>
      <c r="J79" s="27">
        <v>27001</v>
      </c>
      <c r="K79" s="27">
        <v>134</v>
      </c>
      <c r="L79" s="27">
        <f>100*IF(MIN(Sparse_total!G79,NonLinear_total!G79,BilevelSolver_total!G79)=0,0,(Sparse_total!G79-MIN(Sparse_total!G79,NonLinear_total!G79,BilevelSolver_total!G79))/MIN(Sparse_total!G79,NonLinear_total!G79,BilevelSolver_total!G79))</f>
        <v>1.0065133077089017</v>
      </c>
      <c r="M79" s="191">
        <v>92.145369284876907</v>
      </c>
      <c r="N79" s="86"/>
      <c r="O79" s="185">
        <v>8361</v>
      </c>
      <c r="P79" s="27">
        <v>1735</v>
      </c>
      <c r="Q79" s="64">
        <v>57.9147496223449</v>
      </c>
      <c r="R79" s="64">
        <v>13990</v>
      </c>
      <c r="S79" s="64">
        <v>110587</v>
      </c>
      <c r="T79" s="64">
        <v>0</v>
      </c>
      <c r="U79" s="64">
        <v>9908</v>
      </c>
      <c r="V79" s="64">
        <v>12006</v>
      </c>
      <c r="W79" s="64">
        <v>12006</v>
      </c>
      <c r="X79" s="64">
        <v>134</v>
      </c>
      <c r="AA79" s="86"/>
      <c r="AB79" s="124"/>
      <c r="AD79" s="86"/>
    </row>
    <row r="80" spans="1:30" ht="15.75" customHeight="1" x14ac:dyDescent="0.2">
      <c r="A80" s="6" t="s">
        <v>154</v>
      </c>
      <c r="B80" s="6" t="s">
        <v>153</v>
      </c>
      <c r="C80" s="6">
        <v>4</v>
      </c>
      <c r="D80" s="6">
        <v>4</v>
      </c>
      <c r="E80" s="6">
        <f t="shared" si="1"/>
        <v>0</v>
      </c>
      <c r="F80" s="6">
        <v>67</v>
      </c>
      <c r="G80" s="6">
        <v>1705</v>
      </c>
      <c r="H80" s="6">
        <v>96.070381231671504</v>
      </c>
      <c r="I80" s="6">
        <v>7200.9636690616599</v>
      </c>
      <c r="J80" s="6">
        <v>16684</v>
      </c>
      <c r="K80" s="6">
        <v>67</v>
      </c>
      <c r="L80" s="6">
        <f>100*IF(MIN(Sparse_total!G80,NonLinear_total!G80,BilevelSolver_total!G80)=0,0,(Sparse_total!G80-MIN(Sparse_total!G80,NonLinear_total!G80,BilevelSolver_total!G80))/MIN(Sparse_total!G80,NonLinear_total!G80,BilevelSolver_total!G80))</f>
        <v>1.7910447849120725</v>
      </c>
      <c r="M80" s="191">
        <v>96.070381231671561</v>
      </c>
      <c r="N80" s="86"/>
      <c r="O80" s="185">
        <v>8361</v>
      </c>
      <c r="P80" s="6">
        <v>1735</v>
      </c>
      <c r="Q80" s="64">
        <v>57.907900333404498</v>
      </c>
      <c r="R80" s="64">
        <v>8606</v>
      </c>
      <c r="S80" s="64">
        <v>20660</v>
      </c>
      <c r="T80" s="64">
        <v>0</v>
      </c>
      <c r="U80" s="64">
        <v>2105</v>
      </c>
      <c r="V80" s="64">
        <v>2293</v>
      </c>
      <c r="W80" s="64">
        <v>2293</v>
      </c>
      <c r="X80" s="64">
        <v>67</v>
      </c>
      <c r="AA80" s="86"/>
      <c r="AB80" s="124"/>
      <c r="AD80" s="86"/>
    </row>
    <row r="81" spans="1:30" ht="15.75" customHeight="1" x14ac:dyDescent="0.2">
      <c r="A81" s="6" t="s">
        <v>155</v>
      </c>
      <c r="B81" s="6" t="s">
        <v>153</v>
      </c>
      <c r="C81" s="6">
        <v>4</v>
      </c>
      <c r="D81" s="6">
        <v>5</v>
      </c>
      <c r="E81" s="6">
        <f t="shared" si="1"/>
        <v>0</v>
      </c>
      <c r="F81" s="6">
        <v>48</v>
      </c>
      <c r="G81" s="6">
        <v>1700</v>
      </c>
      <c r="H81" s="6">
        <v>97.176470588235304</v>
      </c>
      <c r="I81" s="6">
        <v>7201.25877594947</v>
      </c>
      <c r="J81" s="6">
        <v>13523</v>
      </c>
      <c r="K81" s="6">
        <v>48</v>
      </c>
      <c r="L81" s="6">
        <f>100*IF(MIN(Sparse_total!G81,NonLinear_total!G81,BilevelSolver_total!G81)=0,0,(Sparse_total!G81-MIN(Sparse_total!G81,NonLinear_total!G81,BilevelSolver_total!G81))/MIN(Sparse_total!G81,NonLinear_total!G81,BilevelSolver_total!G81))</f>
        <v>2.2248948215405115</v>
      </c>
      <c r="M81" s="191">
        <v>97.17647058823529</v>
      </c>
      <c r="N81" s="86"/>
      <c r="O81" s="185">
        <v>8361</v>
      </c>
      <c r="P81" s="6">
        <v>1735</v>
      </c>
      <c r="Q81" s="64">
        <v>58.975673675537102</v>
      </c>
      <c r="R81" s="64">
        <v>7797</v>
      </c>
      <c r="S81" s="64">
        <v>20731</v>
      </c>
      <c r="T81" s="64">
        <v>1</v>
      </c>
      <c r="U81" s="64">
        <v>1922</v>
      </c>
      <c r="V81" s="64">
        <v>2349</v>
      </c>
      <c r="W81" s="64">
        <v>2349</v>
      </c>
      <c r="X81" s="64">
        <v>48</v>
      </c>
      <c r="AA81" s="86"/>
      <c r="AB81" s="124"/>
      <c r="AD81" s="86"/>
    </row>
    <row r="82" spans="1:30" ht="15.75" customHeight="1" x14ac:dyDescent="0.2">
      <c r="A82" s="6" t="s">
        <v>156</v>
      </c>
      <c r="B82" s="6" t="s">
        <v>153</v>
      </c>
      <c r="C82" s="6">
        <v>5</v>
      </c>
      <c r="D82" s="6">
        <v>3</v>
      </c>
      <c r="E82" s="6">
        <f t="shared" si="1"/>
        <v>0</v>
      </c>
      <c r="F82" s="6">
        <v>68</v>
      </c>
      <c r="G82" s="6">
        <v>802.99999999999898</v>
      </c>
      <c r="H82" s="6">
        <v>91.531755915317504</v>
      </c>
      <c r="I82" s="6">
        <v>7200.1101899146997</v>
      </c>
      <c r="J82" s="6">
        <v>24611</v>
      </c>
      <c r="K82" s="6">
        <v>68</v>
      </c>
      <c r="L82" s="6">
        <f>100*IF(MIN(Sparse_total!G82,NonLinear_total!G82,BilevelSolver_total!G82)=0,0,(Sparse_total!G82-MIN(Sparse_total!G82,NonLinear_total!G82,BilevelSolver_total!G82))/MIN(Sparse_total!G82,NonLinear_total!G82,BilevelSolver_total!G82))</f>
        <v>0.6265667607439277</v>
      </c>
      <c r="M82" s="191">
        <v>91.531755915317547</v>
      </c>
      <c r="N82" s="86"/>
      <c r="O82" s="185">
        <v>8361</v>
      </c>
      <c r="P82" s="6">
        <v>851</v>
      </c>
      <c r="Q82" s="64">
        <v>9.2046706676483101</v>
      </c>
      <c r="R82" s="64">
        <v>8092</v>
      </c>
      <c r="S82" s="64">
        <v>167738</v>
      </c>
      <c r="T82" s="64">
        <v>0</v>
      </c>
      <c r="U82" s="64">
        <v>12072</v>
      </c>
      <c r="V82" s="64">
        <v>18728</v>
      </c>
      <c r="W82" s="64">
        <v>18728</v>
      </c>
      <c r="X82" s="64">
        <v>68</v>
      </c>
      <c r="AA82" s="86"/>
      <c r="AB82" s="124"/>
      <c r="AD82" s="86"/>
    </row>
    <row r="83" spans="1:30" ht="15.75" customHeight="1" x14ac:dyDescent="0.2">
      <c r="A83" s="6" t="s">
        <v>157</v>
      </c>
      <c r="B83" s="6" t="s">
        <v>153</v>
      </c>
      <c r="C83" s="6">
        <v>5</v>
      </c>
      <c r="D83" s="6">
        <v>4</v>
      </c>
      <c r="E83" s="6">
        <f t="shared" si="1"/>
        <v>0</v>
      </c>
      <c r="F83" s="6">
        <v>49</v>
      </c>
      <c r="G83" s="6">
        <v>799</v>
      </c>
      <c r="H83" s="6">
        <v>93.8673341677096</v>
      </c>
      <c r="I83" s="6">
        <v>7200.1660099029496</v>
      </c>
      <c r="J83" s="6">
        <v>20181</v>
      </c>
      <c r="K83" s="6">
        <v>49</v>
      </c>
      <c r="L83" s="6">
        <f>100*IF(MIN(Sparse_total!G83,NonLinear_total!G83,BilevelSolver_total!G83)=0,0,(Sparse_total!G83-MIN(Sparse_total!G83,NonLinear_total!G83,BilevelSolver_total!G83))/MIN(Sparse_total!G83,NonLinear_total!G83,BilevelSolver_total!G83))</f>
        <v>1.6539444495395208</v>
      </c>
      <c r="M83" s="191">
        <v>93.867334167709643</v>
      </c>
      <c r="N83" s="86"/>
      <c r="O83" s="185">
        <v>8361</v>
      </c>
      <c r="P83" s="6">
        <v>851</v>
      </c>
      <c r="Q83" s="64">
        <v>9.5196671485900808</v>
      </c>
      <c r="R83" s="64">
        <v>8126</v>
      </c>
      <c r="S83" s="64">
        <v>140040</v>
      </c>
      <c r="T83" s="64">
        <v>2</v>
      </c>
      <c r="U83" s="64">
        <v>14024</v>
      </c>
      <c r="V83" s="64">
        <v>15786</v>
      </c>
      <c r="W83" s="64">
        <v>15786</v>
      </c>
      <c r="X83" s="64">
        <v>49</v>
      </c>
      <c r="AA83" s="86"/>
      <c r="AB83" s="124"/>
      <c r="AD83" s="86"/>
    </row>
    <row r="84" spans="1:30" ht="15.75" customHeight="1" x14ac:dyDescent="0.2">
      <c r="A84" s="6" t="s">
        <v>158</v>
      </c>
      <c r="B84" s="6" t="s">
        <v>153</v>
      </c>
      <c r="C84" s="6">
        <v>5</v>
      </c>
      <c r="D84" s="6">
        <v>5</v>
      </c>
      <c r="E84" s="6">
        <f t="shared" si="1"/>
        <v>0</v>
      </c>
      <c r="F84" s="6">
        <v>38</v>
      </c>
      <c r="G84" s="6">
        <v>797</v>
      </c>
      <c r="H84" s="6">
        <v>95.232120451693802</v>
      </c>
      <c r="I84" s="6">
        <v>7200.25315499305</v>
      </c>
      <c r="J84" s="6">
        <v>26133</v>
      </c>
      <c r="K84" s="6">
        <v>38</v>
      </c>
      <c r="L84" s="6">
        <f>100*IF(MIN(Sparse_total!G84,NonLinear_total!G84,BilevelSolver_total!G84)=0,0,(Sparse_total!G84-MIN(Sparse_total!G84,NonLinear_total!G84,BilevelSolver_total!G84))/MIN(Sparse_total!G84,NonLinear_total!G84,BilevelSolver_total!G84))</f>
        <v>2.9715765269346486</v>
      </c>
      <c r="M84" s="191">
        <v>95.232120451693845</v>
      </c>
      <c r="N84" s="86"/>
      <c r="O84" s="185">
        <v>8361</v>
      </c>
      <c r="P84" s="6">
        <v>851</v>
      </c>
      <c r="Q84" s="64">
        <v>9.0967001914977992</v>
      </c>
      <c r="R84" s="64">
        <v>13171</v>
      </c>
      <c r="S84" s="64">
        <v>129313</v>
      </c>
      <c r="T84" s="64">
        <v>9</v>
      </c>
      <c r="U84" s="64">
        <v>13015</v>
      </c>
      <c r="V84" s="64">
        <v>14578</v>
      </c>
      <c r="W84" s="64">
        <v>14578</v>
      </c>
      <c r="X84" s="64">
        <v>38</v>
      </c>
      <c r="AA84" s="86"/>
      <c r="AB84" s="124"/>
      <c r="AD84" s="86"/>
    </row>
    <row r="85" spans="1:30" ht="15.75" customHeight="1" x14ac:dyDescent="0.2">
      <c r="A85" s="31" t="s">
        <v>159</v>
      </c>
      <c r="B85" s="31" t="s">
        <v>153</v>
      </c>
      <c r="C85" s="31">
        <v>6</v>
      </c>
      <c r="D85" s="31">
        <v>3</v>
      </c>
      <c r="E85" s="31">
        <f t="shared" si="1"/>
        <v>1</v>
      </c>
      <c r="F85" s="31">
        <v>283</v>
      </c>
      <c r="G85" s="31">
        <v>283</v>
      </c>
      <c r="H85" s="31">
        <v>0</v>
      </c>
      <c r="I85" s="31">
        <v>6428.0401217937397</v>
      </c>
      <c r="J85" s="31">
        <v>44714</v>
      </c>
      <c r="K85" s="45">
        <v>50</v>
      </c>
      <c r="L85" s="45">
        <f>100*IF(MIN(Sparse_total!G85,NonLinear_total!G85,BilevelSolver_total!G85)=0,0,(Sparse_total!G85-MIN(Sparse_total!G85,NonLinear_total!G85,BilevelSolver_total!G85))/MIN(Sparse_total!G85,NonLinear_total!G85,BilevelSolver_total!G85))</f>
        <v>0</v>
      </c>
      <c r="M85" s="190">
        <v>82.332155477031804</v>
      </c>
      <c r="N85" s="86"/>
      <c r="O85" s="184">
        <v>8361</v>
      </c>
      <c r="P85" s="31">
        <v>358</v>
      </c>
      <c r="Q85" s="180">
        <v>1.0892574787139799</v>
      </c>
      <c r="R85" s="180">
        <v>0</v>
      </c>
      <c r="S85" s="180">
        <v>181927</v>
      </c>
      <c r="T85" s="180">
        <v>3</v>
      </c>
      <c r="U85" s="180">
        <v>9324</v>
      </c>
      <c r="V85" s="180">
        <v>21345</v>
      </c>
      <c r="W85" s="180">
        <v>21345</v>
      </c>
      <c r="X85" s="180">
        <v>50</v>
      </c>
      <c r="AA85" s="86"/>
      <c r="AB85" s="124"/>
      <c r="AD85" s="86"/>
    </row>
    <row r="86" spans="1:30" ht="15.75" customHeight="1" x14ac:dyDescent="0.2">
      <c r="A86" s="6" t="s">
        <v>160</v>
      </c>
      <c r="B86" s="6" t="s">
        <v>153</v>
      </c>
      <c r="C86" s="6">
        <v>6</v>
      </c>
      <c r="D86" s="6">
        <v>4</v>
      </c>
      <c r="E86" s="6">
        <f t="shared" si="1"/>
        <v>0</v>
      </c>
      <c r="F86" s="6">
        <v>39</v>
      </c>
      <c r="G86" s="6">
        <v>286</v>
      </c>
      <c r="H86" s="6">
        <v>86.363636363636303</v>
      </c>
      <c r="I86" s="6">
        <v>7200.1764819622003</v>
      </c>
      <c r="J86" s="6">
        <v>16681</v>
      </c>
      <c r="K86" s="6">
        <v>39</v>
      </c>
      <c r="L86" s="6">
        <f>100*IF(MIN(Sparse_total!G86,NonLinear_total!G86,BilevelSolver_total!G86)=0,0,(Sparse_total!G86-MIN(Sparse_total!G86,NonLinear_total!G86,BilevelSolver_total!G86))/MIN(Sparse_total!G86,NonLinear_total!G86,BilevelSolver_total!G86))</f>
        <v>3.2490975357578931</v>
      </c>
      <c r="M86" s="191">
        <v>86.36363636363636</v>
      </c>
      <c r="N86" s="86"/>
      <c r="O86" s="185">
        <v>8361</v>
      </c>
      <c r="P86" s="6">
        <v>358</v>
      </c>
      <c r="Q86" s="64">
        <v>1.32409596443176</v>
      </c>
      <c r="R86" s="64">
        <v>4357</v>
      </c>
      <c r="S86" s="64">
        <v>175067</v>
      </c>
      <c r="T86" s="64">
        <v>5</v>
      </c>
      <c r="U86" s="64">
        <v>11123</v>
      </c>
      <c r="V86" s="64">
        <v>21140</v>
      </c>
      <c r="W86" s="64">
        <v>21138</v>
      </c>
      <c r="X86" s="64">
        <v>39</v>
      </c>
      <c r="AA86" s="86"/>
      <c r="AB86" s="124"/>
      <c r="AD86" s="86"/>
    </row>
    <row r="87" spans="1:30" ht="15.75" customHeight="1" x14ac:dyDescent="0.2">
      <c r="A87" s="6" t="s">
        <v>161</v>
      </c>
      <c r="B87" s="6" t="s">
        <v>153</v>
      </c>
      <c r="C87" s="6">
        <v>6</v>
      </c>
      <c r="D87" s="6">
        <v>5</v>
      </c>
      <c r="E87" s="6">
        <f t="shared" si="1"/>
        <v>0</v>
      </c>
      <c r="F87" s="6">
        <v>38</v>
      </c>
      <c r="G87" s="6">
        <v>283</v>
      </c>
      <c r="H87" s="6">
        <v>86.572438162544103</v>
      </c>
      <c r="I87" s="6">
        <v>7200.3205349445298</v>
      </c>
      <c r="J87" s="6">
        <v>10587</v>
      </c>
      <c r="K87" s="6">
        <v>38</v>
      </c>
      <c r="L87" s="6">
        <f>100*IF(MIN(Sparse_total!G87,NonLinear_total!G87,BilevelSolver_total!G87)=0,0,(Sparse_total!G87-MIN(Sparse_total!G87,NonLinear_total!G87,BilevelSolver_total!G87))/MIN(Sparse_total!G87,NonLinear_total!G87,BilevelSolver_total!G87))</f>
        <v>6.792452875648662</v>
      </c>
      <c r="M87" s="191">
        <v>86.572438162544174</v>
      </c>
      <c r="N87" s="86"/>
      <c r="O87" s="185">
        <v>8361</v>
      </c>
      <c r="P87" s="6">
        <v>358</v>
      </c>
      <c r="Q87" s="64">
        <v>1.2539417743682799</v>
      </c>
      <c r="R87" s="64">
        <v>1968</v>
      </c>
      <c r="S87" s="64">
        <v>176433</v>
      </c>
      <c r="T87" s="64">
        <v>21</v>
      </c>
      <c r="U87" s="64">
        <v>14292</v>
      </c>
      <c r="V87" s="64">
        <v>21216</v>
      </c>
      <c r="W87" s="64">
        <v>21216</v>
      </c>
      <c r="X87" s="64">
        <v>38</v>
      </c>
      <c r="AA87" s="86"/>
      <c r="AB87" s="124"/>
      <c r="AD87" s="86"/>
    </row>
    <row r="88" spans="1:30" ht="15.75" customHeight="1" x14ac:dyDescent="0.2">
      <c r="A88" s="31" t="s">
        <v>162</v>
      </c>
      <c r="B88" s="31" t="s">
        <v>153</v>
      </c>
      <c r="C88" s="31">
        <v>7</v>
      </c>
      <c r="D88" s="31">
        <v>3</v>
      </c>
      <c r="E88" s="31">
        <f t="shared" si="1"/>
        <v>1</v>
      </c>
      <c r="F88" s="31">
        <v>70</v>
      </c>
      <c r="G88" s="31">
        <v>70</v>
      </c>
      <c r="H88" s="31">
        <v>0</v>
      </c>
      <c r="I88" s="31">
        <v>32.712387084960902</v>
      </c>
      <c r="J88" s="31">
        <v>2755</v>
      </c>
      <c r="K88" s="45">
        <v>40</v>
      </c>
      <c r="L88" s="45">
        <f>100*IF(MIN(Sparse_total!G88,NonLinear_total!G88,BilevelSolver_total!G88)=0,0,(Sparse_total!G88-MIN(Sparse_total!G88,NonLinear_total!G88,BilevelSolver_total!G88))/MIN(Sparse_total!G88,NonLinear_total!G88,BilevelSolver_total!G88))</f>
        <v>0</v>
      </c>
      <c r="M88" s="190">
        <v>42.857142857142854</v>
      </c>
      <c r="N88" s="86"/>
      <c r="O88" s="184">
        <v>8361</v>
      </c>
      <c r="P88" s="31">
        <v>137</v>
      </c>
      <c r="Q88" s="180">
        <v>0.293550014495849</v>
      </c>
      <c r="R88" s="180">
        <v>0</v>
      </c>
      <c r="S88" s="180">
        <v>7773</v>
      </c>
      <c r="T88" s="180">
        <v>0</v>
      </c>
      <c r="U88" s="180">
        <v>756</v>
      </c>
      <c r="V88" s="180">
        <v>968</v>
      </c>
      <c r="W88" s="180">
        <v>968</v>
      </c>
      <c r="X88" s="180">
        <v>40</v>
      </c>
      <c r="AA88" s="86"/>
      <c r="AB88" s="124"/>
      <c r="AD88" s="86"/>
    </row>
    <row r="89" spans="1:30" ht="15.75" customHeight="1" x14ac:dyDescent="0.2">
      <c r="A89" s="31" t="s">
        <v>163</v>
      </c>
      <c r="B89" s="31" t="s">
        <v>153</v>
      </c>
      <c r="C89" s="31">
        <v>7</v>
      </c>
      <c r="D89" s="31">
        <v>4</v>
      </c>
      <c r="E89" s="31">
        <f t="shared" si="1"/>
        <v>1</v>
      </c>
      <c r="F89" s="31">
        <v>62</v>
      </c>
      <c r="G89" s="31">
        <v>62</v>
      </c>
      <c r="H89" s="31">
        <v>0</v>
      </c>
      <c r="I89" s="31">
        <v>1175.61406493186</v>
      </c>
      <c r="J89" s="31">
        <v>57991</v>
      </c>
      <c r="K89" s="45">
        <v>39</v>
      </c>
      <c r="L89" s="45">
        <f>100*IF(MIN(Sparse_total!G89,NonLinear_total!G89,BilevelSolver_total!G89)=0,0,(Sparse_total!G89-MIN(Sparse_total!G89,NonLinear_total!G89,BilevelSolver_total!G89))/MIN(Sparse_total!G89,NonLinear_total!G89,BilevelSolver_total!G89))</f>
        <v>9.9934397674656336E-12</v>
      </c>
      <c r="M89" s="190">
        <v>37.096774193548384</v>
      </c>
      <c r="N89" s="86"/>
      <c r="O89" s="184">
        <v>8361</v>
      </c>
      <c r="P89" s="31">
        <v>137</v>
      </c>
      <c r="Q89" s="180">
        <v>0.29832100868225098</v>
      </c>
      <c r="R89" s="180">
        <v>0</v>
      </c>
      <c r="S89" s="180">
        <v>39739</v>
      </c>
      <c r="T89" s="180">
        <v>0</v>
      </c>
      <c r="U89" s="180">
        <v>3606</v>
      </c>
      <c r="V89" s="180">
        <v>4839</v>
      </c>
      <c r="W89" s="180">
        <v>4839</v>
      </c>
      <c r="X89" s="180">
        <v>39</v>
      </c>
      <c r="AA89" s="86"/>
      <c r="AB89" s="124"/>
      <c r="AD89" s="86"/>
    </row>
    <row r="90" spans="1:30" ht="15.75" customHeight="1" thickBot="1" x14ac:dyDescent="0.25">
      <c r="A90" s="12" t="s">
        <v>164</v>
      </c>
      <c r="B90" s="12" t="s">
        <v>153</v>
      </c>
      <c r="C90" s="12">
        <v>7</v>
      </c>
      <c r="D90" s="12">
        <v>5</v>
      </c>
      <c r="E90" s="12">
        <f t="shared" si="1"/>
        <v>0</v>
      </c>
      <c r="F90" s="12">
        <v>38</v>
      </c>
      <c r="G90" s="12">
        <v>61</v>
      </c>
      <c r="H90" s="12">
        <v>37.7049180327868</v>
      </c>
      <c r="I90" s="12">
        <v>7200.0451748371097</v>
      </c>
      <c r="J90" s="12">
        <v>97408</v>
      </c>
      <c r="K90" s="12">
        <v>38</v>
      </c>
      <c r="L90" s="12">
        <f>100*IF(MIN(Sparse_total!G90,NonLinear_total!G90,BilevelSolver_total!G90)=0,0,(Sparse_total!G90-MIN(Sparse_total!G90,NonLinear_total!G90,BilevelSolver_total!G90))/MIN(Sparse_total!G90,NonLinear_total!G90,BilevelSolver_total!G90))</f>
        <v>1.4676784377995726E-12</v>
      </c>
      <c r="M90" s="193">
        <v>37.704918032786885</v>
      </c>
      <c r="N90" s="86"/>
      <c r="O90" s="187">
        <v>8361</v>
      </c>
      <c r="P90" s="12">
        <v>137</v>
      </c>
      <c r="Q90" s="182">
        <v>0.29022169113159102</v>
      </c>
      <c r="R90" s="182">
        <v>12000</v>
      </c>
      <c r="S90" s="182">
        <v>135655</v>
      </c>
      <c r="T90" s="182">
        <v>3</v>
      </c>
      <c r="U90" s="182">
        <v>13794</v>
      </c>
      <c r="V90" s="182">
        <v>15554</v>
      </c>
      <c r="W90" s="182">
        <v>15554</v>
      </c>
      <c r="X90" s="182">
        <v>38</v>
      </c>
      <c r="AA90" s="86"/>
      <c r="AB90" s="124"/>
      <c r="AD90" s="86"/>
    </row>
    <row r="91" spans="1:30" ht="15.75" customHeight="1" x14ac:dyDescent="0.2">
      <c r="A91" s="34" t="s">
        <v>165</v>
      </c>
      <c r="B91" s="34" t="s">
        <v>166</v>
      </c>
      <c r="C91" s="34">
        <v>2</v>
      </c>
      <c r="D91" s="34">
        <v>3</v>
      </c>
      <c r="E91" s="34">
        <f t="shared" si="1"/>
        <v>1</v>
      </c>
      <c r="F91" s="34">
        <v>14.999999999999901</v>
      </c>
      <c r="G91" s="34">
        <v>14.999999999999901</v>
      </c>
      <c r="H91" s="34">
        <v>0</v>
      </c>
      <c r="I91" s="34">
        <v>0.91776204109191895</v>
      </c>
      <c r="J91" s="34">
        <v>574</v>
      </c>
      <c r="K91" s="44">
        <v>0</v>
      </c>
      <c r="L91" s="44">
        <f>100*IF(MIN(Sparse_total!G91,NonLinear_total!G91,BilevelSolver_total!G91)=0,0,(Sparse_total!G91-MIN(Sparse_total!G91,NonLinear_total!G91,BilevelSolver_total!G91))/MIN(Sparse_total!G91,NonLinear_total!G91,BilevelSolver_total!G91))</f>
        <v>0</v>
      </c>
      <c r="M91" s="190">
        <v>100</v>
      </c>
      <c r="N91" s="86"/>
      <c r="O91" s="184">
        <v>34</v>
      </c>
      <c r="P91" s="34">
        <v>33</v>
      </c>
      <c r="Q91" s="180">
        <v>1.2368440628051701E-2</v>
      </c>
      <c r="R91" s="180">
        <v>0</v>
      </c>
      <c r="S91" s="180">
        <v>561</v>
      </c>
      <c r="T91" s="180">
        <v>0</v>
      </c>
      <c r="U91" s="180">
        <v>35</v>
      </c>
      <c r="V91" s="180">
        <v>160</v>
      </c>
      <c r="W91" s="180">
        <v>160</v>
      </c>
      <c r="X91" s="180">
        <v>0</v>
      </c>
      <c r="AA91" s="86"/>
      <c r="AB91" s="124"/>
      <c r="AD91" s="86"/>
    </row>
    <row r="92" spans="1:30" ht="15.75" customHeight="1" x14ac:dyDescent="0.2">
      <c r="A92" s="31" t="s">
        <v>167</v>
      </c>
      <c r="B92" s="31" t="s">
        <v>166</v>
      </c>
      <c r="C92" s="31">
        <v>2</v>
      </c>
      <c r="D92" s="31">
        <v>4</v>
      </c>
      <c r="E92" s="31">
        <f t="shared" si="1"/>
        <v>1</v>
      </c>
      <c r="F92" s="31">
        <v>12.999999999999901</v>
      </c>
      <c r="G92" s="31">
        <v>12.999999999999901</v>
      </c>
      <c r="H92" s="31">
        <v>0</v>
      </c>
      <c r="I92" s="31">
        <v>1.65135693550109</v>
      </c>
      <c r="J92" s="31">
        <v>3217</v>
      </c>
      <c r="K92" s="45">
        <v>0</v>
      </c>
      <c r="L92" s="45">
        <f>100*IF(MIN(Sparse_total!G92,NonLinear_total!G92,BilevelSolver_total!G92)=0,0,(Sparse_total!G92-MIN(Sparse_total!G92,NonLinear_total!G92,BilevelSolver_total!G92))/MIN(Sparse_total!G92,NonLinear_total!G92,BilevelSolver_total!G92))</f>
        <v>0</v>
      </c>
      <c r="M92" s="190">
        <v>100</v>
      </c>
      <c r="N92" s="86"/>
      <c r="O92" s="184">
        <v>34</v>
      </c>
      <c r="P92" s="31">
        <v>33</v>
      </c>
      <c r="Q92" s="180">
        <v>1.2983322143554601E-2</v>
      </c>
      <c r="R92" s="180">
        <v>0</v>
      </c>
      <c r="S92" s="180">
        <v>629</v>
      </c>
      <c r="T92" s="180">
        <v>1</v>
      </c>
      <c r="U92" s="180">
        <v>45</v>
      </c>
      <c r="V92" s="180">
        <v>205</v>
      </c>
      <c r="W92" s="180">
        <v>205</v>
      </c>
      <c r="X92" s="180">
        <v>0</v>
      </c>
      <c r="AA92" s="86"/>
      <c r="AB92" s="124"/>
      <c r="AD92" s="86"/>
    </row>
    <row r="93" spans="1:30" ht="15.75" customHeight="1" thickBot="1" x14ac:dyDescent="0.25">
      <c r="A93" s="38" t="s">
        <v>168</v>
      </c>
      <c r="B93" s="38" t="s">
        <v>166</v>
      </c>
      <c r="C93" s="38">
        <v>2</v>
      </c>
      <c r="D93" s="38">
        <v>5</v>
      </c>
      <c r="E93" s="38">
        <f t="shared" si="1"/>
        <v>1</v>
      </c>
      <c r="F93" s="38">
        <v>8</v>
      </c>
      <c r="G93" s="38">
        <v>8</v>
      </c>
      <c r="H93" s="38">
        <v>0</v>
      </c>
      <c r="I93" s="38">
        <v>0.90379905700683505</v>
      </c>
      <c r="J93" s="38">
        <v>932</v>
      </c>
      <c r="K93" s="47">
        <v>0</v>
      </c>
      <c r="L93" s="47">
        <f>100*IF(MIN(Sparse_total!G93,NonLinear_total!G93,BilevelSolver_total!G93)=0,0,(Sparse_total!G93-MIN(Sparse_total!G93,NonLinear_total!G93,BilevelSolver_total!G93))/MIN(Sparse_total!G93,NonLinear_total!G93,BilevelSolver_total!G93))</f>
        <v>0</v>
      </c>
      <c r="M93" s="192">
        <v>100</v>
      </c>
      <c r="N93" s="86"/>
      <c r="O93" s="186">
        <v>34</v>
      </c>
      <c r="P93" s="38">
        <v>33</v>
      </c>
      <c r="Q93" s="181">
        <v>1.2452363967895499E-2</v>
      </c>
      <c r="R93" s="181">
        <v>0</v>
      </c>
      <c r="S93" s="181">
        <v>394</v>
      </c>
      <c r="T93" s="181">
        <v>10</v>
      </c>
      <c r="U93" s="181">
        <v>44</v>
      </c>
      <c r="V93" s="181">
        <v>136</v>
      </c>
      <c r="W93" s="181">
        <v>137</v>
      </c>
      <c r="X93" s="181">
        <v>0</v>
      </c>
      <c r="AA93" s="86"/>
      <c r="AB93" s="124"/>
      <c r="AD93" s="86"/>
    </row>
    <row r="94" spans="1:30" ht="15.75" customHeight="1" x14ac:dyDescent="0.2">
      <c r="A94" s="34" t="s">
        <v>169</v>
      </c>
      <c r="B94" s="34" t="s">
        <v>170</v>
      </c>
      <c r="C94" s="34">
        <v>2</v>
      </c>
      <c r="D94" s="34">
        <v>3</v>
      </c>
      <c r="E94" s="34">
        <f t="shared" si="1"/>
        <v>1</v>
      </c>
      <c r="F94" s="34">
        <v>48</v>
      </c>
      <c r="G94" s="34">
        <v>48</v>
      </c>
      <c r="H94" s="34">
        <v>0</v>
      </c>
      <c r="I94" s="34">
        <v>25.757950067520099</v>
      </c>
      <c r="J94" s="34">
        <v>3852</v>
      </c>
      <c r="K94" s="44">
        <v>35</v>
      </c>
      <c r="L94" s="44">
        <f>100*IF(MIN(Sparse_total!G94,NonLinear_total!G94,BilevelSolver_total!G94)=0,0,(Sparse_total!G94-MIN(Sparse_total!G94,NonLinear_total!G94,BilevelSolver_total!G94))/MIN(Sparse_total!G94,NonLinear_total!G94,BilevelSolver_total!G94))</f>
        <v>0</v>
      </c>
      <c r="M94" s="190">
        <v>27.083333333333332</v>
      </c>
      <c r="N94" s="86"/>
      <c r="O94" s="184">
        <v>77</v>
      </c>
      <c r="P94" s="34">
        <v>59</v>
      </c>
      <c r="Q94" s="180">
        <v>2.6925802230834898E-2</v>
      </c>
      <c r="R94" s="180">
        <v>0</v>
      </c>
      <c r="S94" s="180">
        <v>8011</v>
      </c>
      <c r="T94" s="180">
        <v>11</v>
      </c>
      <c r="U94" s="180">
        <v>408</v>
      </c>
      <c r="V94" s="180">
        <v>1332</v>
      </c>
      <c r="W94" s="180">
        <v>1332</v>
      </c>
      <c r="X94" s="180">
        <v>35</v>
      </c>
      <c r="AA94" s="86"/>
      <c r="AB94" s="124"/>
      <c r="AD94" s="86"/>
    </row>
    <row r="95" spans="1:30" ht="15.75" customHeight="1" x14ac:dyDescent="0.2">
      <c r="A95" s="31" t="s">
        <v>171</v>
      </c>
      <c r="B95" s="31" t="s">
        <v>170</v>
      </c>
      <c r="C95" s="31">
        <v>2</v>
      </c>
      <c r="D95" s="31">
        <v>4</v>
      </c>
      <c r="E95" s="31">
        <f t="shared" si="1"/>
        <v>1</v>
      </c>
      <c r="F95" s="31">
        <v>43</v>
      </c>
      <c r="G95" s="31">
        <v>43</v>
      </c>
      <c r="H95" s="31">
        <v>0</v>
      </c>
      <c r="I95" s="31">
        <v>535.82168602943398</v>
      </c>
      <c r="J95" s="31">
        <v>26974</v>
      </c>
      <c r="K95" s="45">
        <v>34</v>
      </c>
      <c r="L95" s="45">
        <f>100*IF(MIN(Sparse_total!G95,NonLinear_total!G95,BilevelSolver_total!G95)=0,0,(Sparse_total!G95-MIN(Sparse_total!G95,NonLinear_total!G95,BilevelSolver_total!G95))/MIN(Sparse_total!G95,NonLinear_total!G95,BilevelSolver_total!G95))</f>
        <v>0</v>
      </c>
      <c r="M95" s="190">
        <v>20.930232558139537</v>
      </c>
      <c r="N95" s="86"/>
      <c r="O95" s="184">
        <v>77</v>
      </c>
      <c r="P95" s="31">
        <v>59</v>
      </c>
      <c r="Q95" s="180">
        <v>2.6468992233276301E-2</v>
      </c>
      <c r="R95" s="180">
        <v>0</v>
      </c>
      <c r="S95" s="180">
        <v>26810</v>
      </c>
      <c r="T95" s="180">
        <v>110</v>
      </c>
      <c r="U95" s="180">
        <v>1844</v>
      </c>
      <c r="V95" s="180">
        <v>3464</v>
      </c>
      <c r="W95" s="180">
        <v>3463</v>
      </c>
      <c r="X95" s="180">
        <v>34</v>
      </c>
      <c r="AA95" s="86"/>
      <c r="AB95" s="124"/>
      <c r="AD95" s="86"/>
    </row>
    <row r="96" spans="1:30" ht="15.75" customHeight="1" x14ac:dyDescent="0.2">
      <c r="A96" s="6" t="s">
        <v>172</v>
      </c>
      <c r="B96" s="6" t="s">
        <v>170</v>
      </c>
      <c r="C96" s="6">
        <v>2</v>
      </c>
      <c r="D96" s="6">
        <v>5</v>
      </c>
      <c r="E96" s="6">
        <f t="shared" si="1"/>
        <v>0</v>
      </c>
      <c r="F96" s="6">
        <v>26</v>
      </c>
      <c r="G96" s="6">
        <v>40</v>
      </c>
      <c r="H96" s="6">
        <f>0.349999999999999*100</f>
        <v>34.999999999999901</v>
      </c>
      <c r="I96" s="6">
        <v>7200.0051019191696</v>
      </c>
      <c r="J96" s="6">
        <v>70037</v>
      </c>
      <c r="K96" s="6">
        <v>26</v>
      </c>
      <c r="L96" s="6">
        <f>100*IF(MIN(Sparse_total!G96,NonLinear_total!G96,BilevelSolver_total!G96)=0,0,(Sparse_total!G96-MIN(Sparse_total!G96,NonLinear_total!G96,BilevelSolver_total!G96))/MIN(Sparse_total!G96,NonLinear_total!G96,BilevelSolver_total!G96))</f>
        <v>0</v>
      </c>
      <c r="M96" s="191">
        <v>35</v>
      </c>
      <c r="N96" s="86"/>
      <c r="O96" s="185">
        <v>77</v>
      </c>
      <c r="P96" s="6">
        <v>59</v>
      </c>
      <c r="Q96" s="64">
        <v>2.4989366531372001E-2</v>
      </c>
      <c r="R96" s="64">
        <v>2023</v>
      </c>
      <c r="S96" s="64">
        <v>98045</v>
      </c>
      <c r="T96" s="64">
        <v>151</v>
      </c>
      <c r="U96" s="64">
        <v>7100</v>
      </c>
      <c r="V96" s="64">
        <v>13030</v>
      </c>
      <c r="W96" s="64">
        <v>13030</v>
      </c>
      <c r="X96" s="64">
        <v>26</v>
      </c>
      <c r="AA96" s="86"/>
      <c r="AD96" s="86"/>
    </row>
    <row r="97" spans="1:30" ht="15.75" customHeight="1" x14ac:dyDescent="0.2">
      <c r="A97" s="31" t="s">
        <v>173</v>
      </c>
      <c r="B97" s="31" t="s">
        <v>170</v>
      </c>
      <c r="C97" s="31">
        <v>3</v>
      </c>
      <c r="D97" s="31">
        <v>3</v>
      </c>
      <c r="E97" s="31">
        <f t="shared" si="1"/>
        <v>1</v>
      </c>
      <c r="F97" s="31">
        <v>36</v>
      </c>
      <c r="G97" s="31">
        <v>36</v>
      </c>
      <c r="H97" s="31">
        <v>0</v>
      </c>
      <c r="I97" s="31">
        <v>5.6229391098022399</v>
      </c>
      <c r="J97" s="31">
        <v>936</v>
      </c>
      <c r="K97" s="45">
        <v>35</v>
      </c>
      <c r="L97" s="45">
        <f>100*IF(MIN(Sparse_total!G97,NonLinear_total!G97,BilevelSolver_total!G97)=0,0,(Sparse_total!G97-MIN(Sparse_total!G97,NonLinear_total!G97,BilevelSolver_total!G97))/MIN(Sparse_total!G97,NonLinear_total!G97,BilevelSolver_total!G97))</f>
        <v>0</v>
      </c>
      <c r="M97" s="190">
        <v>2.7777777777777777</v>
      </c>
      <c r="N97" s="86"/>
      <c r="O97" s="184">
        <v>77</v>
      </c>
      <c r="P97" s="31">
        <v>48</v>
      </c>
      <c r="Q97" s="180">
        <v>0.127649545669555</v>
      </c>
      <c r="R97" s="180">
        <v>0</v>
      </c>
      <c r="S97" s="180">
        <v>2972</v>
      </c>
      <c r="T97" s="180">
        <v>0</v>
      </c>
      <c r="U97" s="180">
        <v>424</v>
      </c>
      <c r="V97" s="180">
        <v>635</v>
      </c>
      <c r="W97" s="180">
        <v>635</v>
      </c>
      <c r="X97" s="180">
        <v>35</v>
      </c>
      <c r="AA97" s="86"/>
      <c r="AB97" s="124"/>
      <c r="AD97" s="86"/>
    </row>
    <row r="98" spans="1:30" ht="15.75" customHeight="1" x14ac:dyDescent="0.2">
      <c r="A98" s="31" t="s">
        <v>174</v>
      </c>
      <c r="B98" s="31" t="s">
        <v>170</v>
      </c>
      <c r="C98" s="31">
        <v>3</v>
      </c>
      <c r="D98" s="31">
        <v>4</v>
      </c>
      <c r="E98" s="31">
        <f t="shared" si="1"/>
        <v>1</v>
      </c>
      <c r="F98" s="31">
        <v>34</v>
      </c>
      <c r="G98" s="31">
        <v>34</v>
      </c>
      <c r="H98" s="31">
        <v>0</v>
      </c>
      <c r="I98" s="31">
        <v>212.396574020385</v>
      </c>
      <c r="J98" s="31">
        <v>17432</v>
      </c>
      <c r="K98" s="45">
        <v>27</v>
      </c>
      <c r="L98" s="45">
        <f>100*IF(MIN(Sparse_total!G98,NonLinear_total!G98,BilevelSolver_total!G98)=0,0,(Sparse_total!G98-MIN(Sparse_total!G98,NonLinear_total!G98,BilevelSolver_total!G98))/MIN(Sparse_total!G98,NonLinear_total!G98,BilevelSolver_total!G98))</f>
        <v>0</v>
      </c>
      <c r="M98" s="190">
        <v>20.588235294117649</v>
      </c>
      <c r="N98" s="86"/>
      <c r="O98" s="184">
        <v>77</v>
      </c>
      <c r="P98" s="31">
        <v>48</v>
      </c>
      <c r="Q98" s="180">
        <v>0.12740969657897899</v>
      </c>
      <c r="R98" s="180">
        <v>0</v>
      </c>
      <c r="S98" s="180">
        <v>18185</v>
      </c>
      <c r="T98" s="180">
        <v>0</v>
      </c>
      <c r="U98" s="180">
        <v>2933</v>
      </c>
      <c r="V98" s="180">
        <v>3135</v>
      </c>
      <c r="W98" s="180">
        <v>3135</v>
      </c>
      <c r="X98" s="180">
        <v>27</v>
      </c>
      <c r="AA98" s="86"/>
      <c r="AB98" s="124"/>
      <c r="AD98" s="86"/>
    </row>
    <row r="99" spans="1:30" ht="15.75" customHeight="1" x14ac:dyDescent="0.2">
      <c r="A99" s="31" t="s">
        <v>175</v>
      </c>
      <c r="B99" s="31" t="s">
        <v>170</v>
      </c>
      <c r="C99" s="31">
        <v>3</v>
      </c>
      <c r="D99" s="31">
        <v>5</v>
      </c>
      <c r="E99" s="31">
        <f t="shared" si="1"/>
        <v>1</v>
      </c>
      <c r="F99" s="31">
        <v>32.999999999999901</v>
      </c>
      <c r="G99" s="31">
        <v>32.999999999999901</v>
      </c>
      <c r="H99" s="31">
        <v>0</v>
      </c>
      <c r="I99" s="31">
        <v>3711.2817580699898</v>
      </c>
      <c r="J99" s="31">
        <v>64535</v>
      </c>
      <c r="K99" s="45">
        <v>15</v>
      </c>
      <c r="L99" s="45">
        <f>100*IF(MIN(Sparse_total!G99,NonLinear_total!G99,BilevelSolver_total!G99)=0,0,(Sparse_total!G99-MIN(Sparse_total!G99,NonLinear_total!G99,BilevelSolver_total!G99))/MIN(Sparse_total!G99,NonLinear_total!G99,BilevelSolver_total!G99))</f>
        <v>0</v>
      </c>
      <c r="M99" s="190">
        <v>54.545454545454405</v>
      </c>
      <c r="N99" s="86"/>
      <c r="O99" s="184">
        <v>77</v>
      </c>
      <c r="P99" s="31">
        <v>48</v>
      </c>
      <c r="Q99" s="180">
        <v>0.12588310241699199</v>
      </c>
      <c r="R99" s="180">
        <v>0</v>
      </c>
      <c r="S99" s="180">
        <v>70936</v>
      </c>
      <c r="T99" s="180">
        <v>0</v>
      </c>
      <c r="U99" s="180">
        <v>11881</v>
      </c>
      <c r="V99" s="180">
        <v>13434</v>
      </c>
      <c r="W99" s="180">
        <v>13434</v>
      </c>
      <c r="X99" s="180">
        <v>15</v>
      </c>
      <c r="AA99" s="86"/>
      <c r="AB99" s="124"/>
      <c r="AD99" s="86"/>
    </row>
    <row r="100" spans="1:30" ht="15.75" customHeight="1" x14ac:dyDescent="0.2">
      <c r="A100" s="31" t="s">
        <v>176</v>
      </c>
      <c r="B100" s="31" t="s">
        <v>170</v>
      </c>
      <c r="C100" s="31">
        <v>4</v>
      </c>
      <c r="D100" s="31">
        <v>3</v>
      </c>
      <c r="E100" s="31">
        <f t="shared" si="1"/>
        <v>1</v>
      </c>
      <c r="F100" s="31">
        <v>34</v>
      </c>
      <c r="G100" s="31">
        <v>34</v>
      </c>
      <c r="H100" s="31">
        <v>0</v>
      </c>
      <c r="I100" s="31">
        <v>16.435415983199999</v>
      </c>
      <c r="J100" s="31">
        <v>3275</v>
      </c>
      <c r="K100" s="45">
        <v>28</v>
      </c>
      <c r="L100" s="45">
        <f>100*IF(MIN(Sparse_total!G100,NonLinear_total!G100,BilevelSolver_total!G100)=0,0,(Sparse_total!G100-MIN(Sparse_total!G100,NonLinear_total!G100,BilevelSolver_total!G100))/MIN(Sparse_total!G100,NonLinear_total!G100,BilevelSolver_total!G100))</f>
        <v>0</v>
      </c>
      <c r="M100" s="190">
        <v>17.647058823529413</v>
      </c>
      <c r="N100" s="86"/>
      <c r="O100" s="184">
        <v>77</v>
      </c>
      <c r="P100" s="31">
        <v>41</v>
      </c>
      <c r="Q100" s="180">
        <v>0.121309757232666</v>
      </c>
      <c r="R100" s="180">
        <v>0</v>
      </c>
      <c r="S100" s="180">
        <v>5250</v>
      </c>
      <c r="T100" s="180">
        <v>0</v>
      </c>
      <c r="U100" s="180">
        <v>1419</v>
      </c>
      <c r="V100" s="180">
        <v>1583</v>
      </c>
      <c r="W100" s="180">
        <v>1583</v>
      </c>
      <c r="X100" s="180">
        <v>28</v>
      </c>
      <c r="AA100" s="86"/>
      <c r="AB100" s="124"/>
      <c r="AD100" s="86"/>
    </row>
    <row r="101" spans="1:30" ht="15.75" customHeight="1" x14ac:dyDescent="0.2">
      <c r="A101" s="31" t="s">
        <v>177</v>
      </c>
      <c r="B101" s="31" t="s">
        <v>170</v>
      </c>
      <c r="C101" s="31">
        <v>4</v>
      </c>
      <c r="D101" s="31">
        <v>4</v>
      </c>
      <c r="E101" s="31">
        <f t="shared" si="1"/>
        <v>1</v>
      </c>
      <c r="F101" s="31">
        <v>30</v>
      </c>
      <c r="G101" s="31">
        <v>30</v>
      </c>
      <c r="H101" s="31">
        <v>0</v>
      </c>
      <c r="I101" s="31">
        <v>165.20709896087601</v>
      </c>
      <c r="J101" s="31">
        <v>15870</v>
      </c>
      <c r="K101" s="45">
        <v>16</v>
      </c>
      <c r="L101" s="45">
        <f>100*IF(MIN(Sparse_total!G101,NonLinear_total!G101,BilevelSolver_total!G101)=0,0,(Sparse_total!G101-MIN(Sparse_total!G101,NonLinear_total!G101,BilevelSolver_total!G101))/MIN(Sparse_total!G101,NonLinear_total!G101,BilevelSolver_total!G101))</f>
        <v>0</v>
      </c>
      <c r="M101" s="190">
        <v>46.666666666666664</v>
      </c>
      <c r="N101" s="86"/>
      <c r="O101" s="184">
        <v>77</v>
      </c>
      <c r="P101" s="31">
        <v>41</v>
      </c>
      <c r="Q101" s="180">
        <v>0.118904590606689</v>
      </c>
      <c r="R101" s="180">
        <v>0</v>
      </c>
      <c r="S101" s="180">
        <v>16138</v>
      </c>
      <c r="T101" s="180">
        <v>0</v>
      </c>
      <c r="U101" s="180">
        <v>3079</v>
      </c>
      <c r="V101" s="180">
        <v>2969</v>
      </c>
      <c r="W101" s="180">
        <v>2969</v>
      </c>
      <c r="X101" s="180">
        <v>16</v>
      </c>
      <c r="AA101" s="86"/>
      <c r="AB101" s="124"/>
      <c r="AD101" s="86"/>
    </row>
    <row r="102" spans="1:30" ht="15.75" customHeight="1" x14ac:dyDescent="0.2">
      <c r="A102" s="31" t="s">
        <v>178</v>
      </c>
      <c r="B102" s="31" t="s">
        <v>170</v>
      </c>
      <c r="C102" s="31">
        <v>4</v>
      </c>
      <c r="D102" s="31">
        <v>5</v>
      </c>
      <c r="E102" s="31">
        <f t="shared" si="1"/>
        <v>1</v>
      </c>
      <c r="F102" s="31">
        <v>28</v>
      </c>
      <c r="G102" s="31">
        <v>28</v>
      </c>
      <c r="H102" s="31">
        <v>0</v>
      </c>
      <c r="I102" s="31">
        <v>2095.1682550907099</v>
      </c>
      <c r="J102" s="31">
        <v>51714</v>
      </c>
      <c r="K102" s="45">
        <v>7</v>
      </c>
      <c r="L102" s="45">
        <f>100*IF(MIN(Sparse_total!G102,NonLinear_total!G102,BilevelSolver_total!G102)=0,0,(Sparse_total!G102-MIN(Sparse_total!G102,NonLinear_total!G102,BilevelSolver_total!G102))/MIN(Sparse_total!G102,NonLinear_total!G102,BilevelSolver_total!G102))</f>
        <v>0</v>
      </c>
      <c r="M102" s="190">
        <v>75</v>
      </c>
      <c r="N102" s="86"/>
      <c r="O102" s="184">
        <v>77</v>
      </c>
      <c r="P102" s="31">
        <v>41</v>
      </c>
      <c r="Q102" s="180">
        <v>0.120539188385009</v>
      </c>
      <c r="R102" s="180">
        <v>0</v>
      </c>
      <c r="S102" s="180">
        <v>49559</v>
      </c>
      <c r="T102" s="180">
        <v>0</v>
      </c>
      <c r="U102" s="180">
        <v>9122</v>
      </c>
      <c r="V102" s="180">
        <v>9253</v>
      </c>
      <c r="W102" s="180">
        <v>9253</v>
      </c>
      <c r="X102" s="180">
        <v>7</v>
      </c>
      <c r="AA102" s="86"/>
      <c r="AB102" s="124"/>
      <c r="AD102" s="86"/>
    </row>
    <row r="103" spans="1:30" ht="15.75" customHeight="1" x14ac:dyDescent="0.2">
      <c r="A103" s="31" t="s">
        <v>179</v>
      </c>
      <c r="B103" s="31" t="s">
        <v>170</v>
      </c>
      <c r="C103" s="31">
        <v>6</v>
      </c>
      <c r="D103" s="31">
        <v>3</v>
      </c>
      <c r="E103" s="31">
        <f t="shared" si="1"/>
        <v>1</v>
      </c>
      <c r="F103" s="31">
        <v>20</v>
      </c>
      <c r="G103" s="31">
        <v>20</v>
      </c>
      <c r="H103" s="31">
        <v>0</v>
      </c>
      <c r="I103" s="31">
        <v>1.12547302246093</v>
      </c>
      <c r="J103" s="31">
        <v>416</v>
      </c>
      <c r="K103" s="45">
        <v>9</v>
      </c>
      <c r="L103" s="45">
        <f>100*IF(MIN(Sparse_total!G103,NonLinear_total!G103,BilevelSolver_total!G103)=0,0,(Sparse_total!G103-MIN(Sparse_total!G103,NonLinear_total!G103,BilevelSolver_total!G103))/MIN(Sparse_total!G103,NonLinear_total!G103,BilevelSolver_total!G103))</f>
        <v>0</v>
      </c>
      <c r="M103" s="190">
        <v>55</v>
      </c>
      <c r="N103" s="86"/>
      <c r="O103" s="184">
        <v>77</v>
      </c>
      <c r="P103" s="31">
        <v>38</v>
      </c>
      <c r="Q103" s="180">
        <v>1.42087936401367E-2</v>
      </c>
      <c r="R103" s="180">
        <v>0</v>
      </c>
      <c r="S103" s="180">
        <v>685</v>
      </c>
      <c r="T103" s="180">
        <v>3</v>
      </c>
      <c r="U103" s="180">
        <v>69</v>
      </c>
      <c r="V103" s="180">
        <v>179</v>
      </c>
      <c r="W103" s="180">
        <v>179</v>
      </c>
      <c r="X103" s="180">
        <v>9</v>
      </c>
      <c r="AA103" s="86"/>
      <c r="AB103" s="124"/>
      <c r="AD103" s="86"/>
    </row>
    <row r="104" spans="1:30" ht="15.75" customHeight="1" x14ac:dyDescent="0.2">
      <c r="A104" s="31" t="s">
        <v>180</v>
      </c>
      <c r="B104" s="31" t="s">
        <v>170</v>
      </c>
      <c r="C104" s="31">
        <v>6</v>
      </c>
      <c r="D104" s="31">
        <v>4</v>
      </c>
      <c r="E104" s="31">
        <f t="shared" si="1"/>
        <v>1</v>
      </c>
      <c r="F104" s="31">
        <v>18</v>
      </c>
      <c r="G104" s="31">
        <v>18</v>
      </c>
      <c r="H104" s="31">
        <v>0</v>
      </c>
      <c r="I104" s="31">
        <v>6.9363901615142796</v>
      </c>
      <c r="J104" s="31">
        <v>2741</v>
      </c>
      <c r="K104" s="45">
        <v>0</v>
      </c>
      <c r="L104" s="45">
        <f>100*IF(MIN(Sparse_total!G104,NonLinear_total!G104,BilevelSolver_total!G104)=0,0,(Sparse_total!G104-MIN(Sparse_total!G104,NonLinear_total!G104,BilevelSolver_total!G104))/MIN(Sparse_total!G104,NonLinear_total!G104,BilevelSolver_total!G104))</f>
        <v>0</v>
      </c>
      <c r="M104" s="190">
        <v>100</v>
      </c>
      <c r="N104" s="86"/>
      <c r="O104" s="184">
        <v>77</v>
      </c>
      <c r="P104" s="31">
        <v>38</v>
      </c>
      <c r="Q104" s="180">
        <v>1.8948078155517498E-2</v>
      </c>
      <c r="R104" s="180">
        <v>0</v>
      </c>
      <c r="S104" s="180">
        <v>1665</v>
      </c>
      <c r="T104" s="180">
        <v>11</v>
      </c>
      <c r="U104" s="180">
        <v>190</v>
      </c>
      <c r="V104" s="180">
        <v>684</v>
      </c>
      <c r="W104" s="180">
        <v>684</v>
      </c>
      <c r="X104" s="180">
        <v>0</v>
      </c>
      <c r="AA104" s="86"/>
      <c r="AB104" s="124"/>
      <c r="AD104" s="86"/>
    </row>
    <row r="105" spans="1:30" ht="15.75" customHeight="1" thickBot="1" x14ac:dyDescent="0.25">
      <c r="A105" s="38" t="s">
        <v>181</v>
      </c>
      <c r="B105" s="38" t="s">
        <v>170</v>
      </c>
      <c r="C105" s="38">
        <v>6</v>
      </c>
      <c r="D105" s="38">
        <v>5</v>
      </c>
      <c r="E105" s="38">
        <f t="shared" si="1"/>
        <v>1</v>
      </c>
      <c r="F105" s="38">
        <v>11.999999999999901</v>
      </c>
      <c r="G105" s="38">
        <v>11.999999999999901</v>
      </c>
      <c r="H105" s="38">
        <v>0</v>
      </c>
      <c r="I105" s="38">
        <v>5.2057230472564697</v>
      </c>
      <c r="J105" s="38">
        <v>1758</v>
      </c>
      <c r="K105" s="47">
        <v>0</v>
      </c>
      <c r="L105" s="47">
        <f>100*IF(MIN(Sparse_total!G105,NonLinear_total!G105,BilevelSolver_total!G105)=0,0,(Sparse_total!G105-MIN(Sparse_total!G105,NonLinear_total!G105,BilevelSolver_total!G105))/MIN(Sparse_total!G105,NonLinear_total!G105,BilevelSolver_total!G105))</f>
        <v>0</v>
      </c>
      <c r="M105" s="192">
        <v>100</v>
      </c>
      <c r="N105" s="86"/>
      <c r="O105" s="186">
        <v>77</v>
      </c>
      <c r="P105" s="38">
        <v>38</v>
      </c>
      <c r="Q105" s="181">
        <v>1.7343282699584898E-2</v>
      </c>
      <c r="R105" s="181">
        <v>133</v>
      </c>
      <c r="S105" s="181">
        <v>1055</v>
      </c>
      <c r="T105" s="181">
        <v>184</v>
      </c>
      <c r="U105" s="181">
        <v>165</v>
      </c>
      <c r="V105" s="181">
        <v>598</v>
      </c>
      <c r="W105" s="181">
        <v>597</v>
      </c>
      <c r="X105" s="181">
        <v>0</v>
      </c>
      <c r="AA105" s="86"/>
      <c r="AB105" s="124"/>
      <c r="AD105" s="86"/>
    </row>
    <row r="106" spans="1:30" ht="18" customHeight="1" x14ac:dyDescent="0.2">
      <c r="A106" s="27" t="s">
        <v>182</v>
      </c>
      <c r="B106" s="27" t="s">
        <v>183</v>
      </c>
      <c r="C106" s="27">
        <v>2</v>
      </c>
      <c r="D106" s="27">
        <v>3</v>
      </c>
      <c r="E106" s="27">
        <f t="shared" si="1"/>
        <v>0</v>
      </c>
      <c r="F106" s="27">
        <v>244</v>
      </c>
      <c r="G106" s="27">
        <v>1130</v>
      </c>
      <c r="H106" s="27">
        <v>78.407079646017692</v>
      </c>
      <c r="I106" s="27">
        <v>7200.0535519122996</v>
      </c>
      <c r="J106" s="27">
        <v>1111</v>
      </c>
      <c r="K106" s="27">
        <v>244</v>
      </c>
      <c r="L106" s="27">
        <f>100*IF(MIN(Sparse_total!G106,NonLinear_total!G106,BilevelSolver_total!G106)=0,0,(Sparse_total!G106-MIN(Sparse_total!G106,NonLinear_total!G106,BilevelSolver_total!G106))/MIN(Sparse_total!G106,NonLinear_total!G106,BilevelSolver_total!G106))</f>
        <v>0.89285750191322921</v>
      </c>
      <c r="M106" s="191">
        <v>78.407079646017692</v>
      </c>
      <c r="N106" s="86"/>
      <c r="O106" s="185">
        <v>1589</v>
      </c>
      <c r="P106" s="27">
        <v>1141</v>
      </c>
      <c r="Q106" s="64">
        <v>18.0633993148803</v>
      </c>
      <c r="R106" s="64">
        <v>688</v>
      </c>
      <c r="S106" s="64">
        <v>136630</v>
      </c>
      <c r="T106" s="64">
        <v>3</v>
      </c>
      <c r="U106" s="64">
        <v>24631</v>
      </c>
      <c r="V106" s="64">
        <v>15990</v>
      </c>
      <c r="W106" s="64">
        <v>15990</v>
      </c>
      <c r="X106" s="64">
        <v>244</v>
      </c>
      <c r="AA106" s="86"/>
      <c r="AB106" s="124"/>
      <c r="AD106" s="86"/>
    </row>
    <row r="107" spans="1:30" ht="18" customHeight="1" x14ac:dyDescent="0.2">
      <c r="A107" s="6" t="s">
        <v>184</v>
      </c>
      <c r="B107" s="6" t="s">
        <v>183</v>
      </c>
      <c r="C107" s="6">
        <v>2</v>
      </c>
      <c r="D107" s="6">
        <v>4</v>
      </c>
      <c r="E107" s="6">
        <f t="shared" si="1"/>
        <v>0</v>
      </c>
      <c r="F107" s="6">
        <v>154</v>
      </c>
      <c r="G107" s="6">
        <v>1129</v>
      </c>
      <c r="H107" s="6">
        <v>86.359610274579197</v>
      </c>
      <c r="I107" s="6">
        <v>7200.2717862129202</v>
      </c>
      <c r="J107" s="6">
        <v>1084</v>
      </c>
      <c r="K107" s="6">
        <v>154</v>
      </c>
      <c r="L107" s="6">
        <f>100*IF(MIN(Sparse_total!G107,NonLinear_total!G107,BilevelSolver_total!G107)=0,0,(Sparse_total!G107-MIN(Sparse_total!G107,NonLinear_total!G107,BilevelSolver_total!G107))/MIN(Sparse_total!G107,NonLinear_total!G107,BilevelSolver_total!G107))</f>
        <v>1.4375568616015162</v>
      </c>
      <c r="M107" s="191">
        <v>86.359610274579268</v>
      </c>
      <c r="N107" s="86"/>
      <c r="O107" s="185">
        <v>1589</v>
      </c>
      <c r="P107" s="6">
        <v>1141</v>
      </c>
      <c r="Q107" s="64">
        <v>17.502093076705901</v>
      </c>
      <c r="R107" s="64">
        <v>834</v>
      </c>
      <c r="S107" s="64">
        <v>135630</v>
      </c>
      <c r="T107" s="64">
        <v>24</v>
      </c>
      <c r="U107" s="64">
        <v>25367</v>
      </c>
      <c r="V107" s="64">
        <v>15911</v>
      </c>
      <c r="W107" s="64">
        <v>15911</v>
      </c>
      <c r="X107" s="64">
        <v>154</v>
      </c>
      <c r="AA107" s="86"/>
      <c r="AB107" s="124"/>
      <c r="AD107" s="86"/>
    </row>
    <row r="108" spans="1:30" ht="18" customHeight="1" x14ac:dyDescent="0.2">
      <c r="A108" s="6" t="s">
        <v>185</v>
      </c>
      <c r="B108" s="6" t="s">
        <v>183</v>
      </c>
      <c r="C108" s="6">
        <v>2</v>
      </c>
      <c r="D108" s="6">
        <v>5</v>
      </c>
      <c r="E108" s="6">
        <f t="shared" si="1"/>
        <v>0</v>
      </c>
      <c r="F108" s="6">
        <v>132</v>
      </c>
      <c r="G108" s="6">
        <v>1122</v>
      </c>
      <c r="H108" s="6">
        <v>88.235294117647001</v>
      </c>
      <c r="I108" s="6">
        <v>7201.6978690624201</v>
      </c>
      <c r="J108" s="6">
        <v>4986</v>
      </c>
      <c r="K108" s="6">
        <v>132</v>
      </c>
      <c r="L108" s="6">
        <f>100*IF(MIN(Sparse_total!G108,NonLinear_total!G108,BilevelSolver_total!G108)=0,0,(Sparse_total!G108-MIN(Sparse_total!G108,NonLinear_total!G108,BilevelSolver_total!G108))/MIN(Sparse_total!G108,NonLinear_total!G108,BilevelSolver_total!G108))</f>
        <v>1.3550135560664707</v>
      </c>
      <c r="M108" s="191">
        <v>88.235294117647058</v>
      </c>
      <c r="N108" s="86"/>
      <c r="O108" s="185">
        <v>1589</v>
      </c>
      <c r="P108" s="6">
        <v>1141</v>
      </c>
      <c r="Q108" s="64">
        <v>17.637956142425502</v>
      </c>
      <c r="R108" s="64">
        <v>2412</v>
      </c>
      <c r="S108" s="64">
        <v>24897</v>
      </c>
      <c r="T108" s="64">
        <v>87</v>
      </c>
      <c r="U108" s="64">
        <v>3689</v>
      </c>
      <c r="V108" s="64">
        <v>2959</v>
      </c>
      <c r="W108" s="64">
        <v>2959</v>
      </c>
      <c r="X108" s="64">
        <v>132</v>
      </c>
      <c r="AA108" s="86"/>
      <c r="AB108" s="124"/>
      <c r="AD108" s="86"/>
    </row>
    <row r="109" spans="1:30" ht="18" customHeight="1" x14ac:dyDescent="0.2">
      <c r="A109" s="6" t="s">
        <v>186</v>
      </c>
      <c r="B109" s="6" t="s">
        <v>183</v>
      </c>
      <c r="C109" s="6">
        <v>3</v>
      </c>
      <c r="D109" s="6">
        <v>3</v>
      </c>
      <c r="E109" s="6">
        <f t="shared" si="1"/>
        <v>0</v>
      </c>
      <c r="F109" s="6">
        <v>155</v>
      </c>
      <c r="G109" s="6">
        <v>736</v>
      </c>
      <c r="H109" s="6">
        <v>78.940217391304301</v>
      </c>
      <c r="I109" s="6">
        <v>7200.1611199378904</v>
      </c>
      <c r="J109" s="6">
        <v>1331</v>
      </c>
      <c r="K109" s="6">
        <v>155</v>
      </c>
      <c r="L109" s="6">
        <f>100*IF(MIN(Sparse_total!G109,NonLinear_total!G109,BilevelSolver_total!G109)=0,0,(Sparse_total!G109-MIN(Sparse_total!G109,NonLinear_total!G109,BilevelSolver_total!G109))/MIN(Sparse_total!G109,NonLinear_total!G109,BilevelSolver_total!G109))</f>
        <v>1.3774111515849077</v>
      </c>
      <c r="M109" s="191">
        <v>78.940217391304344</v>
      </c>
      <c r="N109" s="86"/>
      <c r="O109" s="185">
        <v>1589</v>
      </c>
      <c r="P109" s="6">
        <v>751</v>
      </c>
      <c r="Q109" s="64">
        <v>5.8102929592132497</v>
      </c>
      <c r="R109" s="64">
        <v>570</v>
      </c>
      <c r="S109" s="64">
        <v>203900</v>
      </c>
      <c r="T109" s="64">
        <v>9</v>
      </c>
      <c r="U109" s="64">
        <v>22968</v>
      </c>
      <c r="V109" s="64">
        <v>25296</v>
      </c>
      <c r="W109" s="64">
        <v>25296</v>
      </c>
      <c r="X109" s="64">
        <v>155</v>
      </c>
      <c r="AA109" s="86"/>
      <c r="AB109" s="124"/>
      <c r="AD109" s="86"/>
    </row>
    <row r="110" spans="1:30" ht="18" customHeight="1" x14ac:dyDescent="0.2">
      <c r="A110" s="6" t="s">
        <v>187</v>
      </c>
      <c r="B110" s="6" t="s">
        <v>183</v>
      </c>
      <c r="C110" s="6">
        <v>3</v>
      </c>
      <c r="D110" s="6">
        <v>4</v>
      </c>
      <c r="E110" s="6">
        <f t="shared" si="1"/>
        <v>0</v>
      </c>
      <c r="F110" s="6">
        <v>133</v>
      </c>
      <c r="G110" s="6">
        <v>729</v>
      </c>
      <c r="H110" s="6">
        <v>81.755829903977997</v>
      </c>
      <c r="I110" s="6">
        <v>7200.0581681728299</v>
      </c>
      <c r="J110" s="6">
        <v>1547</v>
      </c>
      <c r="K110" s="6">
        <v>133</v>
      </c>
      <c r="L110" s="6">
        <f>100*IF(MIN(Sparse_total!G110,NonLinear_total!G110,BilevelSolver_total!G110)=0,0,(Sparse_total!G110-MIN(Sparse_total!G110,NonLinear_total!G110,BilevelSolver_total!G110))/MIN(Sparse_total!G110,NonLinear_total!G110,BilevelSolver_total!G110))</f>
        <v>1.2500000009004157</v>
      </c>
      <c r="M110" s="191">
        <v>81.755829903978054</v>
      </c>
      <c r="N110" s="86"/>
      <c r="O110" s="185">
        <v>1589</v>
      </c>
      <c r="P110" s="6">
        <v>751</v>
      </c>
      <c r="Q110" s="64">
        <v>5.8379206657409597</v>
      </c>
      <c r="R110" s="64">
        <v>632</v>
      </c>
      <c r="S110" s="64">
        <v>174433</v>
      </c>
      <c r="T110" s="64">
        <v>1374</v>
      </c>
      <c r="U110" s="64">
        <v>31987</v>
      </c>
      <c r="V110" s="64">
        <v>21836</v>
      </c>
      <c r="W110" s="64">
        <v>21836</v>
      </c>
      <c r="X110" s="64">
        <v>133</v>
      </c>
      <c r="AA110" s="86"/>
      <c r="AB110" s="124"/>
      <c r="AD110" s="86"/>
    </row>
    <row r="111" spans="1:30" ht="18" customHeight="1" x14ac:dyDescent="0.2">
      <c r="A111" s="6" t="s">
        <v>188</v>
      </c>
      <c r="B111" s="6" t="s">
        <v>183</v>
      </c>
      <c r="C111" s="6">
        <v>3</v>
      </c>
      <c r="D111" s="6">
        <v>5</v>
      </c>
      <c r="E111" s="6">
        <f t="shared" si="1"/>
        <v>0</v>
      </c>
      <c r="F111" s="6">
        <v>72</v>
      </c>
      <c r="G111" s="6">
        <v>724</v>
      </c>
      <c r="H111" s="6">
        <v>90.055248618784503</v>
      </c>
      <c r="I111" s="6">
        <v>7200.1096880435898</v>
      </c>
      <c r="J111" s="6">
        <v>28654</v>
      </c>
      <c r="K111" s="6">
        <v>72</v>
      </c>
      <c r="L111" s="6">
        <f>100*IF(MIN(Sparse_total!G111,NonLinear_total!G111,BilevelSolver_total!G111)=0,0,(Sparse_total!G111-MIN(Sparse_total!G111,NonLinear_total!G111,BilevelSolver_total!G111))/MIN(Sparse_total!G111,NonLinear_total!G111,BilevelSolver_total!G111))</f>
        <v>1.400560224089636</v>
      </c>
      <c r="M111" s="191">
        <v>90.055248618784532</v>
      </c>
      <c r="N111" s="86"/>
      <c r="O111" s="185">
        <v>1589</v>
      </c>
      <c r="P111" s="6">
        <v>751</v>
      </c>
      <c r="Q111" s="64">
        <v>5.97456455230712</v>
      </c>
      <c r="R111" s="64">
        <v>16288</v>
      </c>
      <c r="S111" s="64">
        <v>118202</v>
      </c>
      <c r="T111" s="64">
        <v>2068</v>
      </c>
      <c r="U111" s="64">
        <v>15189</v>
      </c>
      <c r="V111" s="64">
        <v>14467</v>
      </c>
      <c r="W111" s="64">
        <v>14467</v>
      </c>
      <c r="X111" s="64">
        <v>72</v>
      </c>
      <c r="AA111" s="86"/>
      <c r="AB111" s="124"/>
      <c r="AD111" s="86"/>
    </row>
    <row r="112" spans="1:30" ht="18" customHeight="1" x14ac:dyDescent="0.2">
      <c r="A112" s="6" t="s">
        <v>189</v>
      </c>
      <c r="B112" s="6" t="s">
        <v>183</v>
      </c>
      <c r="C112" s="6">
        <v>4</v>
      </c>
      <c r="D112" s="6">
        <v>3</v>
      </c>
      <c r="E112" s="6">
        <f t="shared" si="1"/>
        <v>0</v>
      </c>
      <c r="F112" s="6">
        <v>134</v>
      </c>
      <c r="G112" s="6">
        <v>437</v>
      </c>
      <c r="H112" s="6">
        <v>69.336384439359193</v>
      </c>
      <c r="I112" s="6">
        <v>7200.0509779453196</v>
      </c>
      <c r="J112" s="6">
        <v>4452</v>
      </c>
      <c r="K112" s="6">
        <v>134</v>
      </c>
      <c r="L112" s="6">
        <f>100*IF(MIN(Sparse_total!G112,NonLinear_total!G112,BilevelSolver_total!G112)=0,0,(Sparse_total!G112-MIN(Sparse_total!G112,NonLinear_total!G112,BilevelSolver_total!G112))/MIN(Sparse_total!G112,NonLinear_total!G112,BilevelSolver_total!G112))</f>
        <v>0.22935962469965229</v>
      </c>
      <c r="M112" s="191">
        <v>69.336384439359264</v>
      </c>
      <c r="N112" s="86"/>
      <c r="O112" s="185">
        <v>1589</v>
      </c>
      <c r="P112" s="6">
        <v>470</v>
      </c>
      <c r="Q112" s="64">
        <v>1.8332602977752599</v>
      </c>
      <c r="R112" s="64">
        <v>874</v>
      </c>
      <c r="S112" s="64">
        <v>225135</v>
      </c>
      <c r="T112" s="64">
        <v>3</v>
      </c>
      <c r="U112" s="64">
        <v>28904</v>
      </c>
      <c r="V112" s="64">
        <v>29462</v>
      </c>
      <c r="W112" s="64">
        <v>29461</v>
      </c>
      <c r="X112" s="64">
        <v>134</v>
      </c>
      <c r="AA112" s="86"/>
      <c r="AB112" s="124"/>
      <c r="AD112" s="86"/>
    </row>
    <row r="113" spans="1:30" ht="18" customHeight="1" x14ac:dyDescent="0.2">
      <c r="A113" s="6" t="s">
        <v>190</v>
      </c>
      <c r="B113" s="6" t="s">
        <v>183</v>
      </c>
      <c r="C113" s="6">
        <v>4</v>
      </c>
      <c r="D113" s="6">
        <v>4</v>
      </c>
      <c r="E113" s="6">
        <f t="shared" si="1"/>
        <v>0</v>
      </c>
      <c r="F113" s="6">
        <v>73</v>
      </c>
      <c r="G113" s="6">
        <v>439</v>
      </c>
      <c r="H113" s="6">
        <v>83.371298405466902</v>
      </c>
      <c r="I113" s="6">
        <v>7200.2273910045596</v>
      </c>
      <c r="J113" s="6">
        <v>4861</v>
      </c>
      <c r="K113" s="6">
        <v>73</v>
      </c>
      <c r="L113" s="6">
        <f>100*IF(MIN(Sparse_total!G113,NonLinear_total!G113,BilevelSolver_total!G113)=0,0,(Sparse_total!G113-MIN(Sparse_total!G113,NonLinear_total!G113,BilevelSolver_total!G113))/MIN(Sparse_total!G113,NonLinear_total!G113,BilevelSolver_total!G113))</f>
        <v>3.2941187317953076</v>
      </c>
      <c r="M113" s="191">
        <v>83.371298405466973</v>
      </c>
      <c r="N113" s="86"/>
      <c r="O113" s="185">
        <v>1589</v>
      </c>
      <c r="P113" s="6">
        <v>470</v>
      </c>
      <c r="Q113" s="64">
        <v>1.8239672183990401</v>
      </c>
      <c r="R113" s="64">
        <v>1384</v>
      </c>
      <c r="S113" s="64">
        <v>171109</v>
      </c>
      <c r="T113" s="64">
        <v>22</v>
      </c>
      <c r="U113" s="64">
        <v>37938</v>
      </c>
      <c r="V113" s="64">
        <v>23674</v>
      </c>
      <c r="W113" s="64">
        <v>23674</v>
      </c>
      <c r="X113" s="64">
        <v>73</v>
      </c>
      <c r="AA113" s="86"/>
      <c r="AB113" s="124"/>
      <c r="AD113" s="86"/>
    </row>
    <row r="114" spans="1:30" ht="18" customHeight="1" x14ac:dyDescent="0.2">
      <c r="A114" s="6" t="s">
        <v>191</v>
      </c>
      <c r="B114" s="6" t="s">
        <v>183</v>
      </c>
      <c r="C114" s="6">
        <v>4</v>
      </c>
      <c r="D114" s="6">
        <v>5</v>
      </c>
      <c r="E114" s="6">
        <f t="shared" si="1"/>
        <v>0</v>
      </c>
      <c r="F114" s="6">
        <v>45</v>
      </c>
      <c r="G114" s="6">
        <v>427</v>
      </c>
      <c r="H114" s="6">
        <v>89.4613583138173</v>
      </c>
      <c r="I114" s="6">
        <v>7200.2982881069101</v>
      </c>
      <c r="J114" s="6">
        <v>23850</v>
      </c>
      <c r="K114" s="6">
        <v>45</v>
      </c>
      <c r="L114" s="6">
        <f>100*IF(MIN(Sparse_total!G114,NonLinear_total!G114,BilevelSolver_total!G114)=0,0,(Sparse_total!G114-MIN(Sparse_total!G114,NonLinear_total!G114,BilevelSolver_total!G114))/MIN(Sparse_total!G114,NonLinear_total!G114,BilevelSolver_total!G114))</f>
        <v>2.6442316382223887</v>
      </c>
      <c r="M114" s="191">
        <v>89.461358313817328</v>
      </c>
      <c r="N114" s="86"/>
      <c r="O114" s="185">
        <v>1589</v>
      </c>
      <c r="P114" s="6">
        <v>470</v>
      </c>
      <c r="Q114" s="64">
        <v>1.81575655937194</v>
      </c>
      <c r="R114" s="64">
        <v>11920</v>
      </c>
      <c r="S114" s="64">
        <v>132053</v>
      </c>
      <c r="T114" s="64">
        <v>408</v>
      </c>
      <c r="U114" s="64">
        <v>21283</v>
      </c>
      <c r="V114" s="64">
        <v>17270</v>
      </c>
      <c r="W114" s="64">
        <v>17270</v>
      </c>
      <c r="X114" s="64">
        <v>45</v>
      </c>
      <c r="AA114" s="86"/>
      <c r="AB114" s="124"/>
      <c r="AD114" s="86"/>
    </row>
    <row r="115" spans="1:30" ht="18" customHeight="1" x14ac:dyDescent="0.2">
      <c r="A115" s="31" t="s">
        <v>192</v>
      </c>
      <c r="B115" s="31" t="s">
        <v>183</v>
      </c>
      <c r="C115" s="31">
        <v>5</v>
      </c>
      <c r="D115" s="31">
        <v>3</v>
      </c>
      <c r="E115" s="31">
        <f t="shared" si="1"/>
        <v>1</v>
      </c>
      <c r="F115" s="31">
        <v>220</v>
      </c>
      <c r="G115" s="31">
        <v>220</v>
      </c>
      <c r="H115" s="31">
        <v>0</v>
      </c>
      <c r="I115" s="31">
        <v>4782.9641380310004</v>
      </c>
      <c r="J115" s="31">
        <v>28030</v>
      </c>
      <c r="K115" s="45">
        <v>74</v>
      </c>
      <c r="L115" s="45">
        <f>100*IF(MIN(Sparse_total!G115,NonLinear_total!G115,BilevelSolver_total!G115)=0,0,(Sparse_total!G115-MIN(Sparse_total!G115,NonLinear_total!G115,BilevelSolver_total!G115))/MIN(Sparse_total!G115,NonLinear_total!G115,BilevelSolver_total!G115))</f>
        <v>1.2727241483096897E-9</v>
      </c>
      <c r="M115" s="190">
        <f>(G115-K115)*100/G115</f>
        <v>66.36363636363636</v>
      </c>
      <c r="N115" s="86"/>
      <c r="O115" s="184">
        <v>1589</v>
      </c>
      <c r="P115" s="31">
        <v>247</v>
      </c>
      <c r="Q115" s="180">
        <v>0.36733102798461897</v>
      </c>
      <c r="R115" s="180">
        <v>0</v>
      </c>
      <c r="S115" s="180">
        <v>192610</v>
      </c>
      <c r="T115" s="180">
        <v>0</v>
      </c>
      <c r="U115" s="180">
        <v>24005</v>
      </c>
      <c r="V115" s="180">
        <v>23505</v>
      </c>
      <c r="W115" s="180">
        <v>23505</v>
      </c>
      <c r="X115" s="180">
        <v>74</v>
      </c>
      <c r="AA115" s="86"/>
      <c r="AB115" s="124"/>
      <c r="AD115" s="86"/>
    </row>
    <row r="116" spans="1:30" ht="18" customHeight="1" x14ac:dyDescent="0.2">
      <c r="A116" s="6" t="s">
        <v>193</v>
      </c>
      <c r="B116" s="6" t="s">
        <v>183</v>
      </c>
      <c r="C116" s="6">
        <v>5</v>
      </c>
      <c r="D116" s="6">
        <v>4</v>
      </c>
      <c r="E116" s="6">
        <f t="shared" si="1"/>
        <v>0</v>
      </c>
      <c r="F116" s="6">
        <v>46</v>
      </c>
      <c r="G116" s="6">
        <v>214</v>
      </c>
      <c r="H116" s="6">
        <v>78.504672897196201</v>
      </c>
      <c r="I116" s="6">
        <v>7200.1323928832999</v>
      </c>
      <c r="J116" s="6">
        <v>15204</v>
      </c>
      <c r="K116" s="6">
        <v>46</v>
      </c>
      <c r="L116" s="6">
        <f>100*IF(MIN(Sparse_total!G116,NonLinear_total!G116,BilevelSolver_total!G116)=0,0,(Sparse_total!G116-MIN(Sparse_total!G116,NonLinear_total!G116,BilevelSolver_total!G116))/MIN(Sparse_total!G116,NonLinear_total!G116,BilevelSolver_total!G116))</f>
        <v>0</v>
      </c>
      <c r="M116" s="191">
        <v>78.504672897196258</v>
      </c>
      <c r="N116" s="86"/>
      <c r="O116" s="185">
        <v>1589</v>
      </c>
      <c r="P116" s="6">
        <v>247</v>
      </c>
      <c r="Q116" s="64">
        <v>0.45475339889526301</v>
      </c>
      <c r="R116" s="64">
        <v>5318</v>
      </c>
      <c r="S116" s="64">
        <v>190114</v>
      </c>
      <c r="T116" s="64">
        <v>4</v>
      </c>
      <c r="U116" s="64">
        <v>31316</v>
      </c>
      <c r="V116" s="64">
        <v>23714</v>
      </c>
      <c r="W116" s="64">
        <v>23714</v>
      </c>
      <c r="X116" s="64">
        <v>46</v>
      </c>
      <c r="AA116" s="86"/>
      <c r="AB116" s="124"/>
      <c r="AD116" s="86"/>
    </row>
    <row r="117" spans="1:30" ht="18" customHeight="1" thickBot="1" x14ac:dyDescent="0.25">
      <c r="A117" s="12" t="s">
        <v>194</v>
      </c>
      <c r="B117" s="12" t="s">
        <v>183</v>
      </c>
      <c r="C117" s="12">
        <v>5</v>
      </c>
      <c r="D117" s="12">
        <v>5</v>
      </c>
      <c r="E117" s="12">
        <f t="shared" si="1"/>
        <v>0</v>
      </c>
      <c r="F117" s="12">
        <v>15</v>
      </c>
      <c r="G117" s="12">
        <v>213</v>
      </c>
      <c r="H117" s="12">
        <v>92.957746478873204</v>
      </c>
      <c r="I117" s="12">
        <v>7200.5502440929404</v>
      </c>
      <c r="J117" s="12">
        <v>38221</v>
      </c>
      <c r="K117" s="12">
        <v>15</v>
      </c>
      <c r="L117" s="12">
        <f>100*IF(MIN(Sparse_total!G117,NonLinear_total!G117,BilevelSolver_total!G117)=0,0,(Sparse_total!G117-MIN(Sparse_total!G117,NonLinear_total!G117,BilevelSolver_total!G117))/MIN(Sparse_total!G117,NonLinear_total!G117,BilevelSolver_total!G117))</f>
        <v>2.4038472022062263</v>
      </c>
      <c r="M117" s="193">
        <v>92.957746478873233</v>
      </c>
      <c r="N117" s="86"/>
      <c r="O117" s="187">
        <v>1589</v>
      </c>
      <c r="P117" s="12">
        <v>247</v>
      </c>
      <c r="Q117" s="182">
        <v>0.40548610687255798</v>
      </c>
      <c r="R117" s="182">
        <v>20573</v>
      </c>
      <c r="S117" s="182">
        <v>164236</v>
      </c>
      <c r="T117" s="182">
        <v>5</v>
      </c>
      <c r="U117" s="182">
        <v>25872</v>
      </c>
      <c r="V117" s="182">
        <v>20396</v>
      </c>
      <c r="W117" s="182">
        <v>20396</v>
      </c>
      <c r="X117" s="182">
        <v>15</v>
      </c>
      <c r="AA117" s="86"/>
      <c r="AB117" s="124"/>
      <c r="AD117" s="86"/>
    </row>
    <row r="118" spans="1:30" ht="15.75" customHeight="1" x14ac:dyDescent="0.2">
      <c r="A118" s="27" t="s">
        <v>195</v>
      </c>
      <c r="B118" s="27" t="s">
        <v>196</v>
      </c>
      <c r="C118" s="27">
        <v>2</v>
      </c>
      <c r="D118" s="27">
        <v>3</v>
      </c>
      <c r="E118" s="27">
        <f t="shared" si="1"/>
        <v>0</v>
      </c>
      <c r="F118" s="27">
        <v>66</v>
      </c>
      <c r="G118" s="27">
        <v>99</v>
      </c>
      <c r="H118" s="27">
        <v>33.3333333333333</v>
      </c>
      <c r="I118" s="27">
        <v>7200.0043959617597</v>
      </c>
      <c r="J118" s="27">
        <v>101005</v>
      </c>
      <c r="K118" s="27">
        <v>62</v>
      </c>
      <c r="L118" s="27">
        <f>100*IF(MIN(Sparse_total!G118,NonLinear_total!G118,BilevelSolver_total!G118)=0,0,(Sparse_total!G118-MIN(Sparse_total!G118,NonLinear_total!G118,BilevelSolver_total!G118))/MIN(Sparse_total!G118,NonLinear_total!G118,BilevelSolver_total!G118))</f>
        <v>1.0204081632653061</v>
      </c>
      <c r="M118" s="191">
        <v>37.373737373737377</v>
      </c>
      <c r="N118" s="86"/>
      <c r="O118" s="185">
        <v>105</v>
      </c>
      <c r="P118" s="27">
        <v>105</v>
      </c>
      <c r="Q118" s="64">
        <v>6.4562320709228502E-2</v>
      </c>
      <c r="R118" s="64">
        <v>21653</v>
      </c>
      <c r="S118" s="64">
        <v>120082</v>
      </c>
      <c r="T118" s="64">
        <v>0</v>
      </c>
      <c r="U118" s="64">
        <v>23902</v>
      </c>
      <c r="V118" s="64">
        <v>26996</v>
      </c>
      <c r="W118" s="64">
        <v>26996</v>
      </c>
      <c r="X118" s="64">
        <v>62</v>
      </c>
      <c r="AA118" s="86"/>
      <c r="AB118" s="124"/>
      <c r="AD118" s="86"/>
    </row>
    <row r="119" spans="1:30" ht="15.75" customHeight="1" x14ac:dyDescent="0.2">
      <c r="A119" s="6" t="s">
        <v>197</v>
      </c>
      <c r="B119" s="6" t="s">
        <v>196</v>
      </c>
      <c r="C119" s="6">
        <v>2</v>
      </c>
      <c r="D119" s="6">
        <v>4</v>
      </c>
      <c r="E119" s="6">
        <f t="shared" si="1"/>
        <v>0</v>
      </c>
      <c r="F119" s="6">
        <v>36</v>
      </c>
      <c r="G119" s="6">
        <v>97.999999999999901</v>
      </c>
      <c r="H119" s="6">
        <v>63.265306122448905</v>
      </c>
      <c r="I119" s="6">
        <v>7200.0054390430396</v>
      </c>
      <c r="J119" s="6">
        <v>61568</v>
      </c>
      <c r="K119" s="6">
        <v>36</v>
      </c>
      <c r="L119" s="6">
        <f>100*IF(MIN(Sparse_total!G119,NonLinear_total!G119,BilevelSolver_total!G119)=0,0,(Sparse_total!G119-MIN(Sparse_total!G119,NonLinear_total!G119,BilevelSolver_total!G119))/MIN(Sparse_total!G119,NonLinear_total!G119,BilevelSolver_total!G119))</f>
        <v>3.1578947571546614</v>
      </c>
      <c r="M119" s="191">
        <v>63.265306122448941</v>
      </c>
      <c r="N119" s="86"/>
      <c r="O119" s="185">
        <v>105</v>
      </c>
      <c r="P119" s="6">
        <v>105</v>
      </c>
      <c r="Q119" s="64">
        <v>6.3026428222656194E-2</v>
      </c>
      <c r="R119" s="64">
        <v>21898</v>
      </c>
      <c r="S119" s="64">
        <v>123689</v>
      </c>
      <c r="T119" s="64">
        <v>2</v>
      </c>
      <c r="U119" s="64">
        <v>22800</v>
      </c>
      <c r="V119" s="64">
        <v>18838</v>
      </c>
      <c r="W119" s="64">
        <v>18838</v>
      </c>
      <c r="X119" s="64">
        <v>36</v>
      </c>
      <c r="AA119" s="86"/>
      <c r="AB119" s="124"/>
      <c r="AD119" s="86"/>
    </row>
    <row r="120" spans="1:30" ht="15.75" customHeight="1" x14ac:dyDescent="0.2">
      <c r="A120" s="6" t="s">
        <v>198</v>
      </c>
      <c r="B120" s="6" t="s">
        <v>196</v>
      </c>
      <c r="C120" s="6">
        <v>2</v>
      </c>
      <c r="D120" s="6">
        <v>5</v>
      </c>
      <c r="E120" s="6">
        <f t="shared" si="1"/>
        <v>0</v>
      </c>
      <c r="F120" s="6">
        <v>0</v>
      </c>
      <c r="G120" s="6">
        <v>97</v>
      </c>
      <c r="H120" s="6">
        <v>100</v>
      </c>
      <c r="I120" s="6">
        <v>7200.1186258792804</v>
      </c>
      <c r="J120" s="6">
        <v>84656</v>
      </c>
      <c r="K120" s="6">
        <v>0</v>
      </c>
      <c r="L120" s="6">
        <f>100*IF(MIN(Sparse_total!G120,NonLinear_total!G120,BilevelSolver_total!G120)=0,0,(Sparse_total!G120-MIN(Sparse_total!G120,NonLinear_total!G120,BilevelSolver_total!G120))/MIN(Sparse_total!G120,NonLinear_total!G120,BilevelSolver_total!G120))</f>
        <v>4.3010752688172049</v>
      </c>
      <c r="M120" s="191">
        <v>100</v>
      </c>
      <c r="N120" s="86"/>
      <c r="O120" s="185">
        <v>105</v>
      </c>
      <c r="P120" s="6">
        <v>105</v>
      </c>
      <c r="Q120" s="64">
        <v>5.88016510009765E-2</v>
      </c>
      <c r="R120" s="64">
        <v>39019</v>
      </c>
      <c r="S120" s="64">
        <v>150003</v>
      </c>
      <c r="T120" s="64">
        <v>2</v>
      </c>
      <c r="U120" s="64">
        <v>27340</v>
      </c>
      <c r="V120" s="64">
        <v>18320</v>
      </c>
      <c r="W120" s="64">
        <v>18320</v>
      </c>
      <c r="X120" s="64">
        <v>0</v>
      </c>
      <c r="AA120" s="86"/>
      <c r="AB120" s="124"/>
      <c r="AD120" s="86"/>
    </row>
    <row r="121" spans="1:30" ht="15.75" customHeight="1" x14ac:dyDescent="0.2">
      <c r="A121" s="31" t="s">
        <v>199</v>
      </c>
      <c r="B121" s="31" t="s">
        <v>196</v>
      </c>
      <c r="C121" s="31">
        <v>3</v>
      </c>
      <c r="D121" s="31">
        <v>3</v>
      </c>
      <c r="E121" s="31">
        <f t="shared" si="1"/>
        <v>1</v>
      </c>
      <c r="F121" s="31">
        <v>91</v>
      </c>
      <c r="G121" s="31">
        <v>91</v>
      </c>
      <c r="H121" s="31">
        <v>0</v>
      </c>
      <c r="I121" s="31">
        <v>923.30051183700505</v>
      </c>
      <c r="J121" s="31">
        <v>25043</v>
      </c>
      <c r="K121" s="45">
        <v>37</v>
      </c>
      <c r="L121" s="45">
        <f>100*IF(MIN(Sparse_total!G121,NonLinear_total!G121,BilevelSolver_total!G121)=0,0,(Sparse_total!G121-MIN(Sparse_total!G121,NonLinear_total!G121,BilevelSolver_total!G121))/MIN(Sparse_total!G121,NonLinear_total!G121,BilevelSolver_total!G121))</f>
        <v>2.1666696768656165E-8</v>
      </c>
      <c r="M121" s="190">
        <v>59.340659340659343</v>
      </c>
      <c r="N121" s="86"/>
      <c r="O121" s="184">
        <v>105</v>
      </c>
      <c r="P121" s="31">
        <v>103</v>
      </c>
      <c r="Q121" s="180">
        <v>8.5174322128295898E-2</v>
      </c>
      <c r="R121" s="180">
        <v>4178</v>
      </c>
      <c r="S121" s="180">
        <v>56153</v>
      </c>
      <c r="T121" s="180">
        <v>3</v>
      </c>
      <c r="U121" s="180">
        <v>5243</v>
      </c>
      <c r="V121" s="180">
        <v>8319</v>
      </c>
      <c r="W121" s="180">
        <v>8319</v>
      </c>
      <c r="X121" s="180">
        <v>37</v>
      </c>
      <c r="AA121" s="86"/>
      <c r="AB121" s="124"/>
      <c r="AD121" s="86"/>
    </row>
    <row r="122" spans="1:30" ht="15.75" customHeight="1" x14ac:dyDescent="0.2">
      <c r="A122" s="6" t="s">
        <v>200</v>
      </c>
      <c r="B122" s="6" t="s">
        <v>196</v>
      </c>
      <c r="C122" s="6">
        <v>3</v>
      </c>
      <c r="D122" s="6">
        <v>4</v>
      </c>
      <c r="E122" s="6">
        <f t="shared" si="1"/>
        <v>0</v>
      </c>
      <c r="F122" s="6">
        <v>17</v>
      </c>
      <c r="G122" s="6">
        <v>90</v>
      </c>
      <c r="H122" s="6">
        <v>81.1111111111111</v>
      </c>
      <c r="I122" s="6">
        <v>7200.0090432166999</v>
      </c>
      <c r="J122" s="6">
        <v>114984</v>
      </c>
      <c r="K122" s="6">
        <v>0</v>
      </c>
      <c r="L122" s="6">
        <f>100*IF(MIN(Sparse_total!G122,NonLinear_total!G122,BilevelSolver_total!G122)=0,0,(Sparse_total!G122-MIN(Sparse_total!G122,NonLinear_total!G122,BilevelSolver_total!G122))/MIN(Sparse_total!G122,NonLinear_total!G122,BilevelSolver_total!G122))</f>
        <v>2.2727273359207727</v>
      </c>
      <c r="M122" s="191">
        <v>100</v>
      </c>
      <c r="N122" s="86"/>
      <c r="O122" s="185">
        <v>105</v>
      </c>
      <c r="P122" s="6">
        <v>103</v>
      </c>
      <c r="Q122" s="64">
        <v>5.9634923934936503E-2</v>
      </c>
      <c r="R122" s="64">
        <v>68845</v>
      </c>
      <c r="S122" s="64">
        <v>143102</v>
      </c>
      <c r="T122" s="64">
        <v>4</v>
      </c>
      <c r="U122" s="64">
        <v>13919</v>
      </c>
      <c r="V122" s="64">
        <v>17431</v>
      </c>
      <c r="W122" s="64">
        <v>17431</v>
      </c>
      <c r="X122" s="64">
        <v>0</v>
      </c>
      <c r="AA122" s="86"/>
      <c r="AB122" s="124"/>
      <c r="AD122" s="86"/>
    </row>
    <row r="123" spans="1:30" ht="15.75" customHeight="1" x14ac:dyDescent="0.2">
      <c r="A123" s="6" t="s">
        <v>201</v>
      </c>
      <c r="B123" s="6" t="s">
        <v>196</v>
      </c>
      <c r="C123" s="6">
        <v>3</v>
      </c>
      <c r="D123" s="6">
        <v>5</v>
      </c>
      <c r="E123" s="6">
        <f t="shared" si="1"/>
        <v>0</v>
      </c>
      <c r="F123" s="6">
        <v>9</v>
      </c>
      <c r="G123" s="6">
        <v>86</v>
      </c>
      <c r="H123" s="6">
        <v>89.534883720930196</v>
      </c>
      <c r="I123" s="6">
        <v>7200.0074272155698</v>
      </c>
      <c r="J123" s="6">
        <v>71832</v>
      </c>
      <c r="K123" s="6">
        <v>0</v>
      </c>
      <c r="L123" s="6">
        <f>100*IF(MIN(Sparse_total!G123,NonLinear_total!G123,BilevelSolver_total!G123)=0,0,(Sparse_total!G123-MIN(Sparse_total!G123,NonLinear_total!G123,BilevelSolver_total!G123))/MIN(Sparse_total!G123,NonLinear_total!G123,BilevelSolver_total!G123))</f>
        <v>2.3809580125833403</v>
      </c>
      <c r="M123" s="191">
        <v>100</v>
      </c>
      <c r="N123" s="86"/>
      <c r="O123" s="185">
        <v>105</v>
      </c>
      <c r="P123" s="6">
        <v>103</v>
      </c>
      <c r="Q123" s="64">
        <v>5.9410810470580999E-2</v>
      </c>
      <c r="R123" s="64">
        <v>39509</v>
      </c>
      <c r="S123" s="64">
        <v>152364</v>
      </c>
      <c r="T123" s="64">
        <v>11</v>
      </c>
      <c r="U123" s="64">
        <v>19125</v>
      </c>
      <c r="V123" s="64">
        <v>16239</v>
      </c>
      <c r="W123" s="64">
        <v>16239</v>
      </c>
      <c r="X123" s="64">
        <v>0</v>
      </c>
      <c r="AA123" s="86"/>
      <c r="AB123" s="124"/>
      <c r="AD123" s="86"/>
    </row>
    <row r="124" spans="1:30" ht="15.75" customHeight="1" x14ac:dyDescent="0.2">
      <c r="A124" s="31" t="s">
        <v>202</v>
      </c>
      <c r="B124" s="31" t="s">
        <v>196</v>
      </c>
      <c r="C124" s="31">
        <v>4</v>
      </c>
      <c r="D124" s="31">
        <v>3</v>
      </c>
      <c r="E124" s="31">
        <f t="shared" si="1"/>
        <v>1</v>
      </c>
      <c r="F124" s="31">
        <v>76</v>
      </c>
      <c r="G124" s="31">
        <v>76</v>
      </c>
      <c r="H124" s="31">
        <v>0</v>
      </c>
      <c r="I124" s="31">
        <v>115.1940472126</v>
      </c>
      <c r="J124" s="31">
        <v>9698</v>
      </c>
      <c r="K124" s="45">
        <v>0</v>
      </c>
      <c r="L124" s="45">
        <f>100*IF(MIN(Sparse_total!G124,NonLinear_total!G124,BilevelSolver_total!G124)=0,0,(Sparse_total!G124-MIN(Sparse_total!G124,NonLinear_total!G124,BilevelSolver_total!G124))/MIN(Sparse_total!G124,NonLinear_total!G124,BilevelSolver_total!G124))</f>
        <v>0</v>
      </c>
      <c r="M124" s="190">
        <v>100</v>
      </c>
      <c r="N124" s="86"/>
      <c r="O124" s="184">
        <v>105</v>
      </c>
      <c r="P124" s="31">
        <v>98</v>
      </c>
      <c r="Q124" s="180">
        <v>6.9225549697875893E-2</v>
      </c>
      <c r="R124" s="180">
        <v>0</v>
      </c>
      <c r="S124" s="180">
        <v>14950</v>
      </c>
      <c r="T124" s="180">
        <v>0</v>
      </c>
      <c r="U124" s="180">
        <v>232</v>
      </c>
      <c r="V124" s="180">
        <v>2621</v>
      </c>
      <c r="W124" s="180">
        <v>2621</v>
      </c>
      <c r="X124" s="180">
        <v>0</v>
      </c>
      <c r="AA124" s="86"/>
      <c r="AB124" s="124"/>
      <c r="AD124" s="86"/>
    </row>
    <row r="125" spans="1:30" ht="15.75" customHeight="1" x14ac:dyDescent="0.2">
      <c r="A125" s="31" t="s">
        <v>203</v>
      </c>
      <c r="B125" s="31" t="s">
        <v>196</v>
      </c>
      <c r="C125" s="31">
        <v>4</v>
      </c>
      <c r="D125" s="31">
        <v>4</v>
      </c>
      <c r="E125" s="31">
        <f t="shared" si="1"/>
        <v>1</v>
      </c>
      <c r="F125" s="31">
        <v>66.999999999999901</v>
      </c>
      <c r="G125" s="31">
        <v>66.999999999999901</v>
      </c>
      <c r="H125" s="31">
        <v>0</v>
      </c>
      <c r="I125" s="31">
        <v>4804.1024930477097</v>
      </c>
      <c r="J125" s="31">
        <v>89989</v>
      </c>
      <c r="K125" s="45">
        <v>0</v>
      </c>
      <c r="L125" s="45">
        <f>100*IF(MIN(Sparse_total!G125,NonLinear_total!G125,BilevelSolver_total!G125)=0,0,(Sparse_total!G125-MIN(Sparse_total!G125,NonLinear_total!G125,BilevelSolver_total!G125))/MIN(Sparse_total!G125,NonLinear_total!G125,BilevelSolver_total!G125))</f>
        <v>0</v>
      </c>
      <c r="M125" s="190">
        <v>100</v>
      </c>
      <c r="N125" s="86"/>
      <c r="O125" s="184">
        <v>105</v>
      </c>
      <c r="P125" s="31">
        <v>98</v>
      </c>
      <c r="Q125" s="180">
        <v>6.9554567337036105E-2</v>
      </c>
      <c r="R125" s="180">
        <v>0</v>
      </c>
      <c r="S125" s="180">
        <v>72203</v>
      </c>
      <c r="T125" s="180">
        <v>0</v>
      </c>
      <c r="U125" s="180">
        <v>645</v>
      </c>
      <c r="V125" s="180">
        <v>11371</v>
      </c>
      <c r="W125" s="180">
        <v>11371</v>
      </c>
      <c r="X125" s="180">
        <v>0</v>
      </c>
      <c r="AA125" s="86"/>
      <c r="AB125" s="124"/>
      <c r="AD125" s="86"/>
    </row>
    <row r="126" spans="1:30" ht="15.75" customHeight="1" x14ac:dyDescent="0.2">
      <c r="A126" s="6" t="s">
        <v>204</v>
      </c>
      <c r="B126" s="6" t="s">
        <v>196</v>
      </c>
      <c r="C126" s="6">
        <v>4</v>
      </c>
      <c r="D126" s="6">
        <v>5</v>
      </c>
      <c r="E126" s="6">
        <f t="shared" si="1"/>
        <v>0</v>
      </c>
      <c r="F126" s="6">
        <v>9</v>
      </c>
      <c r="G126" s="6">
        <v>62</v>
      </c>
      <c r="H126" s="6">
        <v>85.483870967741908</v>
      </c>
      <c r="I126" s="6">
        <v>7200.0027949810001</v>
      </c>
      <c r="J126" s="6">
        <v>96538</v>
      </c>
      <c r="K126" s="6">
        <v>0</v>
      </c>
      <c r="L126" s="6">
        <f>100*IF(MIN(Sparse_total!G126,NonLinear_total!G126,BilevelSolver_total!G126)=0,0,(Sparse_total!G126-MIN(Sparse_total!G126,NonLinear_total!G126,BilevelSolver_total!G126))/MIN(Sparse_total!G126,NonLinear_total!G126,BilevelSolver_total!G126))</f>
        <v>3.3333333333331621</v>
      </c>
      <c r="M126" s="191">
        <v>100</v>
      </c>
      <c r="N126" s="86"/>
      <c r="O126" s="185">
        <v>105</v>
      </c>
      <c r="P126" s="6">
        <v>98</v>
      </c>
      <c r="Q126" s="64">
        <v>6.9321393966674805E-2</v>
      </c>
      <c r="R126" s="64">
        <v>43754</v>
      </c>
      <c r="S126" s="64">
        <v>88966</v>
      </c>
      <c r="T126" s="64">
        <v>2</v>
      </c>
      <c r="U126" s="64">
        <v>1634</v>
      </c>
      <c r="V126" s="64">
        <v>11725</v>
      </c>
      <c r="W126" s="64">
        <v>11725</v>
      </c>
      <c r="X126" s="64">
        <v>0</v>
      </c>
      <c r="AA126" s="86"/>
      <c r="AB126" s="124"/>
      <c r="AD126" s="86"/>
    </row>
    <row r="127" spans="1:30" ht="15.75" customHeight="1" x14ac:dyDescent="0.2">
      <c r="A127" s="31" t="s">
        <v>205</v>
      </c>
      <c r="B127" s="31" t="s">
        <v>196</v>
      </c>
      <c r="C127" s="31">
        <v>5</v>
      </c>
      <c r="D127" s="31">
        <v>3</v>
      </c>
      <c r="E127" s="31">
        <f t="shared" si="1"/>
        <v>1</v>
      </c>
      <c r="F127" s="31">
        <v>26</v>
      </c>
      <c r="G127" s="31">
        <v>26</v>
      </c>
      <c r="H127" s="31">
        <v>0</v>
      </c>
      <c r="I127" s="31">
        <v>4.1517200469970703</v>
      </c>
      <c r="J127" s="31">
        <v>1486</v>
      </c>
      <c r="K127" s="45">
        <v>0</v>
      </c>
      <c r="L127" s="45">
        <f>100*IF(MIN(Sparse_total!G127,NonLinear_total!G127,BilevelSolver_total!G127)=0,0,(Sparse_total!G127-MIN(Sparse_total!G127,NonLinear_total!G127,BilevelSolver_total!G127))/MIN(Sparse_total!G127,NonLinear_total!G127,BilevelSolver_total!G127))</f>
        <v>2.7055281092404546E-12</v>
      </c>
      <c r="M127" s="190">
        <v>100</v>
      </c>
      <c r="N127" s="86"/>
      <c r="O127" s="184">
        <v>105</v>
      </c>
      <c r="P127" s="31">
        <v>65</v>
      </c>
      <c r="Q127" s="180">
        <v>3.9761304855346603E-2</v>
      </c>
      <c r="R127" s="180">
        <v>198</v>
      </c>
      <c r="S127" s="180">
        <v>1088</v>
      </c>
      <c r="T127" s="180">
        <v>0</v>
      </c>
      <c r="U127" s="180">
        <v>105</v>
      </c>
      <c r="V127" s="180">
        <v>336</v>
      </c>
      <c r="W127" s="180">
        <v>336</v>
      </c>
      <c r="X127" s="180">
        <v>0</v>
      </c>
      <c r="AA127" s="86"/>
      <c r="AB127" s="124"/>
      <c r="AD127" s="86"/>
    </row>
    <row r="128" spans="1:30" ht="15.75" customHeight="1" thickBot="1" x14ac:dyDescent="0.25">
      <c r="A128" s="31" t="s">
        <v>206</v>
      </c>
      <c r="B128" s="31" t="s">
        <v>196</v>
      </c>
      <c r="C128" s="31">
        <v>5</v>
      </c>
      <c r="D128" s="31">
        <v>4</v>
      </c>
      <c r="E128" s="31">
        <f t="shared" si="1"/>
        <v>1</v>
      </c>
      <c r="F128" s="31">
        <v>18</v>
      </c>
      <c r="G128" s="31">
        <v>18</v>
      </c>
      <c r="H128" s="31">
        <v>0</v>
      </c>
      <c r="I128" s="31">
        <v>4.4286639690399099</v>
      </c>
      <c r="J128" s="31">
        <v>1796</v>
      </c>
      <c r="K128" s="45">
        <v>0</v>
      </c>
      <c r="L128" s="45">
        <f>100*IF(MIN(Sparse_total!G128,NonLinear_total!G128,BilevelSolver_total!G128)=0,0,(Sparse_total!G128-MIN(Sparse_total!G128,NonLinear_total!G128,BilevelSolver_total!G128))/MIN(Sparse_total!G128,NonLinear_total!G128,BilevelSolver_total!G128))</f>
        <v>0</v>
      </c>
      <c r="M128" s="192">
        <v>100</v>
      </c>
      <c r="N128" s="86"/>
      <c r="O128" s="186">
        <v>105</v>
      </c>
      <c r="P128" s="31">
        <v>65</v>
      </c>
      <c r="Q128" s="181">
        <v>4.0931701660156201E-2</v>
      </c>
      <c r="R128" s="181">
        <v>0</v>
      </c>
      <c r="S128" s="181">
        <v>994</v>
      </c>
      <c r="T128" s="181">
        <v>0</v>
      </c>
      <c r="U128" s="181">
        <v>67</v>
      </c>
      <c r="V128" s="181">
        <v>320</v>
      </c>
      <c r="W128" s="181">
        <v>320</v>
      </c>
      <c r="X128" s="181">
        <v>0</v>
      </c>
      <c r="AA128" s="86"/>
      <c r="AB128" s="124"/>
      <c r="AD128" s="86"/>
    </row>
    <row r="129" spans="1:32" ht="15.75" customHeight="1" x14ac:dyDescent="0.2">
      <c r="A129" s="27" t="s">
        <v>207</v>
      </c>
      <c r="B129" s="27" t="s">
        <v>208</v>
      </c>
      <c r="C129" s="27">
        <v>2</v>
      </c>
      <c r="D129" s="27">
        <v>3</v>
      </c>
      <c r="E129" s="27">
        <f t="shared" si="1"/>
        <v>0</v>
      </c>
      <c r="F129" s="27">
        <v>9</v>
      </c>
      <c r="G129" s="27">
        <v>3307</v>
      </c>
      <c r="H129" s="27">
        <v>99.727850015119401</v>
      </c>
      <c r="I129" s="27">
        <v>7200.5876021385102</v>
      </c>
      <c r="J129" s="27">
        <v>40322</v>
      </c>
      <c r="K129" s="27">
        <v>9</v>
      </c>
      <c r="L129" s="27">
        <f>100*IF(MIN(Sparse_total!G129,NonLinear_total!G129,BilevelSolver_total!G129)=0,0,(Sparse_total!G129-MIN(Sparse_total!G129,NonLinear_total!G129,BilevelSolver_total!G129))/MIN(Sparse_total!G129,NonLinear_total!G129,BilevelSolver_total!G129))</f>
        <v>0.21212122083050303</v>
      </c>
      <c r="M129" s="191">
        <v>99.727850015119444</v>
      </c>
      <c r="N129" s="86"/>
      <c r="O129" s="185">
        <v>4941</v>
      </c>
      <c r="P129" s="27">
        <v>3353</v>
      </c>
      <c r="Q129" s="64">
        <v>338.46082329749999</v>
      </c>
      <c r="R129" s="64">
        <v>23274</v>
      </c>
      <c r="S129" s="64">
        <v>80047</v>
      </c>
      <c r="T129" s="64">
        <v>0</v>
      </c>
      <c r="U129" s="64">
        <v>1987</v>
      </c>
      <c r="V129" s="64">
        <v>8681</v>
      </c>
      <c r="W129" s="64">
        <v>8681</v>
      </c>
      <c r="X129" s="64">
        <v>9</v>
      </c>
      <c r="AA129" s="86"/>
      <c r="AB129" s="124"/>
      <c r="AD129" s="86"/>
    </row>
    <row r="130" spans="1:32" ht="15.75" customHeight="1" x14ac:dyDescent="0.2">
      <c r="A130" s="6" t="s">
        <v>209</v>
      </c>
      <c r="B130" s="6" t="s">
        <v>208</v>
      </c>
      <c r="C130" s="6">
        <v>2</v>
      </c>
      <c r="D130" s="6">
        <v>4</v>
      </c>
      <c r="E130" s="6">
        <f t="shared" si="1"/>
        <v>0</v>
      </c>
      <c r="F130" s="6">
        <v>8</v>
      </c>
      <c r="G130" s="6">
        <v>3319</v>
      </c>
      <c r="H130" s="6">
        <v>99.758963543235907</v>
      </c>
      <c r="I130" s="6">
        <v>7200.3607349395697</v>
      </c>
      <c r="J130" s="6">
        <v>29656</v>
      </c>
      <c r="K130" s="6">
        <v>0</v>
      </c>
      <c r="L130" s="6">
        <f>100*IF(MIN(Sparse_total!G130,NonLinear_total!G130,BilevelSolver_total!G130)=0,0,(Sparse_total!G130-MIN(Sparse_total!G130,NonLinear_total!G130,BilevelSolver_total!G130))/MIN(Sparse_total!G130,NonLinear_total!G130,BilevelSolver_total!G130))</f>
        <v>1.035007610350076</v>
      </c>
      <c r="M130" s="191">
        <v>100</v>
      </c>
      <c r="N130" s="86"/>
      <c r="O130" s="185">
        <v>4941</v>
      </c>
      <c r="P130" s="6">
        <v>3353</v>
      </c>
      <c r="Q130" s="64">
        <v>343.937766313552</v>
      </c>
      <c r="R130" s="64">
        <v>14122</v>
      </c>
      <c r="S130" s="64">
        <v>71933</v>
      </c>
      <c r="T130" s="64">
        <v>0</v>
      </c>
      <c r="U130" s="64">
        <v>1994</v>
      </c>
      <c r="V130" s="64">
        <v>8160</v>
      </c>
      <c r="W130" s="64">
        <v>8160</v>
      </c>
      <c r="X130" s="64">
        <v>0</v>
      </c>
      <c r="AA130" s="86"/>
      <c r="AB130" s="124"/>
      <c r="AD130" s="86"/>
    </row>
    <row r="131" spans="1:32" ht="15.75" customHeight="1" x14ac:dyDescent="0.2">
      <c r="A131" s="6" t="s">
        <v>210</v>
      </c>
      <c r="B131" s="6" t="s">
        <v>208</v>
      </c>
      <c r="C131" s="6">
        <v>2</v>
      </c>
      <c r="D131" s="6">
        <v>5</v>
      </c>
      <c r="E131" s="6">
        <f t="shared" ref="E131:E137" si="2">IF(H131&lt;0.001,1,0)</f>
        <v>0</v>
      </c>
      <c r="F131" s="6">
        <v>6</v>
      </c>
      <c r="G131" s="6">
        <v>3296</v>
      </c>
      <c r="H131" s="6">
        <v>99.817961165048501</v>
      </c>
      <c r="I131" s="6">
        <v>7200.8179118633198</v>
      </c>
      <c r="J131" s="6">
        <v>21580</v>
      </c>
      <c r="K131" s="6">
        <v>0</v>
      </c>
      <c r="L131" s="6">
        <f>100*IF(MIN(Sparse_total!G131,NonLinear_total!G131,BilevelSolver_total!G131)=0,0,(Sparse_total!G131-MIN(Sparse_total!G131,NonLinear_total!G131,BilevelSolver_total!G131))/MIN(Sparse_total!G131,NonLinear_total!G131,BilevelSolver_total!G131))</f>
        <v>0.88766454448529175</v>
      </c>
      <c r="M131" s="191">
        <v>100</v>
      </c>
      <c r="N131" s="86"/>
      <c r="O131" s="185">
        <v>4941</v>
      </c>
      <c r="P131" s="6">
        <v>3353</v>
      </c>
      <c r="Q131" s="64">
        <v>339.980318546295</v>
      </c>
      <c r="R131" s="64">
        <v>8683</v>
      </c>
      <c r="S131" s="64">
        <v>64762</v>
      </c>
      <c r="T131" s="64">
        <v>2</v>
      </c>
      <c r="U131" s="64">
        <v>2311</v>
      </c>
      <c r="V131" s="64">
        <v>7353</v>
      </c>
      <c r="W131" s="64">
        <v>7352</v>
      </c>
      <c r="X131" s="64">
        <v>0</v>
      </c>
      <c r="AA131" s="86"/>
      <c r="AB131" s="124"/>
      <c r="AD131" s="86"/>
    </row>
    <row r="132" spans="1:32" ht="15.75" customHeight="1" x14ac:dyDescent="0.2">
      <c r="A132" s="31" t="s">
        <v>211</v>
      </c>
      <c r="B132" s="31" t="s">
        <v>208</v>
      </c>
      <c r="C132" s="31">
        <v>3</v>
      </c>
      <c r="D132" s="31">
        <v>3</v>
      </c>
      <c r="E132" s="31">
        <f t="shared" si="2"/>
        <v>1</v>
      </c>
      <c r="F132" s="31">
        <v>160</v>
      </c>
      <c r="G132" s="31">
        <v>160</v>
      </c>
      <c r="H132" s="31">
        <v>0</v>
      </c>
      <c r="I132" s="31">
        <v>167.64769816398601</v>
      </c>
      <c r="J132" s="31">
        <v>7672</v>
      </c>
      <c r="K132" s="45">
        <v>0</v>
      </c>
      <c r="L132" s="45">
        <f>100*IF(MIN(Sparse_total!G132,NonLinear_total!G132,BilevelSolver_total!G132)=0,0,(Sparse_total!G132-MIN(Sparse_total!G132,NonLinear_total!G132,BilevelSolver_total!G132))/MIN(Sparse_total!G132,NonLinear_total!G132,BilevelSolver_total!G132))</f>
        <v>5.8496176825540823E-8</v>
      </c>
      <c r="M132" s="190">
        <v>100</v>
      </c>
      <c r="N132" s="86"/>
      <c r="O132" s="184">
        <v>4941</v>
      </c>
      <c r="P132" s="31">
        <v>231</v>
      </c>
      <c r="Q132" s="180">
        <v>0.72501254081725997</v>
      </c>
      <c r="R132" s="180">
        <v>0</v>
      </c>
      <c r="S132" s="180">
        <v>17540</v>
      </c>
      <c r="T132" s="180">
        <v>3</v>
      </c>
      <c r="U132" s="180">
        <v>595</v>
      </c>
      <c r="V132" s="180">
        <v>3318</v>
      </c>
      <c r="W132" s="180">
        <v>3318</v>
      </c>
      <c r="X132" s="180">
        <v>0</v>
      </c>
      <c r="AA132" s="86"/>
      <c r="AB132" s="124"/>
      <c r="AD132" s="86"/>
    </row>
    <row r="133" spans="1:32" ht="15.75" customHeight="1" x14ac:dyDescent="0.2">
      <c r="A133" s="31" t="s">
        <v>212</v>
      </c>
      <c r="B133" s="31" t="s">
        <v>208</v>
      </c>
      <c r="C133" s="31">
        <v>3</v>
      </c>
      <c r="D133" s="31">
        <v>4</v>
      </c>
      <c r="E133" s="31">
        <f t="shared" si="2"/>
        <v>1</v>
      </c>
      <c r="F133" s="31">
        <v>152</v>
      </c>
      <c r="G133" s="31">
        <v>152</v>
      </c>
      <c r="H133" s="31">
        <v>0</v>
      </c>
      <c r="I133" s="31">
        <v>6798.6663219928696</v>
      </c>
      <c r="J133" s="31">
        <v>71915</v>
      </c>
      <c r="K133" s="45">
        <v>0</v>
      </c>
      <c r="L133" s="45">
        <f>100*IF(MIN(Sparse_total!G133,NonLinear_total!G133,BilevelSolver_total!G133)=0,0,(Sparse_total!G133-MIN(Sparse_total!G133,NonLinear_total!G133,BilevelSolver_total!G133))/MIN(Sparse_total!G133,NonLinear_total!G133,BilevelSolver_total!G133))</f>
        <v>0</v>
      </c>
      <c r="M133" s="190">
        <v>100</v>
      </c>
      <c r="N133" s="86"/>
      <c r="O133" s="184">
        <v>4941</v>
      </c>
      <c r="P133" s="31">
        <v>231</v>
      </c>
      <c r="Q133" s="180">
        <v>0.58157134056091297</v>
      </c>
      <c r="R133" s="180">
        <v>5428</v>
      </c>
      <c r="S133" s="180">
        <v>137289</v>
      </c>
      <c r="T133" s="180">
        <v>7</v>
      </c>
      <c r="U133" s="180">
        <v>2205</v>
      </c>
      <c r="V133" s="180">
        <v>26435</v>
      </c>
      <c r="W133" s="180">
        <v>26435</v>
      </c>
      <c r="X133" s="180">
        <v>0</v>
      </c>
      <c r="AA133" s="86"/>
      <c r="AB133" s="124"/>
      <c r="AD133" s="86"/>
    </row>
    <row r="134" spans="1:32" ht="15.75" customHeight="1" x14ac:dyDescent="0.2">
      <c r="A134" s="6" t="s">
        <v>213</v>
      </c>
      <c r="B134" s="6" t="s">
        <v>208</v>
      </c>
      <c r="C134" s="6">
        <v>3</v>
      </c>
      <c r="D134" s="6">
        <v>5</v>
      </c>
      <c r="E134" s="6">
        <f t="shared" si="2"/>
        <v>0</v>
      </c>
      <c r="F134" s="6">
        <v>7</v>
      </c>
      <c r="G134" s="6">
        <v>149</v>
      </c>
      <c r="H134" s="6">
        <v>95.302013422818703</v>
      </c>
      <c r="I134" s="6">
        <v>7200.1487660408002</v>
      </c>
      <c r="J134" s="6">
        <v>65193</v>
      </c>
      <c r="K134" s="6">
        <v>0</v>
      </c>
      <c r="L134" s="6">
        <f>100*IF(MIN(Sparse_total!G134,NonLinear_total!G134,BilevelSolver_total!G134)=0,0,(Sparse_total!G134-MIN(Sparse_total!G134,NonLinear_total!G134,BilevelSolver_total!G134))/MIN(Sparse_total!G134,NonLinear_total!G134,BilevelSolver_total!G134))</f>
        <v>2.7586206958207695</v>
      </c>
      <c r="M134" s="191">
        <v>100</v>
      </c>
      <c r="N134" s="86"/>
      <c r="O134" s="185">
        <v>4941</v>
      </c>
      <c r="P134" s="6">
        <v>231</v>
      </c>
      <c r="Q134" s="64">
        <v>0.57220554351806596</v>
      </c>
      <c r="R134" s="64">
        <v>29137</v>
      </c>
      <c r="S134" s="64">
        <v>148098</v>
      </c>
      <c r="T134" s="64">
        <v>6</v>
      </c>
      <c r="U134" s="64">
        <v>2336</v>
      </c>
      <c r="V134" s="64">
        <v>27912</v>
      </c>
      <c r="W134" s="64">
        <v>27912</v>
      </c>
      <c r="X134" s="64">
        <v>0</v>
      </c>
      <c r="AA134" s="86"/>
      <c r="AB134" s="124"/>
      <c r="AD134" s="86"/>
    </row>
    <row r="135" spans="1:32" ht="15.75" customHeight="1" x14ac:dyDescent="0.2">
      <c r="A135" s="31" t="s">
        <v>214</v>
      </c>
      <c r="B135" s="31" t="s">
        <v>208</v>
      </c>
      <c r="C135" s="31">
        <v>4</v>
      </c>
      <c r="D135" s="31">
        <v>3</v>
      </c>
      <c r="E135" s="31">
        <f t="shared" si="2"/>
        <v>1</v>
      </c>
      <c r="F135" s="31">
        <v>11</v>
      </c>
      <c r="G135" s="31">
        <v>11</v>
      </c>
      <c r="H135" s="31">
        <v>0</v>
      </c>
      <c r="I135" s="31">
        <v>0.21231603622436501</v>
      </c>
      <c r="J135" s="31">
        <v>10</v>
      </c>
      <c r="K135" s="45">
        <v>0</v>
      </c>
      <c r="L135" s="45">
        <f>100*IF(MIN(Sparse_total!G135,NonLinear_total!G135,BilevelSolver_total!G135)=0,0,(Sparse_total!G135-MIN(Sparse_total!G135,NonLinear_total!G135,BilevelSolver_total!G135))/MIN(Sparse_total!G135,NonLinear_total!G135,BilevelSolver_total!G135))</f>
        <v>0</v>
      </c>
      <c r="M135" s="190">
        <v>100</v>
      </c>
      <c r="N135" s="86"/>
      <c r="O135" s="184">
        <v>4941</v>
      </c>
      <c r="P135" s="31">
        <v>36</v>
      </c>
      <c r="Q135" s="180">
        <v>5.5464506149291902E-2</v>
      </c>
      <c r="R135" s="180">
        <v>0</v>
      </c>
      <c r="S135" s="180">
        <v>45</v>
      </c>
      <c r="T135" s="180">
        <v>0</v>
      </c>
      <c r="U135" s="180">
        <v>1</v>
      </c>
      <c r="V135" s="180">
        <v>39</v>
      </c>
      <c r="W135" s="180">
        <v>39</v>
      </c>
      <c r="X135" s="180">
        <v>0</v>
      </c>
      <c r="AA135" s="86"/>
      <c r="AB135" s="124"/>
      <c r="AD135" s="86"/>
    </row>
    <row r="136" spans="1:32" ht="15.75" customHeight="1" x14ac:dyDescent="0.2">
      <c r="A136" s="31" t="s">
        <v>215</v>
      </c>
      <c r="B136" s="31" t="s">
        <v>208</v>
      </c>
      <c r="C136" s="31">
        <v>4</v>
      </c>
      <c r="D136" s="31">
        <v>4</v>
      </c>
      <c r="E136" s="31">
        <f t="shared" si="2"/>
        <v>1</v>
      </c>
      <c r="F136" s="31">
        <v>6</v>
      </c>
      <c r="G136" s="31">
        <v>6</v>
      </c>
      <c r="H136" s="31">
        <v>0</v>
      </c>
      <c r="I136" s="31">
        <v>0.19765806198120101</v>
      </c>
      <c r="J136" s="31">
        <v>294</v>
      </c>
      <c r="K136" s="45">
        <v>0</v>
      </c>
      <c r="L136" s="45">
        <f>100*IF(MIN(Sparse_total!G136,NonLinear_total!G136,BilevelSolver_total!G136)=0,0,(Sparse_total!G136-MIN(Sparse_total!G136,NonLinear_total!G136,BilevelSolver_total!G136))/MIN(Sparse_total!G136,NonLinear_total!G136,BilevelSolver_total!G136))</f>
        <v>0</v>
      </c>
      <c r="M136" s="190">
        <v>100</v>
      </c>
      <c r="N136" s="86"/>
      <c r="O136" s="184">
        <v>4941</v>
      </c>
      <c r="P136" s="31">
        <v>36</v>
      </c>
      <c r="Q136" s="180">
        <v>5.1831722259521401E-2</v>
      </c>
      <c r="R136" s="180">
        <v>0</v>
      </c>
      <c r="S136" s="180">
        <v>13</v>
      </c>
      <c r="T136" s="180">
        <v>6</v>
      </c>
      <c r="U136" s="180">
        <v>2</v>
      </c>
      <c r="V136" s="180">
        <v>34</v>
      </c>
      <c r="W136" s="180">
        <v>34</v>
      </c>
      <c r="X136" s="180">
        <v>0</v>
      </c>
      <c r="AA136" s="86"/>
      <c r="AB136" s="124"/>
      <c r="AD136" s="86"/>
    </row>
    <row r="137" spans="1:32" ht="15.75" customHeight="1" thickBot="1" x14ac:dyDescent="0.25">
      <c r="A137" s="38" t="s">
        <v>216</v>
      </c>
      <c r="B137" s="38" t="s">
        <v>208</v>
      </c>
      <c r="C137" s="38">
        <v>4</v>
      </c>
      <c r="D137" s="38">
        <v>5</v>
      </c>
      <c r="E137" s="38">
        <f t="shared" si="2"/>
        <v>1</v>
      </c>
      <c r="F137" s="38">
        <v>5</v>
      </c>
      <c r="G137" s="38">
        <v>5</v>
      </c>
      <c r="H137" s="38">
        <v>0</v>
      </c>
      <c r="I137" s="38">
        <v>6.5019130706787095E-2</v>
      </c>
      <c r="J137" s="38">
        <v>53</v>
      </c>
      <c r="K137" s="47">
        <v>0</v>
      </c>
      <c r="L137" s="47">
        <f>100*IF(MIN(Sparse_total!G137,NonLinear_total!G137,BilevelSolver_total!G137)=0,0,(Sparse_total!G137-MIN(Sparse_total!G137,NonLinear_total!G137,BilevelSolver_total!G137))/MIN(Sparse_total!G137,NonLinear_total!G137,BilevelSolver_total!G137))</f>
        <v>0</v>
      </c>
      <c r="M137" s="192">
        <v>100</v>
      </c>
      <c r="N137" s="86"/>
      <c r="O137" s="186">
        <v>4941</v>
      </c>
      <c r="P137" s="38">
        <v>36</v>
      </c>
      <c r="Q137" s="181">
        <v>5.0563335418701102E-2</v>
      </c>
      <c r="R137" s="181">
        <v>0</v>
      </c>
      <c r="S137" s="181">
        <v>1</v>
      </c>
      <c r="T137" s="181">
        <v>6</v>
      </c>
      <c r="U137" s="181">
        <v>0</v>
      </c>
      <c r="V137" s="181">
        <v>11</v>
      </c>
      <c r="W137" s="181">
        <v>11</v>
      </c>
      <c r="X137" s="181">
        <v>0</v>
      </c>
      <c r="AA137" s="86"/>
      <c r="AB137" s="124"/>
      <c r="AD137" s="86"/>
    </row>
    <row r="138" spans="1:32" ht="15.75" customHeight="1" thickBot="1" x14ac:dyDescent="0.25">
      <c r="A138" s="2"/>
      <c r="B138" s="2"/>
      <c r="C138" s="2"/>
      <c r="D138" s="2"/>
      <c r="E138" s="2" t="s">
        <v>226</v>
      </c>
      <c r="F138" s="2" t="s">
        <v>61</v>
      </c>
      <c r="G138" s="2" t="s">
        <v>62</v>
      </c>
      <c r="H138" s="2" t="s">
        <v>227</v>
      </c>
      <c r="I138" s="2" t="s">
        <v>240</v>
      </c>
      <c r="J138" s="2" t="s">
        <v>250</v>
      </c>
      <c r="K138" s="2" t="s">
        <v>229</v>
      </c>
      <c r="L138" s="2" t="s">
        <v>230</v>
      </c>
      <c r="M138" s="189" t="s">
        <v>239</v>
      </c>
      <c r="N138" s="85"/>
      <c r="O138" s="183" t="s">
        <v>219</v>
      </c>
      <c r="P138" s="2" t="s">
        <v>255</v>
      </c>
      <c r="Q138" s="179" t="s">
        <v>220</v>
      </c>
      <c r="R138" s="179" t="s">
        <v>251</v>
      </c>
      <c r="S138" s="179" t="s">
        <v>259</v>
      </c>
      <c r="T138" s="179" t="s">
        <v>258</v>
      </c>
      <c r="U138" s="179" t="s">
        <v>260</v>
      </c>
      <c r="V138" s="179" t="s">
        <v>256</v>
      </c>
      <c r="W138" s="179" t="s">
        <v>257</v>
      </c>
      <c r="X138" s="179" t="s">
        <v>253</v>
      </c>
      <c r="Y138" s="25"/>
      <c r="Z138" s="25"/>
      <c r="AA138" s="85"/>
      <c r="AB138" s="85"/>
      <c r="AC138" s="25"/>
      <c r="AD138" s="85"/>
      <c r="AF138" s="85"/>
    </row>
    <row r="139" spans="1:32" ht="15.75" customHeight="1" x14ac:dyDescent="0.2">
      <c r="A139" s="40" t="s">
        <v>217</v>
      </c>
      <c r="B139" s="40"/>
      <c r="C139" s="40"/>
      <c r="D139" s="40"/>
      <c r="E139" s="40">
        <f>SUM(E2:E137)</f>
        <v>44</v>
      </c>
      <c r="F139" s="40">
        <f>AVERAGE(F2:F137)</f>
        <v>266.78676470588238</v>
      </c>
      <c r="G139" s="40">
        <f t="shared" ref="G139:M139" si="3">AVERAGE(G2:G137)</f>
        <v>911.42647058823525</v>
      </c>
      <c r="H139" s="40">
        <f t="shared" si="3"/>
        <v>46.32952478795832</v>
      </c>
      <c r="I139" s="40">
        <f t="shared" si="3"/>
        <v>5181.7855938304865</v>
      </c>
      <c r="J139" s="40">
        <f t="shared" si="3"/>
        <v>21919.345588235294</v>
      </c>
      <c r="K139" s="40">
        <f t="shared" si="3"/>
        <v>253.25735294117646</v>
      </c>
      <c r="L139" s="40">
        <f t="shared" si="3"/>
        <v>1.8876462564223373</v>
      </c>
      <c r="M139" s="118">
        <f t="shared" si="3"/>
        <v>72.148895094408573</v>
      </c>
      <c r="N139" s="85"/>
      <c r="O139" s="69">
        <f t="shared" ref="O139:Q139" si="4">AVERAGE(O2:O137)</f>
        <v>11654.669117647059</v>
      </c>
      <c r="P139" s="69">
        <f t="shared" si="4"/>
        <v>947.05882352941171</v>
      </c>
      <c r="Q139" s="69">
        <f t="shared" si="4"/>
        <v>61.780442278174696</v>
      </c>
      <c r="R139" s="69">
        <f t="shared" ref="R139:W139" si="5">AVERAGE(R2:R137)</f>
        <v>6940.4705882352937</v>
      </c>
      <c r="S139" s="69">
        <f t="shared" si="5"/>
        <v>91225.970588235301</v>
      </c>
      <c r="T139" s="69">
        <f t="shared" si="5"/>
        <v>183.24264705882354</v>
      </c>
      <c r="U139" s="69">
        <f t="shared" si="5"/>
        <v>12630.625</v>
      </c>
      <c r="V139" s="69">
        <f t="shared" si="5"/>
        <v>11141.536764705883</v>
      </c>
      <c r="W139" s="69">
        <f t="shared" si="5"/>
        <v>11141.529411764706</v>
      </c>
      <c r="X139" s="69">
        <f>AVERAGE(X2:X137)</f>
        <v>253.25735294117646</v>
      </c>
      <c r="Y139" s="42"/>
      <c r="Z139" s="42"/>
      <c r="AA139" s="85"/>
      <c r="AB139" s="85"/>
      <c r="AC139" s="42"/>
      <c r="AD139" s="85"/>
      <c r="AF139" s="178"/>
    </row>
    <row r="140" spans="1:32" ht="15.75" customHeight="1" x14ac:dyDescent="0.2">
      <c r="K140" s="49"/>
      <c r="L140" s="49"/>
      <c r="M140" s="194"/>
      <c r="O140" s="188"/>
      <c r="Q140" s="155"/>
      <c r="R140" s="155"/>
      <c r="S140" s="155"/>
      <c r="T140" s="155"/>
      <c r="U140" s="155"/>
      <c r="V140" s="155"/>
      <c r="W140" s="155"/>
      <c r="X140" s="155"/>
    </row>
    <row r="141" spans="1:32" ht="15.75" customHeight="1" x14ac:dyDescent="0.2">
      <c r="K141" s="49"/>
      <c r="L141" s="49"/>
      <c r="M141" s="194"/>
      <c r="O141" s="188"/>
      <c r="Q141" s="155"/>
      <c r="R141" s="155"/>
      <c r="S141" s="155"/>
      <c r="T141" s="155"/>
      <c r="U141" s="155"/>
      <c r="V141" s="155"/>
      <c r="W141" s="155"/>
      <c r="X141" s="155"/>
    </row>
    <row r="142" spans="1:32" ht="15.75" customHeight="1" x14ac:dyDescent="0.2">
      <c r="K142" s="49"/>
      <c r="L142" s="49"/>
      <c r="M142" s="194"/>
      <c r="O142" s="188"/>
      <c r="Q142" s="155"/>
      <c r="R142" s="155"/>
      <c r="S142" s="155"/>
      <c r="T142" s="155"/>
      <c r="U142" s="155"/>
      <c r="V142" s="155"/>
      <c r="W142" s="155"/>
      <c r="X142" s="155"/>
    </row>
    <row r="143" spans="1:32" ht="15.75" customHeight="1" x14ac:dyDescent="0.2">
      <c r="K143" s="49"/>
      <c r="L143" s="49"/>
      <c r="M143" s="194"/>
      <c r="O143" s="188"/>
      <c r="Q143" s="155"/>
      <c r="R143" s="155"/>
      <c r="S143" s="155"/>
      <c r="T143" s="155"/>
      <c r="U143" s="155"/>
      <c r="V143" s="155"/>
      <c r="W143" s="155"/>
      <c r="X143" s="155"/>
    </row>
    <row r="144" spans="1:32" ht="15.75" customHeight="1" x14ac:dyDescent="0.2">
      <c r="K144" s="49"/>
      <c r="L144" s="49"/>
      <c r="M144" s="194"/>
      <c r="O144" s="188"/>
      <c r="Q144" s="155"/>
      <c r="R144" s="155"/>
      <c r="S144" s="155"/>
      <c r="T144" s="155"/>
      <c r="U144" s="155"/>
      <c r="V144" s="155"/>
      <c r="W144" s="155"/>
      <c r="X144" s="155"/>
    </row>
    <row r="145" spans="11:24" ht="15.75" customHeight="1" x14ac:dyDescent="0.2">
      <c r="K145" s="49"/>
      <c r="L145" s="49"/>
      <c r="M145" s="194"/>
      <c r="O145" s="188"/>
      <c r="Q145" s="155"/>
      <c r="R145" s="155"/>
      <c r="S145" s="155"/>
      <c r="T145" s="155"/>
      <c r="U145" s="155"/>
      <c r="V145" s="155"/>
      <c r="W145" s="155"/>
      <c r="X145" s="155"/>
    </row>
    <row r="146" spans="11:24" ht="15.75" customHeight="1" x14ac:dyDescent="0.2">
      <c r="K146" s="49"/>
      <c r="L146" s="49"/>
      <c r="M146" s="194"/>
      <c r="O146" s="188"/>
      <c r="Q146" s="155"/>
      <c r="R146" s="155"/>
      <c r="S146" s="155"/>
      <c r="T146" s="155"/>
      <c r="U146" s="155"/>
      <c r="V146" s="155"/>
      <c r="W146" s="155"/>
      <c r="X146" s="155"/>
    </row>
    <row r="147" spans="11:24" ht="15.75" customHeight="1" x14ac:dyDescent="0.2">
      <c r="K147" s="49"/>
      <c r="L147" s="49"/>
      <c r="M147" s="194"/>
      <c r="O147" s="188"/>
      <c r="Q147" s="155"/>
      <c r="R147" s="155"/>
      <c r="S147" s="155"/>
      <c r="T147" s="155"/>
      <c r="U147" s="155"/>
      <c r="V147" s="155"/>
      <c r="W147" s="155"/>
      <c r="X147" s="155"/>
    </row>
    <row r="148" spans="11:24" ht="15.75" customHeight="1" x14ac:dyDescent="0.2">
      <c r="K148" s="49"/>
      <c r="L148" s="49"/>
      <c r="M148" s="194"/>
      <c r="O148" s="188"/>
      <c r="Q148" s="155"/>
      <c r="R148" s="155"/>
      <c r="S148" s="155"/>
      <c r="T148" s="155"/>
      <c r="U148" s="155"/>
      <c r="V148" s="155"/>
      <c r="W148" s="155"/>
      <c r="X148" s="155"/>
    </row>
    <row r="149" spans="11:24" ht="15.75" customHeight="1" x14ac:dyDescent="0.2">
      <c r="K149" s="49"/>
      <c r="L149" s="49"/>
      <c r="M149" s="194"/>
      <c r="O149" s="188"/>
      <c r="Q149" s="155"/>
      <c r="R149" s="155"/>
      <c r="S149" s="155"/>
      <c r="T149" s="155"/>
      <c r="U149" s="155"/>
      <c r="V149" s="155"/>
      <c r="W149" s="155"/>
      <c r="X149" s="155"/>
    </row>
    <row r="150" spans="11:24" ht="15.75" customHeight="1" x14ac:dyDescent="0.2">
      <c r="K150" s="49"/>
      <c r="L150" s="49"/>
      <c r="M150" s="194"/>
      <c r="O150" s="188"/>
      <c r="Q150" s="155"/>
      <c r="R150" s="155"/>
      <c r="S150" s="155"/>
      <c r="T150" s="155"/>
      <c r="U150" s="155"/>
      <c r="V150" s="155"/>
      <c r="W150" s="155"/>
      <c r="X150" s="155"/>
    </row>
    <row r="151" spans="11:24" ht="15.75" customHeight="1" x14ac:dyDescent="0.2">
      <c r="K151" s="49"/>
      <c r="L151" s="49"/>
      <c r="M151" s="194"/>
      <c r="O151" s="188"/>
      <c r="Q151" s="155"/>
      <c r="R151" s="155"/>
      <c r="S151" s="155"/>
      <c r="T151" s="155"/>
      <c r="U151" s="155"/>
      <c r="V151" s="155"/>
      <c r="W151" s="155"/>
      <c r="X151" s="155"/>
    </row>
    <row r="152" spans="11:24" ht="15.75" customHeight="1" x14ac:dyDescent="0.2">
      <c r="K152" s="49"/>
      <c r="L152" s="49"/>
      <c r="M152" s="194"/>
      <c r="O152" s="188"/>
      <c r="Q152" s="155"/>
      <c r="R152" s="155"/>
      <c r="S152" s="155"/>
      <c r="T152" s="155"/>
      <c r="U152" s="155"/>
      <c r="V152" s="155"/>
      <c r="W152" s="155"/>
      <c r="X152" s="155"/>
    </row>
    <row r="153" spans="11:24" ht="15.75" customHeight="1" x14ac:dyDescent="0.2">
      <c r="K153" s="49"/>
      <c r="L153" s="49"/>
      <c r="M153" s="194"/>
      <c r="O153" s="188"/>
      <c r="Q153" s="155"/>
      <c r="R153" s="155"/>
      <c r="S153" s="155"/>
      <c r="T153" s="155"/>
      <c r="U153" s="155"/>
      <c r="V153" s="155"/>
      <c r="W153" s="155"/>
      <c r="X153" s="155"/>
    </row>
    <row r="154" spans="11:24" ht="15.75" customHeight="1" x14ac:dyDescent="0.2">
      <c r="K154" s="49"/>
      <c r="L154" s="49"/>
      <c r="M154" s="194"/>
      <c r="O154" s="188"/>
      <c r="Q154" s="155"/>
      <c r="R154" s="155"/>
      <c r="S154" s="155"/>
      <c r="T154" s="155"/>
      <c r="U154" s="155"/>
      <c r="V154" s="155"/>
      <c r="W154" s="155"/>
      <c r="X154" s="155"/>
    </row>
    <row r="155" spans="11:24" ht="15.75" customHeight="1" x14ac:dyDescent="0.2">
      <c r="K155" s="49"/>
      <c r="L155" s="49"/>
      <c r="M155" s="194"/>
      <c r="O155" s="188"/>
      <c r="Q155" s="155"/>
      <c r="R155" s="155"/>
      <c r="S155" s="155"/>
      <c r="T155" s="155"/>
      <c r="U155" s="155"/>
      <c r="V155" s="155"/>
      <c r="W155" s="155"/>
      <c r="X155" s="155"/>
    </row>
    <row r="156" spans="11:24" ht="15.75" customHeight="1" x14ac:dyDescent="0.2">
      <c r="K156" s="49"/>
      <c r="L156" s="49"/>
      <c r="M156" s="194"/>
      <c r="O156" s="188"/>
      <c r="Q156" s="155"/>
      <c r="R156" s="155"/>
      <c r="S156" s="155"/>
      <c r="T156" s="155"/>
      <c r="U156" s="155"/>
      <c r="V156" s="155"/>
      <c r="W156" s="155"/>
      <c r="X156" s="155"/>
    </row>
    <row r="157" spans="11:24" ht="15.75" customHeight="1" x14ac:dyDescent="0.2">
      <c r="K157" s="49"/>
      <c r="L157" s="49"/>
      <c r="M157" s="194"/>
      <c r="O157" s="188"/>
      <c r="Q157" s="155"/>
      <c r="R157" s="155"/>
      <c r="S157" s="155"/>
      <c r="T157" s="155"/>
      <c r="U157" s="155"/>
      <c r="V157" s="155"/>
      <c r="W157" s="155"/>
      <c r="X157" s="155"/>
    </row>
    <row r="158" spans="11:24" ht="15.75" customHeight="1" x14ac:dyDescent="0.2">
      <c r="K158" s="49"/>
      <c r="L158" s="49"/>
      <c r="M158" s="194"/>
      <c r="O158" s="188"/>
      <c r="Q158" s="155"/>
      <c r="R158" s="155"/>
      <c r="S158" s="155"/>
      <c r="T158" s="155"/>
      <c r="U158" s="155"/>
      <c r="V158" s="155"/>
      <c r="W158" s="155"/>
      <c r="X158" s="155"/>
    </row>
    <row r="159" spans="11:24" ht="15.75" customHeight="1" x14ac:dyDescent="0.2">
      <c r="K159" s="49"/>
      <c r="L159" s="49"/>
      <c r="M159" s="194"/>
      <c r="O159" s="188"/>
      <c r="Q159" s="155"/>
      <c r="R159" s="155"/>
      <c r="S159" s="155"/>
      <c r="T159" s="155"/>
      <c r="U159" s="155"/>
      <c r="V159" s="155"/>
      <c r="W159" s="155"/>
      <c r="X159" s="155"/>
    </row>
    <row r="160" spans="11:24" ht="15.75" customHeight="1" x14ac:dyDescent="0.2">
      <c r="K160" s="49"/>
      <c r="L160" s="49"/>
      <c r="M160" s="194"/>
      <c r="O160" s="188"/>
      <c r="Q160" s="155"/>
      <c r="R160" s="155"/>
      <c r="S160" s="155"/>
      <c r="T160" s="155"/>
      <c r="U160" s="155"/>
      <c r="V160" s="155"/>
      <c r="W160" s="155"/>
      <c r="X160" s="155"/>
    </row>
    <row r="161" spans="11:24" ht="15.75" customHeight="1" x14ac:dyDescent="0.2">
      <c r="K161" s="49"/>
      <c r="L161" s="49"/>
      <c r="M161" s="194"/>
      <c r="O161" s="188"/>
      <c r="Q161" s="155"/>
      <c r="R161" s="155"/>
      <c r="S161" s="155"/>
      <c r="T161" s="155"/>
      <c r="U161" s="155"/>
      <c r="V161" s="155"/>
      <c r="W161" s="155"/>
      <c r="X161" s="155"/>
    </row>
    <row r="162" spans="11:24" ht="15.75" customHeight="1" x14ac:dyDescent="0.2">
      <c r="K162" s="49"/>
      <c r="L162" s="49"/>
      <c r="M162" s="194"/>
      <c r="O162" s="188"/>
      <c r="Q162" s="155"/>
      <c r="R162" s="155"/>
      <c r="S162" s="155"/>
      <c r="T162" s="155"/>
      <c r="U162" s="155"/>
      <c r="V162" s="155"/>
      <c r="W162" s="155"/>
      <c r="X162" s="155"/>
    </row>
    <row r="163" spans="11:24" ht="15.75" customHeight="1" x14ac:dyDescent="0.2">
      <c r="K163" s="49"/>
      <c r="L163" s="49"/>
      <c r="M163" s="194"/>
      <c r="O163" s="188"/>
      <c r="Q163" s="155"/>
      <c r="R163" s="155"/>
      <c r="S163" s="155"/>
      <c r="T163" s="155"/>
      <c r="U163" s="155"/>
      <c r="V163" s="155"/>
      <c r="W163" s="155"/>
      <c r="X163" s="155"/>
    </row>
    <row r="164" spans="11:24" ht="15.75" customHeight="1" x14ac:dyDescent="0.2">
      <c r="K164" s="49"/>
      <c r="L164" s="49"/>
      <c r="M164" s="194"/>
      <c r="O164" s="188"/>
      <c r="Q164" s="155"/>
      <c r="R164" s="155"/>
      <c r="S164" s="155"/>
      <c r="T164" s="155"/>
      <c r="U164" s="155"/>
      <c r="V164" s="155"/>
      <c r="W164" s="155"/>
      <c r="X164" s="155"/>
    </row>
    <row r="165" spans="11:24" ht="15.75" customHeight="1" x14ac:dyDescent="0.2">
      <c r="K165" s="49"/>
      <c r="L165" s="49"/>
      <c r="M165" s="194"/>
      <c r="O165" s="188"/>
      <c r="Q165" s="155"/>
      <c r="R165" s="155"/>
      <c r="S165" s="155"/>
      <c r="T165" s="155"/>
      <c r="U165" s="155"/>
      <c r="V165" s="155"/>
      <c r="W165" s="155"/>
      <c r="X165" s="155"/>
    </row>
    <row r="166" spans="11:24" ht="15.75" customHeight="1" x14ac:dyDescent="0.2">
      <c r="K166" s="49"/>
      <c r="L166" s="49"/>
      <c r="M166" s="194"/>
      <c r="O166" s="188"/>
      <c r="Q166" s="155"/>
      <c r="R166" s="155"/>
      <c r="S166" s="155"/>
      <c r="T166" s="155"/>
      <c r="U166" s="155"/>
      <c r="V166" s="155"/>
      <c r="W166" s="155"/>
      <c r="X166" s="155"/>
    </row>
    <row r="167" spans="11:24" ht="15.75" customHeight="1" x14ac:dyDescent="0.2">
      <c r="K167" s="49"/>
      <c r="L167" s="49"/>
      <c r="M167" s="194"/>
      <c r="O167" s="188"/>
      <c r="Q167" s="155"/>
      <c r="R167" s="155"/>
      <c r="S167" s="155"/>
      <c r="T167" s="155"/>
      <c r="U167" s="155"/>
      <c r="V167" s="155"/>
      <c r="W167" s="155"/>
      <c r="X167" s="155"/>
    </row>
    <row r="168" spans="11:24" ht="15.75" customHeight="1" x14ac:dyDescent="0.2">
      <c r="K168" s="49"/>
      <c r="L168" s="49"/>
      <c r="M168" s="194"/>
      <c r="O168" s="188"/>
      <c r="Q168" s="155"/>
      <c r="R168" s="155"/>
      <c r="S168" s="155"/>
      <c r="T168" s="155"/>
      <c r="U168" s="155"/>
      <c r="V168" s="155"/>
      <c r="W168" s="155"/>
      <c r="X168" s="155"/>
    </row>
    <row r="169" spans="11:24" ht="15.75" customHeight="1" x14ac:dyDescent="0.2">
      <c r="K169" s="49"/>
      <c r="L169" s="49"/>
      <c r="M169" s="194"/>
      <c r="O169" s="188"/>
      <c r="Q169" s="155"/>
      <c r="R169" s="155"/>
      <c r="S169" s="155"/>
      <c r="T169" s="155"/>
      <c r="U169" s="155"/>
      <c r="V169" s="155"/>
      <c r="W169" s="155"/>
      <c r="X169" s="155"/>
    </row>
    <row r="170" spans="11:24" ht="15.75" customHeight="1" x14ac:dyDescent="0.2">
      <c r="K170" s="49"/>
      <c r="L170" s="49"/>
      <c r="M170" s="194"/>
      <c r="O170" s="188"/>
      <c r="Q170" s="155"/>
      <c r="R170" s="155"/>
      <c r="S170" s="155"/>
      <c r="T170" s="155"/>
      <c r="U170" s="155"/>
      <c r="V170" s="155"/>
      <c r="W170" s="155"/>
      <c r="X170" s="155"/>
    </row>
    <row r="171" spans="11:24" ht="15.75" customHeight="1" x14ac:dyDescent="0.2">
      <c r="K171" s="49"/>
      <c r="L171" s="49"/>
      <c r="M171" s="194"/>
      <c r="O171" s="188"/>
      <c r="Q171" s="155"/>
      <c r="R171" s="155"/>
      <c r="S171" s="155"/>
      <c r="T171" s="155"/>
      <c r="U171" s="155"/>
      <c r="V171" s="155"/>
      <c r="W171" s="155"/>
      <c r="X171" s="155"/>
    </row>
    <row r="172" spans="11:24" ht="15.75" customHeight="1" x14ac:dyDescent="0.2">
      <c r="K172" s="49"/>
      <c r="L172" s="49"/>
      <c r="M172" s="194"/>
      <c r="O172" s="188"/>
      <c r="Q172" s="155"/>
      <c r="R172" s="155"/>
      <c r="S172" s="155"/>
      <c r="T172" s="155"/>
      <c r="U172" s="155"/>
      <c r="V172" s="155"/>
      <c r="W172" s="155"/>
      <c r="X172" s="155"/>
    </row>
    <row r="173" spans="11:24" ht="15.75" customHeight="1" x14ac:dyDescent="0.2">
      <c r="K173" s="49"/>
      <c r="L173" s="49"/>
      <c r="M173" s="194"/>
      <c r="O173" s="188"/>
      <c r="Q173" s="155"/>
      <c r="R173" s="155"/>
      <c r="S173" s="155"/>
      <c r="T173" s="155"/>
      <c r="U173" s="155"/>
      <c r="V173" s="155"/>
      <c r="W173" s="155"/>
      <c r="X173" s="155"/>
    </row>
    <row r="174" spans="11:24" ht="15.75" customHeight="1" x14ac:dyDescent="0.2">
      <c r="K174" s="49"/>
      <c r="L174" s="49"/>
      <c r="M174" s="194"/>
      <c r="O174" s="188"/>
      <c r="Q174" s="155"/>
      <c r="R174" s="155"/>
      <c r="S174" s="155"/>
      <c r="T174" s="155"/>
      <c r="U174" s="155"/>
      <c r="V174" s="155"/>
      <c r="W174" s="155"/>
      <c r="X174" s="155"/>
    </row>
    <row r="175" spans="11:24" ht="15.75" customHeight="1" x14ac:dyDescent="0.2">
      <c r="K175" s="49"/>
      <c r="L175" s="49"/>
      <c r="M175" s="194"/>
      <c r="O175" s="188"/>
      <c r="Q175" s="155"/>
      <c r="R175" s="155"/>
      <c r="S175" s="155"/>
      <c r="T175" s="155"/>
      <c r="U175" s="155"/>
      <c r="V175" s="155"/>
      <c r="W175" s="155"/>
      <c r="X175" s="155"/>
    </row>
    <row r="176" spans="11:24" ht="15.75" customHeight="1" x14ac:dyDescent="0.2">
      <c r="K176" s="49"/>
      <c r="L176" s="49"/>
      <c r="M176" s="194"/>
      <c r="O176" s="188"/>
      <c r="Q176" s="155"/>
      <c r="R176" s="155"/>
      <c r="S176" s="155"/>
      <c r="T176" s="155"/>
      <c r="U176" s="155"/>
      <c r="V176" s="155"/>
      <c r="W176" s="155"/>
      <c r="X176" s="155"/>
    </row>
    <row r="177" spans="11:24" ht="15.75" customHeight="1" x14ac:dyDescent="0.2">
      <c r="K177" s="49"/>
      <c r="L177" s="49"/>
      <c r="M177" s="194"/>
      <c r="O177" s="188"/>
      <c r="Q177" s="155"/>
      <c r="R177" s="155"/>
      <c r="S177" s="155"/>
      <c r="T177" s="155"/>
      <c r="U177" s="155"/>
      <c r="V177" s="155"/>
      <c r="W177" s="155"/>
      <c r="X177" s="155"/>
    </row>
    <row r="178" spans="11:24" ht="15.75" customHeight="1" x14ac:dyDescent="0.2">
      <c r="K178" s="49"/>
      <c r="L178" s="49"/>
      <c r="M178" s="194"/>
      <c r="O178" s="188"/>
      <c r="Q178" s="155"/>
      <c r="R178" s="155"/>
      <c r="S178" s="155"/>
      <c r="T178" s="155"/>
      <c r="U178" s="155"/>
      <c r="V178" s="155"/>
      <c r="W178" s="155"/>
      <c r="X178" s="155"/>
    </row>
    <row r="179" spans="11:24" ht="15.75" customHeight="1" x14ac:dyDescent="0.2">
      <c r="K179" s="49"/>
      <c r="L179" s="49"/>
      <c r="M179" s="194"/>
      <c r="O179" s="188"/>
      <c r="Q179" s="155"/>
      <c r="R179" s="155"/>
      <c r="S179" s="155"/>
      <c r="T179" s="155"/>
      <c r="U179" s="155"/>
      <c r="V179" s="155"/>
      <c r="W179" s="155"/>
      <c r="X179" s="155"/>
    </row>
    <row r="180" spans="11:24" ht="15.75" customHeight="1" x14ac:dyDescent="0.2">
      <c r="K180" s="49"/>
      <c r="L180" s="49"/>
      <c r="M180" s="194"/>
      <c r="O180" s="188"/>
      <c r="Q180" s="155"/>
      <c r="R180" s="155"/>
      <c r="S180" s="155"/>
      <c r="T180" s="155"/>
      <c r="U180" s="155"/>
      <c r="V180" s="155"/>
      <c r="W180" s="155"/>
      <c r="X180" s="155"/>
    </row>
    <row r="181" spans="11:24" ht="15.75" customHeight="1" x14ac:dyDescent="0.2">
      <c r="K181" s="49"/>
      <c r="L181" s="49"/>
      <c r="M181" s="194"/>
      <c r="O181" s="188"/>
      <c r="Q181" s="155"/>
      <c r="R181" s="155"/>
      <c r="S181" s="155"/>
      <c r="T181" s="155"/>
      <c r="U181" s="155"/>
      <c r="V181" s="155"/>
      <c r="W181" s="155"/>
      <c r="X181" s="155"/>
    </row>
    <row r="182" spans="11:24" ht="15.75" customHeight="1" x14ac:dyDescent="0.2">
      <c r="K182" s="49"/>
      <c r="L182" s="49"/>
      <c r="M182" s="194"/>
      <c r="O182" s="188"/>
      <c r="Q182" s="155"/>
      <c r="R182" s="155"/>
      <c r="S182" s="155"/>
      <c r="T182" s="155"/>
      <c r="U182" s="155"/>
      <c r="V182" s="155"/>
      <c r="W182" s="155"/>
      <c r="X182" s="155"/>
    </row>
    <row r="183" spans="11:24" ht="15.75" customHeight="1" x14ac:dyDescent="0.2">
      <c r="K183" s="49"/>
      <c r="L183" s="49"/>
      <c r="M183" s="194"/>
      <c r="O183" s="188"/>
      <c r="Q183" s="155"/>
      <c r="R183" s="155"/>
      <c r="S183" s="155"/>
      <c r="T183" s="155"/>
      <c r="U183" s="155"/>
      <c r="V183" s="155"/>
      <c r="W183" s="155"/>
      <c r="X183" s="155"/>
    </row>
    <row r="184" spans="11:24" ht="15.75" customHeight="1" x14ac:dyDescent="0.2">
      <c r="K184" s="49"/>
      <c r="L184" s="49"/>
      <c r="M184" s="194"/>
      <c r="O184" s="188"/>
      <c r="Q184" s="155"/>
      <c r="R184" s="155"/>
      <c r="S184" s="155"/>
      <c r="T184" s="155"/>
      <c r="U184" s="155"/>
      <c r="V184" s="155"/>
      <c r="W184" s="155"/>
      <c r="X184" s="155"/>
    </row>
    <row r="185" spans="11:24" ht="15.75" customHeight="1" x14ac:dyDescent="0.2">
      <c r="K185" s="49"/>
      <c r="L185" s="49"/>
      <c r="M185" s="194"/>
      <c r="O185" s="188"/>
      <c r="Q185" s="155"/>
      <c r="R185" s="155"/>
      <c r="S185" s="155"/>
      <c r="T185" s="155"/>
      <c r="U185" s="155"/>
      <c r="V185" s="155"/>
      <c r="W185" s="155"/>
      <c r="X185" s="155"/>
    </row>
    <row r="186" spans="11:24" ht="15.75" customHeight="1" x14ac:dyDescent="0.2">
      <c r="K186" s="49"/>
      <c r="L186" s="49"/>
      <c r="M186" s="194"/>
      <c r="O186" s="188"/>
      <c r="Q186" s="155"/>
      <c r="R186" s="155"/>
      <c r="S186" s="155"/>
      <c r="T186" s="155"/>
      <c r="U186" s="155"/>
      <c r="V186" s="155"/>
      <c r="W186" s="155"/>
      <c r="X186" s="155"/>
    </row>
    <row r="187" spans="11:24" ht="15.75" customHeight="1" x14ac:dyDescent="0.2">
      <c r="K187" s="49"/>
      <c r="L187" s="49"/>
      <c r="M187" s="194"/>
      <c r="O187" s="188"/>
      <c r="Q187" s="155"/>
      <c r="R187" s="155"/>
      <c r="S187" s="155"/>
      <c r="T187" s="155"/>
      <c r="U187" s="155"/>
      <c r="V187" s="155"/>
      <c r="W187" s="155"/>
      <c r="X187" s="155"/>
    </row>
    <row r="188" spans="11:24" ht="15.75" customHeight="1" x14ac:dyDescent="0.2">
      <c r="K188" s="49"/>
      <c r="L188" s="49"/>
      <c r="M188" s="194"/>
      <c r="O188" s="188"/>
      <c r="Q188" s="155"/>
      <c r="R188" s="155"/>
      <c r="S188" s="155"/>
      <c r="T188" s="155"/>
      <c r="U188" s="155"/>
      <c r="V188" s="155"/>
      <c r="W188" s="155"/>
      <c r="X188" s="155"/>
    </row>
    <row r="189" spans="11:24" ht="15.75" customHeight="1" x14ac:dyDescent="0.2">
      <c r="K189" s="49"/>
      <c r="L189" s="49"/>
      <c r="M189" s="194"/>
      <c r="O189" s="188"/>
      <c r="Q189" s="155"/>
      <c r="R189" s="155"/>
      <c r="S189" s="155"/>
      <c r="T189" s="155"/>
      <c r="U189" s="155"/>
      <c r="V189" s="155"/>
      <c r="W189" s="155"/>
      <c r="X189" s="155"/>
    </row>
    <row r="190" spans="11:24" ht="15.75" customHeight="1" x14ac:dyDescent="0.2">
      <c r="K190" s="49"/>
      <c r="L190" s="49"/>
      <c r="M190" s="194"/>
      <c r="O190" s="188"/>
      <c r="Q190" s="155"/>
      <c r="R190" s="155"/>
      <c r="S190" s="155"/>
      <c r="T190" s="155"/>
      <c r="U190" s="155"/>
      <c r="V190" s="155"/>
      <c r="W190" s="155"/>
      <c r="X190" s="155"/>
    </row>
    <row r="191" spans="11:24" ht="15.75" customHeight="1" x14ac:dyDescent="0.2">
      <c r="K191" s="49"/>
      <c r="L191" s="49"/>
      <c r="M191" s="194"/>
      <c r="O191" s="188"/>
      <c r="Q191" s="155"/>
      <c r="R191" s="155"/>
      <c r="S191" s="155"/>
      <c r="T191" s="155"/>
      <c r="U191" s="155"/>
      <c r="V191" s="155"/>
      <c r="W191" s="155"/>
      <c r="X191" s="155"/>
    </row>
    <row r="192" spans="11:24" ht="15.75" customHeight="1" x14ac:dyDescent="0.2">
      <c r="K192" s="49"/>
      <c r="L192" s="49"/>
      <c r="M192" s="194"/>
      <c r="O192" s="188"/>
      <c r="Q192" s="155"/>
      <c r="R192" s="155"/>
      <c r="S192" s="155"/>
      <c r="T192" s="155"/>
      <c r="U192" s="155"/>
      <c r="V192" s="155"/>
      <c r="W192" s="155"/>
      <c r="X192" s="155"/>
    </row>
    <row r="193" spans="11:24" ht="15.75" customHeight="1" x14ac:dyDescent="0.2">
      <c r="K193" s="49"/>
      <c r="L193" s="49"/>
      <c r="M193" s="194"/>
      <c r="O193" s="188"/>
      <c r="Q193" s="155"/>
      <c r="R193" s="155"/>
      <c r="S193" s="155"/>
      <c r="T193" s="155"/>
      <c r="U193" s="155"/>
      <c r="V193" s="155"/>
      <c r="W193" s="155"/>
      <c r="X193" s="155"/>
    </row>
    <row r="194" spans="11:24" ht="15.75" customHeight="1" x14ac:dyDescent="0.2">
      <c r="K194" s="49"/>
      <c r="L194" s="49"/>
      <c r="M194" s="194"/>
      <c r="O194" s="188"/>
      <c r="Q194" s="155"/>
      <c r="R194" s="155"/>
      <c r="S194" s="155"/>
      <c r="T194" s="155"/>
      <c r="U194" s="155"/>
      <c r="V194" s="155"/>
      <c r="W194" s="155"/>
      <c r="X194" s="155"/>
    </row>
    <row r="195" spans="11:24" ht="15.75" customHeight="1" x14ac:dyDescent="0.2">
      <c r="K195" s="49"/>
      <c r="L195" s="49"/>
      <c r="M195" s="194"/>
      <c r="O195" s="188"/>
      <c r="Q195" s="155"/>
      <c r="R195" s="155"/>
      <c r="S195" s="155"/>
      <c r="T195" s="155"/>
      <c r="U195" s="155"/>
      <c r="V195" s="155"/>
      <c r="W195" s="155"/>
      <c r="X195" s="155"/>
    </row>
    <row r="196" spans="11:24" ht="15.75" customHeight="1" x14ac:dyDescent="0.2">
      <c r="K196" s="49"/>
      <c r="L196" s="49"/>
      <c r="M196" s="194"/>
      <c r="O196" s="188"/>
      <c r="Q196" s="155"/>
      <c r="R196" s="155"/>
      <c r="S196" s="155"/>
      <c r="T196" s="155"/>
      <c r="U196" s="155"/>
      <c r="V196" s="155"/>
      <c r="W196" s="155"/>
      <c r="X196" s="155"/>
    </row>
    <row r="197" spans="11:24" ht="15.75" customHeight="1" x14ac:dyDescent="0.2">
      <c r="K197" s="49"/>
      <c r="L197" s="49"/>
      <c r="M197" s="194"/>
      <c r="O197" s="188"/>
      <c r="Q197" s="155"/>
      <c r="R197" s="155"/>
      <c r="S197" s="155"/>
      <c r="T197" s="155"/>
      <c r="U197" s="155"/>
      <c r="V197" s="155"/>
      <c r="W197" s="155"/>
      <c r="X197" s="155"/>
    </row>
    <row r="198" spans="11:24" ht="15.75" customHeight="1" x14ac:dyDescent="0.2">
      <c r="K198" s="49"/>
      <c r="L198" s="49"/>
      <c r="M198" s="194"/>
      <c r="O198" s="188"/>
      <c r="Q198" s="155"/>
      <c r="R198" s="155"/>
      <c r="S198" s="155"/>
      <c r="T198" s="155"/>
      <c r="U198" s="155"/>
      <c r="V198" s="155"/>
      <c r="W198" s="155"/>
      <c r="X198" s="155"/>
    </row>
    <row r="199" spans="11:24" ht="15.75" customHeight="1" x14ac:dyDescent="0.2">
      <c r="K199" s="49"/>
      <c r="L199" s="49"/>
      <c r="M199" s="194"/>
      <c r="O199" s="188"/>
      <c r="Q199" s="155"/>
      <c r="R199" s="155"/>
      <c r="S199" s="155"/>
      <c r="T199" s="155"/>
      <c r="U199" s="155"/>
      <c r="V199" s="155"/>
      <c r="W199" s="155"/>
      <c r="X199" s="155"/>
    </row>
    <row r="200" spans="11:24" ht="15.75" customHeight="1" x14ac:dyDescent="0.2">
      <c r="K200" s="49"/>
      <c r="L200" s="49"/>
      <c r="M200" s="194"/>
      <c r="O200" s="188"/>
      <c r="Q200" s="155"/>
      <c r="R200" s="155"/>
      <c r="S200" s="155"/>
      <c r="T200" s="155"/>
      <c r="U200" s="155"/>
      <c r="V200" s="155"/>
      <c r="W200" s="155"/>
      <c r="X200" s="155"/>
    </row>
    <row r="201" spans="11:24" ht="15.75" customHeight="1" x14ac:dyDescent="0.2">
      <c r="K201" s="49"/>
      <c r="L201" s="49"/>
      <c r="M201" s="194"/>
      <c r="O201" s="188"/>
      <c r="Q201" s="155"/>
      <c r="R201" s="155"/>
      <c r="S201" s="155"/>
      <c r="T201" s="155"/>
      <c r="U201" s="155"/>
      <c r="V201" s="155"/>
      <c r="W201" s="155"/>
      <c r="X201" s="155"/>
    </row>
    <row r="202" spans="11:24" ht="15.75" customHeight="1" x14ac:dyDescent="0.2">
      <c r="K202" s="49"/>
      <c r="L202" s="49"/>
      <c r="M202" s="194"/>
      <c r="O202" s="188"/>
      <c r="Q202" s="155"/>
      <c r="R202" s="155"/>
      <c r="S202" s="155"/>
      <c r="T202" s="155"/>
      <c r="U202" s="155"/>
      <c r="V202" s="155"/>
      <c r="W202" s="155"/>
      <c r="X202" s="155"/>
    </row>
    <row r="203" spans="11:24" ht="15.75" customHeight="1" x14ac:dyDescent="0.2">
      <c r="K203" s="49"/>
      <c r="L203" s="49"/>
      <c r="M203" s="194"/>
      <c r="O203" s="188"/>
      <c r="Q203" s="155"/>
      <c r="R203" s="155"/>
      <c r="S203" s="155"/>
      <c r="T203" s="155"/>
      <c r="U203" s="155"/>
      <c r="V203" s="155"/>
      <c r="W203" s="155"/>
      <c r="X203" s="155"/>
    </row>
    <row r="204" spans="11:24" ht="15.75" customHeight="1" x14ac:dyDescent="0.2">
      <c r="K204" s="49"/>
      <c r="L204" s="49"/>
      <c r="M204" s="194"/>
      <c r="O204" s="188"/>
      <c r="Q204" s="155"/>
      <c r="R204" s="155"/>
      <c r="S204" s="155"/>
      <c r="T204" s="155"/>
      <c r="U204" s="155"/>
      <c r="V204" s="155"/>
      <c r="W204" s="155"/>
      <c r="X204" s="155"/>
    </row>
    <row r="205" spans="11:24" ht="15.75" customHeight="1" x14ac:dyDescent="0.2">
      <c r="K205" s="49"/>
      <c r="L205" s="49"/>
      <c r="M205" s="194"/>
      <c r="O205" s="188"/>
      <c r="Q205" s="155"/>
      <c r="R205" s="155"/>
      <c r="S205" s="155"/>
      <c r="T205" s="155"/>
      <c r="U205" s="155"/>
      <c r="V205" s="155"/>
      <c r="W205" s="155"/>
      <c r="X205" s="155"/>
    </row>
    <row r="206" spans="11:24" ht="15.75" customHeight="1" x14ac:dyDescent="0.2">
      <c r="K206" s="49"/>
      <c r="L206" s="49"/>
      <c r="M206" s="194"/>
      <c r="O206" s="188"/>
      <c r="Q206" s="155"/>
      <c r="R206" s="155"/>
      <c r="S206" s="155"/>
      <c r="T206" s="155"/>
      <c r="U206" s="155"/>
      <c r="V206" s="155"/>
      <c r="W206" s="155"/>
      <c r="X206" s="155"/>
    </row>
    <row r="207" spans="11:24" ht="15.75" customHeight="1" x14ac:dyDescent="0.2">
      <c r="K207" s="49"/>
      <c r="L207" s="49"/>
      <c r="M207" s="194"/>
      <c r="O207" s="188"/>
      <c r="Q207" s="155"/>
      <c r="R207" s="155"/>
      <c r="S207" s="155"/>
      <c r="T207" s="155"/>
      <c r="U207" s="155"/>
      <c r="V207" s="155"/>
      <c r="W207" s="155"/>
      <c r="X207" s="155"/>
    </row>
    <row r="208" spans="11:24" ht="15.75" customHeight="1" x14ac:dyDescent="0.2">
      <c r="K208" s="49"/>
      <c r="L208" s="49"/>
      <c r="M208" s="194"/>
      <c r="O208" s="188"/>
      <c r="Q208" s="155"/>
      <c r="R208" s="155"/>
      <c r="S208" s="155"/>
      <c r="T208" s="155"/>
      <c r="U208" s="155"/>
      <c r="V208" s="155"/>
      <c r="W208" s="155"/>
      <c r="X208" s="155"/>
    </row>
    <row r="209" spans="11:24" ht="15.75" customHeight="1" x14ac:dyDescent="0.2">
      <c r="K209" s="49"/>
      <c r="L209" s="49"/>
      <c r="M209" s="194"/>
      <c r="O209" s="188"/>
      <c r="Q209" s="155"/>
      <c r="R209" s="155"/>
      <c r="S209" s="155"/>
      <c r="T209" s="155"/>
      <c r="U209" s="155"/>
      <c r="V209" s="155"/>
      <c r="W209" s="155"/>
      <c r="X209" s="155"/>
    </row>
    <row r="210" spans="11:24" ht="15.75" customHeight="1" x14ac:dyDescent="0.2">
      <c r="K210" s="49"/>
      <c r="L210" s="49"/>
      <c r="M210" s="194"/>
      <c r="O210" s="188"/>
      <c r="Q210" s="155"/>
      <c r="R210" s="155"/>
      <c r="S210" s="155"/>
      <c r="T210" s="155"/>
      <c r="U210" s="155"/>
      <c r="V210" s="155"/>
      <c r="W210" s="155"/>
      <c r="X210" s="155"/>
    </row>
    <row r="211" spans="11:24" ht="15.75" customHeight="1" x14ac:dyDescent="0.2">
      <c r="K211" s="49"/>
      <c r="L211" s="49"/>
      <c r="M211" s="194"/>
      <c r="O211" s="188"/>
      <c r="Q211" s="155"/>
      <c r="R211" s="155"/>
      <c r="S211" s="155"/>
      <c r="T211" s="155"/>
      <c r="U211" s="155"/>
      <c r="V211" s="155"/>
      <c r="W211" s="155"/>
      <c r="X211" s="155"/>
    </row>
    <row r="212" spans="11:24" ht="15.75" customHeight="1" x14ac:dyDescent="0.2">
      <c r="K212" s="49"/>
      <c r="L212" s="49"/>
      <c r="M212" s="194"/>
      <c r="O212" s="188"/>
      <c r="Q212" s="155"/>
      <c r="R212" s="155"/>
      <c r="S212" s="155"/>
      <c r="T212" s="155"/>
      <c r="U212" s="155"/>
      <c r="V212" s="155"/>
      <c r="W212" s="155"/>
      <c r="X212" s="155"/>
    </row>
    <row r="213" spans="11:24" ht="15.75" customHeight="1" x14ac:dyDescent="0.2">
      <c r="K213" s="49"/>
      <c r="L213" s="49"/>
      <c r="M213" s="194"/>
      <c r="O213" s="188"/>
      <c r="Q213" s="155"/>
      <c r="R213" s="155"/>
      <c r="S213" s="155"/>
      <c r="T213" s="155"/>
      <c r="U213" s="155"/>
      <c r="V213" s="155"/>
      <c r="W213" s="155"/>
      <c r="X213" s="155"/>
    </row>
    <row r="214" spans="11:24" ht="15.75" customHeight="1" x14ac:dyDescent="0.2">
      <c r="K214" s="49"/>
      <c r="L214" s="49"/>
      <c r="M214" s="194"/>
      <c r="O214" s="188"/>
      <c r="Q214" s="155"/>
      <c r="R214" s="155"/>
      <c r="S214" s="155"/>
      <c r="T214" s="155"/>
      <c r="U214" s="155"/>
      <c r="V214" s="155"/>
      <c r="W214" s="155"/>
      <c r="X214" s="155"/>
    </row>
    <row r="215" spans="11:24" ht="15.75" customHeight="1" x14ac:dyDescent="0.2">
      <c r="K215" s="49"/>
      <c r="L215" s="49"/>
      <c r="M215" s="194"/>
      <c r="O215" s="188"/>
      <c r="Q215" s="155"/>
      <c r="R215" s="155"/>
      <c r="S215" s="155"/>
      <c r="T215" s="155"/>
      <c r="U215" s="155"/>
      <c r="V215" s="155"/>
      <c r="W215" s="155"/>
      <c r="X215" s="155"/>
    </row>
    <row r="216" spans="11:24" ht="15.75" customHeight="1" x14ac:dyDescent="0.2">
      <c r="K216" s="49"/>
      <c r="L216" s="49"/>
      <c r="M216" s="194"/>
      <c r="O216" s="188"/>
      <c r="Q216" s="155"/>
      <c r="R216" s="155"/>
      <c r="S216" s="155"/>
      <c r="T216" s="155"/>
      <c r="U216" s="155"/>
      <c r="V216" s="155"/>
      <c r="W216" s="155"/>
      <c r="X216" s="155"/>
    </row>
    <row r="217" spans="11:24" ht="15.75" customHeight="1" x14ac:dyDescent="0.2">
      <c r="K217" s="49"/>
      <c r="L217" s="49"/>
      <c r="M217" s="194"/>
      <c r="O217" s="188"/>
      <c r="Q217" s="155"/>
      <c r="R217" s="155"/>
      <c r="S217" s="155"/>
      <c r="T217" s="155"/>
      <c r="U217" s="155"/>
      <c r="V217" s="155"/>
      <c r="W217" s="155"/>
      <c r="X217" s="155"/>
    </row>
    <row r="218" spans="11:24" ht="15.75" customHeight="1" x14ac:dyDescent="0.2">
      <c r="K218" s="49"/>
      <c r="L218" s="49"/>
      <c r="M218" s="194"/>
      <c r="O218" s="188"/>
      <c r="Q218" s="155"/>
      <c r="R218" s="155"/>
      <c r="S218" s="155"/>
      <c r="T218" s="155"/>
      <c r="U218" s="155"/>
      <c r="V218" s="155"/>
      <c r="W218" s="155"/>
      <c r="X218" s="155"/>
    </row>
    <row r="219" spans="11:24" ht="15.75" customHeight="1" x14ac:dyDescent="0.2">
      <c r="K219" s="49"/>
      <c r="L219" s="49"/>
      <c r="M219" s="194"/>
      <c r="O219" s="188"/>
      <c r="Q219" s="155"/>
      <c r="R219" s="155"/>
      <c r="S219" s="155"/>
      <c r="T219" s="155"/>
      <c r="U219" s="155"/>
      <c r="V219" s="155"/>
      <c r="W219" s="155"/>
      <c r="X219" s="155"/>
    </row>
    <row r="220" spans="11:24" ht="15.75" customHeight="1" x14ac:dyDescent="0.2">
      <c r="K220" s="49"/>
      <c r="L220" s="49"/>
      <c r="M220" s="194"/>
      <c r="O220" s="188"/>
      <c r="Q220" s="155"/>
      <c r="R220" s="155"/>
      <c r="S220" s="155"/>
      <c r="T220" s="155"/>
      <c r="U220" s="155"/>
      <c r="V220" s="155"/>
      <c r="W220" s="155"/>
      <c r="X220" s="155"/>
    </row>
    <row r="221" spans="11:24" ht="15.75" customHeight="1" x14ac:dyDescent="0.2">
      <c r="K221" s="49"/>
      <c r="L221" s="49"/>
      <c r="M221" s="194"/>
      <c r="O221" s="188"/>
      <c r="Q221" s="155"/>
      <c r="R221" s="155"/>
      <c r="S221" s="155"/>
      <c r="T221" s="155"/>
      <c r="U221" s="155"/>
      <c r="V221" s="155"/>
      <c r="W221" s="155"/>
      <c r="X221" s="155"/>
    </row>
    <row r="222" spans="11:24" ht="15.75" customHeight="1" x14ac:dyDescent="0.2">
      <c r="K222" s="49"/>
      <c r="L222" s="49"/>
      <c r="M222" s="194"/>
      <c r="O222" s="188"/>
      <c r="Q222" s="155"/>
      <c r="R222" s="155"/>
      <c r="S222" s="155"/>
      <c r="T222" s="155"/>
      <c r="U222" s="155"/>
      <c r="V222" s="155"/>
      <c r="W222" s="155"/>
      <c r="X222" s="155"/>
    </row>
    <row r="223" spans="11:24" ht="15.75" customHeight="1" x14ac:dyDescent="0.2">
      <c r="K223" s="49"/>
      <c r="L223" s="49"/>
      <c r="M223" s="194"/>
      <c r="O223" s="188"/>
      <c r="Q223" s="155"/>
      <c r="R223" s="155"/>
      <c r="S223" s="155"/>
      <c r="T223" s="155"/>
      <c r="U223" s="155"/>
      <c r="V223" s="155"/>
      <c r="W223" s="155"/>
      <c r="X223" s="155"/>
    </row>
    <row r="224" spans="11:24" ht="15.75" customHeight="1" x14ac:dyDescent="0.2">
      <c r="K224" s="49"/>
      <c r="L224" s="49"/>
      <c r="M224" s="194"/>
      <c r="O224" s="188"/>
      <c r="Q224" s="155"/>
      <c r="R224" s="155"/>
      <c r="S224" s="155"/>
      <c r="T224" s="155"/>
      <c r="U224" s="155"/>
      <c r="V224" s="155"/>
      <c r="W224" s="155"/>
      <c r="X224" s="155"/>
    </row>
    <row r="225" spans="11:24" ht="15.75" customHeight="1" x14ac:dyDescent="0.2">
      <c r="K225" s="49"/>
      <c r="L225" s="49"/>
      <c r="M225" s="194"/>
      <c r="O225" s="188"/>
      <c r="Q225" s="155"/>
      <c r="R225" s="155"/>
      <c r="S225" s="155"/>
      <c r="T225" s="155"/>
      <c r="U225" s="155"/>
      <c r="V225" s="155"/>
      <c r="W225" s="155"/>
      <c r="X225" s="155"/>
    </row>
    <row r="226" spans="11:24" ht="15.75" customHeight="1" x14ac:dyDescent="0.2">
      <c r="K226" s="49"/>
      <c r="L226" s="49"/>
      <c r="M226" s="194"/>
      <c r="O226" s="188"/>
      <c r="Q226" s="155"/>
      <c r="R226" s="155"/>
      <c r="S226" s="155"/>
      <c r="T226" s="155"/>
      <c r="U226" s="155"/>
      <c r="V226" s="155"/>
      <c r="W226" s="155"/>
      <c r="X226" s="155"/>
    </row>
    <row r="227" spans="11:24" ht="15.75" customHeight="1" x14ac:dyDescent="0.2">
      <c r="K227" s="49"/>
      <c r="L227" s="49"/>
      <c r="M227" s="194"/>
      <c r="O227" s="188"/>
      <c r="Q227" s="155"/>
      <c r="R227" s="155"/>
      <c r="S227" s="155"/>
      <c r="T227" s="155"/>
      <c r="U227" s="155"/>
      <c r="V227" s="155"/>
      <c r="W227" s="155"/>
      <c r="X227" s="155"/>
    </row>
    <row r="228" spans="11:24" ht="15.75" customHeight="1" x14ac:dyDescent="0.2">
      <c r="K228" s="49"/>
      <c r="L228" s="49"/>
      <c r="M228" s="194"/>
      <c r="O228" s="188"/>
      <c r="Q228" s="155"/>
      <c r="R228" s="155"/>
      <c r="S228" s="155"/>
      <c r="T228" s="155"/>
      <c r="U228" s="155"/>
      <c r="V228" s="155"/>
      <c r="W228" s="155"/>
      <c r="X228" s="155"/>
    </row>
    <row r="229" spans="11:24" ht="15.75" customHeight="1" x14ac:dyDescent="0.2">
      <c r="K229" s="49"/>
      <c r="L229" s="49"/>
      <c r="M229" s="194"/>
      <c r="O229" s="188"/>
      <c r="Q229" s="155"/>
      <c r="R229" s="155"/>
      <c r="S229" s="155"/>
      <c r="T229" s="155"/>
      <c r="U229" s="155"/>
      <c r="V229" s="155"/>
      <c r="W229" s="155"/>
      <c r="X229" s="155"/>
    </row>
    <row r="230" spans="11:24" ht="15.75" customHeight="1" x14ac:dyDescent="0.2">
      <c r="K230" s="49"/>
      <c r="L230" s="49"/>
      <c r="M230" s="194"/>
      <c r="O230" s="188"/>
      <c r="Q230" s="155"/>
      <c r="R230" s="155"/>
      <c r="S230" s="155"/>
      <c r="T230" s="155"/>
      <c r="U230" s="155"/>
      <c r="V230" s="155"/>
      <c r="W230" s="155"/>
      <c r="X230" s="155"/>
    </row>
    <row r="231" spans="11:24" ht="15.75" customHeight="1" x14ac:dyDescent="0.2">
      <c r="K231" s="49"/>
      <c r="L231" s="49"/>
      <c r="M231" s="194"/>
      <c r="O231" s="188"/>
      <c r="Q231" s="155"/>
      <c r="R231" s="155"/>
      <c r="S231" s="155"/>
      <c r="T231" s="155"/>
      <c r="U231" s="155"/>
      <c r="V231" s="155"/>
      <c r="W231" s="155"/>
      <c r="X231" s="155"/>
    </row>
    <row r="232" spans="11:24" ht="15.75" customHeight="1" x14ac:dyDescent="0.2">
      <c r="K232" s="49"/>
      <c r="L232" s="49"/>
      <c r="M232" s="194"/>
      <c r="O232" s="188"/>
      <c r="Q232" s="155"/>
      <c r="R232" s="155"/>
      <c r="S232" s="155"/>
      <c r="T232" s="155"/>
      <c r="U232" s="155"/>
      <c r="V232" s="155"/>
      <c r="W232" s="155"/>
      <c r="X232" s="155"/>
    </row>
    <row r="233" spans="11:24" ht="15.75" customHeight="1" x14ac:dyDescent="0.2">
      <c r="K233" s="49"/>
      <c r="L233" s="49"/>
      <c r="M233" s="194"/>
      <c r="O233" s="188"/>
      <c r="Q233" s="155"/>
      <c r="R233" s="155"/>
      <c r="S233" s="155"/>
      <c r="T233" s="155"/>
      <c r="U233" s="155"/>
      <c r="V233" s="155"/>
      <c r="W233" s="155"/>
      <c r="X233" s="155"/>
    </row>
    <row r="234" spans="11:24" ht="15.75" customHeight="1" x14ac:dyDescent="0.2">
      <c r="K234" s="49"/>
      <c r="L234" s="49"/>
      <c r="M234" s="194"/>
      <c r="O234" s="188"/>
      <c r="Q234" s="155"/>
      <c r="R234" s="155"/>
      <c r="S234" s="155"/>
      <c r="T234" s="155"/>
      <c r="U234" s="155"/>
      <c r="V234" s="155"/>
      <c r="W234" s="155"/>
      <c r="X234" s="155"/>
    </row>
    <row r="235" spans="11:24" ht="15.75" customHeight="1" x14ac:dyDescent="0.2">
      <c r="K235" s="49"/>
      <c r="L235" s="49"/>
      <c r="M235" s="194"/>
      <c r="O235" s="188"/>
      <c r="Q235" s="155"/>
      <c r="R235" s="155"/>
      <c r="S235" s="155"/>
      <c r="T235" s="155"/>
      <c r="U235" s="155"/>
      <c r="V235" s="155"/>
      <c r="W235" s="155"/>
      <c r="X235" s="155"/>
    </row>
    <row r="236" spans="11:24" ht="15.75" customHeight="1" x14ac:dyDescent="0.2">
      <c r="K236" s="49"/>
      <c r="L236" s="49"/>
      <c r="M236" s="194"/>
      <c r="O236" s="188"/>
      <c r="Q236" s="155"/>
      <c r="R236" s="155"/>
      <c r="S236" s="155"/>
      <c r="T236" s="155"/>
      <c r="U236" s="155"/>
      <c r="V236" s="155"/>
      <c r="W236" s="155"/>
      <c r="X236" s="155"/>
    </row>
    <row r="237" spans="11:24" ht="15.75" customHeight="1" x14ac:dyDescent="0.2">
      <c r="K237" s="49"/>
      <c r="L237" s="49"/>
      <c r="M237" s="194"/>
      <c r="O237" s="188"/>
      <c r="Q237" s="155"/>
      <c r="R237" s="155"/>
      <c r="S237" s="155"/>
      <c r="T237" s="155"/>
      <c r="U237" s="155"/>
      <c r="V237" s="155"/>
      <c r="W237" s="155"/>
      <c r="X237" s="155"/>
    </row>
    <row r="238" spans="11:24" ht="15.75" customHeight="1" x14ac:dyDescent="0.2">
      <c r="K238" s="49"/>
      <c r="L238" s="49"/>
      <c r="M238" s="194"/>
      <c r="O238" s="188"/>
      <c r="Q238" s="155"/>
      <c r="R238" s="155"/>
      <c r="S238" s="155"/>
      <c r="T238" s="155"/>
      <c r="U238" s="155"/>
      <c r="V238" s="155"/>
      <c r="W238" s="155"/>
      <c r="X238" s="155"/>
    </row>
    <row r="239" spans="11:24" ht="15.75" customHeight="1" x14ac:dyDescent="0.2">
      <c r="K239" s="49"/>
      <c r="L239" s="49"/>
      <c r="M239" s="194"/>
      <c r="O239" s="188"/>
      <c r="Q239" s="155"/>
      <c r="R239" s="155"/>
      <c r="S239" s="155"/>
      <c r="T239" s="155"/>
      <c r="U239" s="155"/>
      <c r="V239" s="155"/>
      <c r="W239" s="155"/>
      <c r="X239" s="155"/>
    </row>
    <row r="240" spans="11:24" ht="15.75" customHeight="1" x14ac:dyDescent="0.2">
      <c r="K240" s="49"/>
      <c r="L240" s="49"/>
      <c r="M240" s="194"/>
      <c r="O240" s="188"/>
      <c r="Q240" s="155"/>
      <c r="R240" s="155"/>
      <c r="S240" s="155"/>
      <c r="T240" s="155"/>
      <c r="U240" s="155"/>
      <c r="V240" s="155"/>
      <c r="W240" s="155"/>
      <c r="X240" s="155"/>
    </row>
    <row r="241" spans="11:24" ht="15.75" customHeight="1" x14ac:dyDescent="0.2">
      <c r="K241" s="49"/>
      <c r="L241" s="49"/>
      <c r="M241" s="194"/>
      <c r="O241" s="188"/>
      <c r="Q241" s="155"/>
      <c r="R241" s="155"/>
      <c r="S241" s="155"/>
      <c r="T241" s="155"/>
      <c r="U241" s="155"/>
      <c r="V241" s="155"/>
      <c r="W241" s="155"/>
      <c r="X241" s="155"/>
    </row>
    <row r="242" spans="11:24" ht="15.75" customHeight="1" x14ac:dyDescent="0.2">
      <c r="K242" s="49"/>
      <c r="L242" s="49"/>
      <c r="M242" s="194"/>
      <c r="O242" s="188"/>
      <c r="Q242" s="155"/>
      <c r="R242" s="155"/>
      <c r="S242" s="155"/>
      <c r="T242" s="155"/>
      <c r="U242" s="155"/>
      <c r="V242" s="155"/>
      <c r="W242" s="155"/>
      <c r="X242" s="155"/>
    </row>
    <row r="243" spans="11:24" ht="15.75" customHeight="1" x14ac:dyDescent="0.2">
      <c r="K243" s="49"/>
      <c r="L243" s="49"/>
      <c r="M243" s="194"/>
      <c r="O243" s="188"/>
      <c r="Q243" s="155"/>
      <c r="R243" s="155"/>
      <c r="S243" s="155"/>
      <c r="T243" s="155"/>
      <c r="U243" s="155"/>
      <c r="V243" s="155"/>
      <c r="W243" s="155"/>
      <c r="X243" s="155"/>
    </row>
    <row r="244" spans="11:24" ht="15.75" customHeight="1" x14ac:dyDescent="0.2">
      <c r="K244" s="49"/>
      <c r="L244" s="49"/>
      <c r="M244" s="194"/>
      <c r="O244" s="188"/>
      <c r="Q244" s="155"/>
      <c r="R244" s="155"/>
      <c r="S244" s="155"/>
      <c r="T244" s="155"/>
      <c r="U244" s="155"/>
      <c r="V244" s="155"/>
      <c r="W244" s="155"/>
      <c r="X244" s="155"/>
    </row>
    <row r="245" spans="11:24" ht="15.75" customHeight="1" x14ac:dyDescent="0.2">
      <c r="K245" s="49"/>
      <c r="L245" s="49"/>
      <c r="M245" s="194"/>
      <c r="O245" s="188"/>
      <c r="Q245" s="155"/>
      <c r="R245" s="155"/>
      <c r="S245" s="155"/>
      <c r="T245" s="155"/>
      <c r="U245" s="155"/>
      <c r="V245" s="155"/>
      <c r="W245" s="155"/>
      <c r="X245" s="155"/>
    </row>
    <row r="246" spans="11:24" ht="15.75" customHeight="1" x14ac:dyDescent="0.2">
      <c r="K246" s="49"/>
      <c r="L246" s="49"/>
      <c r="M246" s="194"/>
      <c r="O246" s="188"/>
      <c r="Q246" s="155"/>
      <c r="R246" s="155"/>
      <c r="S246" s="155"/>
      <c r="T246" s="155"/>
      <c r="U246" s="155"/>
      <c r="V246" s="155"/>
      <c r="W246" s="155"/>
      <c r="X246" s="155"/>
    </row>
    <row r="247" spans="11:24" ht="15.75" customHeight="1" x14ac:dyDescent="0.2">
      <c r="K247" s="49"/>
      <c r="L247" s="49"/>
      <c r="M247" s="194"/>
      <c r="O247" s="188"/>
      <c r="Q247" s="155"/>
      <c r="R247" s="155"/>
      <c r="S247" s="155"/>
      <c r="T247" s="155"/>
      <c r="U247" s="155"/>
      <c r="V247" s="155"/>
      <c r="W247" s="155"/>
      <c r="X247" s="155"/>
    </row>
    <row r="248" spans="11:24" ht="15.75" customHeight="1" x14ac:dyDescent="0.2">
      <c r="K248" s="49"/>
      <c r="L248" s="49"/>
      <c r="M248" s="194"/>
      <c r="O248" s="188"/>
      <c r="Q248" s="155"/>
      <c r="R248" s="155"/>
      <c r="S248" s="155"/>
      <c r="T248" s="155"/>
      <c r="U248" s="155"/>
      <c r="V248" s="155"/>
      <c r="W248" s="155"/>
      <c r="X248" s="155"/>
    </row>
    <row r="249" spans="11:24" ht="15.75" customHeight="1" x14ac:dyDescent="0.2">
      <c r="K249" s="49"/>
      <c r="L249" s="49"/>
      <c r="M249" s="194"/>
      <c r="O249" s="188"/>
      <c r="Q249" s="155"/>
      <c r="R249" s="155"/>
      <c r="S249" s="155"/>
      <c r="T249" s="155"/>
      <c r="U249" s="155"/>
      <c r="V249" s="155"/>
      <c r="W249" s="155"/>
      <c r="X249" s="155"/>
    </row>
    <row r="250" spans="11:24" ht="15.75" customHeight="1" x14ac:dyDescent="0.2">
      <c r="K250" s="49"/>
      <c r="L250" s="49"/>
      <c r="M250" s="194"/>
      <c r="O250" s="188"/>
      <c r="Q250" s="155"/>
      <c r="R250" s="155"/>
      <c r="S250" s="155"/>
      <c r="T250" s="155"/>
      <c r="U250" s="155"/>
      <c r="V250" s="155"/>
      <c r="W250" s="155"/>
      <c r="X250" s="155"/>
    </row>
    <row r="251" spans="11:24" ht="15.75" customHeight="1" x14ac:dyDescent="0.2">
      <c r="K251" s="49"/>
      <c r="L251" s="49"/>
      <c r="M251" s="194"/>
      <c r="O251" s="188"/>
      <c r="Q251" s="155"/>
      <c r="R251" s="155"/>
      <c r="S251" s="155"/>
      <c r="T251" s="155"/>
      <c r="U251" s="155"/>
      <c r="V251" s="155"/>
      <c r="W251" s="155"/>
      <c r="X251" s="155"/>
    </row>
    <row r="252" spans="11:24" ht="15.75" customHeight="1" x14ac:dyDescent="0.2">
      <c r="K252" s="49"/>
      <c r="L252" s="49"/>
      <c r="M252" s="194"/>
      <c r="O252" s="188"/>
      <c r="Q252" s="155"/>
      <c r="R252" s="155"/>
      <c r="S252" s="155"/>
      <c r="T252" s="155"/>
      <c r="U252" s="155"/>
      <c r="V252" s="155"/>
      <c r="W252" s="155"/>
      <c r="X252" s="155"/>
    </row>
    <row r="253" spans="11:24" ht="15.75" customHeight="1" x14ac:dyDescent="0.2">
      <c r="K253" s="49"/>
      <c r="L253" s="49"/>
      <c r="M253" s="194"/>
      <c r="O253" s="188"/>
      <c r="Q253" s="155"/>
      <c r="R253" s="155"/>
      <c r="S253" s="155"/>
      <c r="T253" s="155"/>
      <c r="U253" s="155"/>
      <c r="V253" s="155"/>
      <c r="W253" s="155"/>
      <c r="X253" s="155"/>
    </row>
    <row r="254" spans="11:24" ht="15.75" customHeight="1" x14ac:dyDescent="0.2">
      <c r="K254" s="49"/>
      <c r="L254" s="49"/>
      <c r="M254" s="194"/>
      <c r="O254" s="188"/>
      <c r="Q254" s="155"/>
      <c r="R254" s="155"/>
      <c r="S254" s="155"/>
      <c r="T254" s="155"/>
      <c r="U254" s="155"/>
      <c r="V254" s="155"/>
      <c r="W254" s="155"/>
      <c r="X254" s="155"/>
    </row>
    <row r="255" spans="11:24" ht="15.75" customHeight="1" x14ac:dyDescent="0.2">
      <c r="K255" s="49"/>
      <c r="L255" s="49"/>
      <c r="M255" s="194"/>
      <c r="O255" s="188"/>
      <c r="Q255" s="155"/>
      <c r="R255" s="155"/>
      <c r="S255" s="155"/>
      <c r="T255" s="155"/>
      <c r="U255" s="155"/>
      <c r="V255" s="155"/>
      <c r="W255" s="155"/>
      <c r="X255" s="155"/>
    </row>
    <row r="256" spans="11:24" ht="15.75" customHeight="1" x14ac:dyDescent="0.2">
      <c r="K256" s="49"/>
      <c r="L256" s="49"/>
      <c r="M256" s="194"/>
      <c r="O256" s="188"/>
      <c r="Q256" s="155"/>
      <c r="R256" s="155"/>
      <c r="S256" s="155"/>
      <c r="T256" s="155"/>
      <c r="U256" s="155"/>
      <c r="V256" s="155"/>
      <c r="W256" s="155"/>
      <c r="X256" s="155"/>
    </row>
    <row r="257" spans="11:24" ht="15.75" customHeight="1" x14ac:dyDescent="0.2">
      <c r="K257" s="49"/>
      <c r="L257" s="49"/>
      <c r="M257" s="194"/>
      <c r="O257" s="188"/>
      <c r="Q257" s="155"/>
      <c r="R257" s="155"/>
      <c r="S257" s="155"/>
      <c r="T257" s="155"/>
      <c r="U257" s="155"/>
      <c r="V257" s="155"/>
      <c r="W257" s="155"/>
      <c r="X257" s="155"/>
    </row>
    <row r="258" spans="11:24" ht="15.75" customHeight="1" x14ac:dyDescent="0.2">
      <c r="K258" s="49"/>
      <c r="L258" s="49"/>
      <c r="M258" s="194"/>
      <c r="O258" s="188"/>
      <c r="Q258" s="155"/>
      <c r="R258" s="155"/>
      <c r="S258" s="155"/>
      <c r="T258" s="155"/>
      <c r="U258" s="155"/>
      <c r="V258" s="155"/>
      <c r="W258" s="155"/>
      <c r="X258" s="155"/>
    </row>
    <row r="259" spans="11:24" ht="15.75" customHeight="1" x14ac:dyDescent="0.2">
      <c r="K259" s="49"/>
      <c r="L259" s="49"/>
      <c r="M259" s="194"/>
      <c r="O259" s="188"/>
      <c r="Q259" s="155"/>
      <c r="R259" s="155"/>
      <c r="S259" s="155"/>
      <c r="T259" s="155"/>
      <c r="U259" s="155"/>
      <c r="V259" s="155"/>
      <c r="W259" s="155"/>
      <c r="X259" s="155"/>
    </row>
    <row r="260" spans="11:24" ht="15.75" customHeight="1" x14ac:dyDescent="0.2">
      <c r="K260" s="49"/>
      <c r="L260" s="49"/>
      <c r="M260" s="194"/>
      <c r="O260" s="188"/>
      <c r="Q260" s="155"/>
      <c r="R260" s="155"/>
      <c r="S260" s="155"/>
      <c r="T260" s="155"/>
      <c r="U260" s="155"/>
      <c r="V260" s="155"/>
      <c r="W260" s="155"/>
      <c r="X260" s="155"/>
    </row>
    <row r="261" spans="11:24" ht="15.75" customHeight="1" x14ac:dyDescent="0.2">
      <c r="K261" s="49"/>
      <c r="L261" s="49"/>
      <c r="M261" s="194"/>
      <c r="O261" s="188"/>
      <c r="Q261" s="155"/>
      <c r="R261" s="155"/>
      <c r="S261" s="155"/>
      <c r="T261" s="155"/>
      <c r="U261" s="155"/>
      <c r="V261" s="155"/>
      <c r="W261" s="155"/>
      <c r="X261" s="155"/>
    </row>
    <row r="262" spans="11:24" ht="15.75" customHeight="1" x14ac:dyDescent="0.2">
      <c r="K262" s="49"/>
      <c r="L262" s="49"/>
      <c r="M262" s="194"/>
      <c r="O262" s="188"/>
      <c r="Q262" s="155"/>
      <c r="R262" s="155"/>
      <c r="S262" s="155"/>
      <c r="T262" s="155"/>
      <c r="U262" s="155"/>
      <c r="V262" s="155"/>
      <c r="W262" s="155"/>
      <c r="X262" s="155"/>
    </row>
    <row r="263" spans="11:24" ht="15.75" customHeight="1" x14ac:dyDescent="0.2">
      <c r="K263" s="49"/>
      <c r="L263" s="49"/>
      <c r="M263" s="194"/>
      <c r="O263" s="188"/>
      <c r="Q263" s="155"/>
      <c r="R263" s="155"/>
      <c r="S263" s="155"/>
      <c r="T263" s="155"/>
      <c r="U263" s="155"/>
      <c r="V263" s="155"/>
      <c r="W263" s="155"/>
      <c r="X263" s="155"/>
    </row>
    <row r="264" spans="11:24" ht="15.75" customHeight="1" x14ac:dyDescent="0.2">
      <c r="K264" s="49"/>
      <c r="L264" s="49"/>
      <c r="M264" s="194"/>
      <c r="O264" s="188"/>
      <c r="Q264" s="155"/>
      <c r="R264" s="155"/>
      <c r="S264" s="155"/>
      <c r="T264" s="155"/>
      <c r="U264" s="155"/>
      <c r="V264" s="155"/>
      <c r="W264" s="155"/>
      <c r="X264" s="155"/>
    </row>
    <row r="265" spans="11:24" ht="15.75" customHeight="1" x14ac:dyDescent="0.2">
      <c r="K265" s="49"/>
      <c r="L265" s="49"/>
      <c r="M265" s="194"/>
      <c r="O265" s="188"/>
      <c r="Q265" s="155"/>
      <c r="R265" s="155"/>
      <c r="S265" s="155"/>
      <c r="T265" s="155"/>
      <c r="U265" s="155"/>
      <c r="V265" s="155"/>
      <c r="W265" s="155"/>
      <c r="X265" s="155"/>
    </row>
    <row r="266" spans="11:24" ht="15.75" customHeight="1" x14ac:dyDescent="0.2">
      <c r="K266" s="49"/>
      <c r="L266" s="49"/>
      <c r="M266" s="194"/>
      <c r="O266" s="188"/>
      <c r="Q266" s="155"/>
      <c r="R266" s="155"/>
      <c r="S266" s="155"/>
      <c r="T266" s="155"/>
      <c r="U266" s="155"/>
      <c r="V266" s="155"/>
      <c r="W266" s="155"/>
      <c r="X266" s="155"/>
    </row>
    <row r="267" spans="11:24" ht="15.75" customHeight="1" x14ac:dyDescent="0.2">
      <c r="K267" s="49"/>
      <c r="L267" s="49"/>
      <c r="M267" s="194"/>
      <c r="O267" s="188"/>
      <c r="Q267" s="155"/>
      <c r="R267" s="155"/>
      <c r="S267" s="155"/>
      <c r="T267" s="155"/>
      <c r="U267" s="155"/>
      <c r="V267" s="155"/>
      <c r="W267" s="155"/>
      <c r="X267" s="155"/>
    </row>
    <row r="268" spans="11:24" ht="15.75" customHeight="1" x14ac:dyDescent="0.2">
      <c r="K268" s="49"/>
      <c r="L268" s="49"/>
      <c r="M268" s="194"/>
      <c r="O268" s="188"/>
      <c r="Q268" s="155"/>
      <c r="R268" s="155"/>
      <c r="S268" s="155"/>
      <c r="T268" s="155"/>
      <c r="U268" s="155"/>
      <c r="V268" s="155"/>
      <c r="W268" s="155"/>
      <c r="X268" s="155"/>
    </row>
    <row r="269" spans="11:24" ht="15.75" customHeight="1" x14ac:dyDescent="0.2">
      <c r="K269" s="49"/>
      <c r="L269" s="49"/>
      <c r="M269" s="194"/>
      <c r="O269" s="188"/>
      <c r="Q269" s="155"/>
      <c r="R269" s="155"/>
      <c r="S269" s="155"/>
      <c r="T269" s="155"/>
      <c r="U269" s="155"/>
      <c r="V269" s="155"/>
      <c r="W269" s="155"/>
      <c r="X269" s="155"/>
    </row>
    <row r="270" spans="11:24" ht="15.75" customHeight="1" x14ac:dyDescent="0.2">
      <c r="K270" s="49"/>
      <c r="L270" s="49"/>
      <c r="M270" s="194"/>
      <c r="O270" s="188"/>
      <c r="Q270" s="155"/>
      <c r="R270" s="155"/>
      <c r="S270" s="155"/>
      <c r="T270" s="155"/>
      <c r="U270" s="155"/>
      <c r="V270" s="155"/>
      <c r="W270" s="155"/>
      <c r="X270" s="155"/>
    </row>
    <row r="271" spans="11:24" ht="15.75" customHeight="1" x14ac:dyDescent="0.2">
      <c r="K271" s="49"/>
      <c r="L271" s="49"/>
      <c r="M271" s="194"/>
      <c r="O271" s="188"/>
      <c r="Q271" s="155"/>
      <c r="R271" s="155"/>
      <c r="S271" s="155"/>
      <c r="T271" s="155"/>
      <c r="U271" s="155"/>
      <c r="V271" s="155"/>
      <c r="W271" s="155"/>
      <c r="X271" s="155"/>
    </row>
    <row r="272" spans="11:24" ht="15.75" customHeight="1" x14ac:dyDescent="0.2">
      <c r="K272" s="49"/>
      <c r="L272" s="49"/>
      <c r="M272" s="194"/>
      <c r="O272" s="188"/>
      <c r="Q272" s="155"/>
      <c r="R272" s="155"/>
      <c r="S272" s="155"/>
      <c r="T272" s="155"/>
      <c r="U272" s="155"/>
      <c r="V272" s="155"/>
      <c r="W272" s="155"/>
      <c r="X272" s="155"/>
    </row>
    <row r="273" spans="11:24" ht="15.75" customHeight="1" x14ac:dyDescent="0.2">
      <c r="K273" s="49"/>
      <c r="L273" s="49"/>
      <c r="M273" s="194"/>
      <c r="O273" s="188"/>
      <c r="Q273" s="155"/>
      <c r="R273" s="155"/>
      <c r="S273" s="155"/>
      <c r="T273" s="155"/>
      <c r="U273" s="155"/>
      <c r="V273" s="155"/>
      <c r="W273" s="155"/>
      <c r="X273" s="155"/>
    </row>
    <row r="274" spans="11:24" ht="15.75" customHeight="1" x14ac:dyDescent="0.2">
      <c r="K274" s="49"/>
      <c r="L274" s="49"/>
      <c r="M274" s="194"/>
      <c r="O274" s="188"/>
      <c r="Q274" s="155"/>
      <c r="R274" s="155"/>
      <c r="S274" s="155"/>
      <c r="T274" s="155"/>
      <c r="U274" s="155"/>
      <c r="V274" s="155"/>
      <c r="W274" s="155"/>
      <c r="X274" s="155"/>
    </row>
    <row r="275" spans="11:24" ht="15.75" customHeight="1" x14ac:dyDescent="0.2">
      <c r="K275" s="49"/>
      <c r="L275" s="49"/>
      <c r="M275" s="194"/>
      <c r="O275" s="188"/>
      <c r="Q275" s="155"/>
      <c r="R275" s="155"/>
      <c r="S275" s="155"/>
      <c r="T275" s="155"/>
      <c r="U275" s="155"/>
      <c r="V275" s="155"/>
      <c r="W275" s="155"/>
      <c r="X275" s="155"/>
    </row>
    <row r="276" spans="11:24" ht="15.75" customHeight="1" x14ac:dyDescent="0.2">
      <c r="K276" s="49"/>
      <c r="L276" s="49"/>
      <c r="M276" s="194"/>
      <c r="O276" s="188"/>
      <c r="Q276" s="155"/>
      <c r="R276" s="155"/>
      <c r="S276" s="155"/>
      <c r="T276" s="155"/>
      <c r="U276" s="155"/>
      <c r="V276" s="155"/>
      <c r="W276" s="155"/>
      <c r="X276" s="155"/>
    </row>
    <row r="277" spans="11:24" ht="15.75" customHeight="1" x14ac:dyDescent="0.2">
      <c r="K277" s="49"/>
      <c r="L277" s="49"/>
      <c r="M277" s="194"/>
      <c r="O277" s="188"/>
      <c r="Q277" s="155"/>
      <c r="R277" s="155"/>
      <c r="S277" s="155"/>
      <c r="T277" s="155"/>
      <c r="U277" s="155"/>
      <c r="V277" s="155"/>
      <c r="W277" s="155"/>
      <c r="X277" s="155"/>
    </row>
    <row r="278" spans="11:24" ht="15.75" customHeight="1" x14ac:dyDescent="0.2">
      <c r="K278" s="49"/>
      <c r="L278" s="49"/>
      <c r="M278" s="194"/>
      <c r="O278" s="188"/>
      <c r="Q278" s="155"/>
      <c r="R278" s="155"/>
      <c r="S278" s="155"/>
      <c r="T278" s="155"/>
      <c r="U278" s="155"/>
      <c r="V278" s="155"/>
      <c r="W278" s="155"/>
      <c r="X278" s="155"/>
    </row>
    <row r="279" spans="11:24" ht="15.75" customHeight="1" x14ac:dyDescent="0.2">
      <c r="K279" s="49"/>
      <c r="L279" s="49"/>
      <c r="M279" s="194"/>
      <c r="O279" s="188"/>
      <c r="Q279" s="155"/>
      <c r="R279" s="155"/>
      <c r="S279" s="155"/>
      <c r="T279" s="155"/>
      <c r="U279" s="155"/>
      <c r="V279" s="155"/>
      <c r="W279" s="155"/>
      <c r="X279" s="155"/>
    </row>
    <row r="280" spans="11:24" ht="15.75" customHeight="1" x14ac:dyDescent="0.2">
      <c r="K280" s="49"/>
      <c r="L280" s="49"/>
      <c r="M280" s="194"/>
      <c r="O280" s="188"/>
      <c r="Q280" s="155"/>
      <c r="R280" s="155"/>
      <c r="S280" s="155"/>
      <c r="T280" s="155"/>
      <c r="U280" s="155"/>
      <c r="V280" s="155"/>
      <c r="W280" s="155"/>
      <c r="X280" s="155"/>
    </row>
    <row r="281" spans="11:24" ht="15.75" customHeight="1" x14ac:dyDescent="0.2">
      <c r="K281" s="49"/>
      <c r="L281" s="49"/>
      <c r="M281" s="194"/>
      <c r="O281" s="188"/>
      <c r="Q281" s="155"/>
      <c r="R281" s="155"/>
      <c r="S281" s="155"/>
      <c r="T281" s="155"/>
      <c r="U281" s="155"/>
      <c r="V281" s="155"/>
      <c r="W281" s="155"/>
      <c r="X281" s="155"/>
    </row>
    <row r="282" spans="11:24" ht="15.75" customHeight="1" x14ac:dyDescent="0.2">
      <c r="K282" s="49"/>
      <c r="L282" s="49"/>
      <c r="M282" s="194"/>
      <c r="O282" s="188"/>
      <c r="Q282" s="155"/>
      <c r="R282" s="155"/>
      <c r="S282" s="155"/>
      <c r="T282" s="155"/>
      <c r="U282" s="155"/>
      <c r="V282" s="155"/>
      <c r="W282" s="155"/>
      <c r="X282" s="155"/>
    </row>
    <row r="283" spans="11:24" ht="15.75" customHeight="1" x14ac:dyDescent="0.2">
      <c r="K283" s="49"/>
      <c r="L283" s="49"/>
      <c r="M283" s="194"/>
      <c r="O283" s="188"/>
      <c r="Q283" s="155"/>
      <c r="R283" s="155"/>
      <c r="S283" s="155"/>
      <c r="T283" s="155"/>
      <c r="U283" s="155"/>
      <c r="V283" s="155"/>
      <c r="W283" s="155"/>
      <c r="X283" s="155"/>
    </row>
    <row r="284" spans="11:24" ht="15.75" customHeight="1" x14ac:dyDescent="0.2">
      <c r="K284" s="49"/>
      <c r="L284" s="49"/>
      <c r="M284" s="194"/>
      <c r="O284" s="188"/>
      <c r="Q284" s="155"/>
      <c r="R284" s="155"/>
      <c r="S284" s="155"/>
      <c r="T284" s="155"/>
      <c r="U284" s="155"/>
      <c r="V284" s="155"/>
      <c r="W284" s="155"/>
      <c r="X284" s="155"/>
    </row>
    <row r="285" spans="11:24" ht="15.75" customHeight="1" x14ac:dyDescent="0.2">
      <c r="K285" s="49"/>
      <c r="L285" s="49"/>
      <c r="M285" s="194"/>
      <c r="O285" s="188"/>
      <c r="Q285" s="155"/>
      <c r="R285" s="155"/>
      <c r="S285" s="155"/>
      <c r="T285" s="155"/>
      <c r="U285" s="155"/>
      <c r="V285" s="155"/>
      <c r="W285" s="155"/>
      <c r="X285" s="155"/>
    </row>
    <row r="286" spans="11:24" ht="15.75" customHeight="1" x14ac:dyDescent="0.2">
      <c r="K286" s="49"/>
      <c r="L286" s="49"/>
      <c r="M286" s="194"/>
      <c r="O286" s="188"/>
      <c r="Q286" s="155"/>
      <c r="R286" s="155"/>
      <c r="S286" s="155"/>
      <c r="T286" s="155"/>
      <c r="U286" s="155"/>
      <c r="V286" s="155"/>
      <c r="W286" s="155"/>
      <c r="X286" s="155"/>
    </row>
    <row r="287" spans="11:24" ht="15.75" customHeight="1" x14ac:dyDescent="0.2">
      <c r="K287" s="49"/>
      <c r="L287" s="49"/>
      <c r="M287" s="194"/>
      <c r="O287" s="188"/>
      <c r="Q287" s="155"/>
      <c r="R287" s="155"/>
      <c r="S287" s="155"/>
      <c r="T287" s="155"/>
      <c r="U287" s="155"/>
      <c r="V287" s="155"/>
      <c r="W287" s="155"/>
      <c r="X287" s="155"/>
    </row>
    <row r="288" spans="11:24" ht="15.75" customHeight="1" x14ac:dyDescent="0.2">
      <c r="K288" s="49"/>
      <c r="L288" s="49"/>
      <c r="M288" s="194"/>
      <c r="O288" s="188"/>
      <c r="Q288" s="155"/>
      <c r="R288" s="155"/>
      <c r="S288" s="155"/>
      <c r="T288" s="155"/>
      <c r="U288" s="155"/>
      <c r="V288" s="155"/>
      <c r="W288" s="155"/>
      <c r="X288" s="155"/>
    </row>
    <row r="289" spans="11:24" ht="15.75" customHeight="1" x14ac:dyDescent="0.2">
      <c r="K289" s="49"/>
      <c r="L289" s="49"/>
      <c r="M289" s="194"/>
      <c r="O289" s="188"/>
      <c r="Q289" s="155"/>
      <c r="R289" s="155"/>
      <c r="S289" s="155"/>
      <c r="T289" s="155"/>
      <c r="U289" s="155"/>
      <c r="V289" s="155"/>
      <c r="W289" s="155"/>
      <c r="X289" s="155"/>
    </row>
    <row r="290" spans="11:24" ht="15.75" customHeight="1" x14ac:dyDescent="0.2">
      <c r="K290" s="49"/>
      <c r="L290" s="49"/>
      <c r="M290" s="194"/>
      <c r="O290" s="188"/>
      <c r="Q290" s="155"/>
      <c r="R290" s="155"/>
      <c r="S290" s="155"/>
      <c r="T290" s="155"/>
      <c r="U290" s="155"/>
      <c r="V290" s="155"/>
      <c r="W290" s="155"/>
      <c r="X290" s="155"/>
    </row>
    <row r="291" spans="11:24" ht="15.75" customHeight="1" x14ac:dyDescent="0.2">
      <c r="K291" s="49"/>
      <c r="L291" s="49"/>
      <c r="M291" s="194"/>
      <c r="O291" s="188"/>
      <c r="Q291" s="155"/>
      <c r="R291" s="155"/>
      <c r="S291" s="155"/>
      <c r="T291" s="155"/>
      <c r="U291" s="155"/>
      <c r="V291" s="155"/>
      <c r="W291" s="155"/>
      <c r="X291" s="155"/>
    </row>
    <row r="292" spans="11:24" ht="15.75" customHeight="1" x14ac:dyDescent="0.2">
      <c r="K292" s="49"/>
      <c r="L292" s="49"/>
      <c r="M292" s="194"/>
      <c r="O292" s="188"/>
      <c r="Q292" s="155"/>
      <c r="R292" s="155"/>
      <c r="S292" s="155"/>
      <c r="T292" s="155"/>
      <c r="U292" s="155"/>
      <c r="V292" s="155"/>
      <c r="W292" s="155"/>
      <c r="X292" s="155"/>
    </row>
    <row r="293" spans="11:24" ht="15.75" customHeight="1" x14ac:dyDescent="0.2">
      <c r="K293" s="49"/>
      <c r="L293" s="49"/>
      <c r="M293" s="194"/>
      <c r="O293" s="188"/>
      <c r="Q293" s="155"/>
      <c r="R293" s="155"/>
      <c r="S293" s="155"/>
      <c r="T293" s="155"/>
      <c r="U293" s="155"/>
      <c r="V293" s="155"/>
      <c r="W293" s="155"/>
      <c r="X293" s="155"/>
    </row>
    <row r="294" spans="11:24" ht="15.75" customHeight="1" x14ac:dyDescent="0.2">
      <c r="K294" s="49"/>
      <c r="L294" s="49"/>
      <c r="M294" s="194"/>
      <c r="O294" s="188"/>
      <c r="Q294" s="155"/>
      <c r="R294" s="155"/>
      <c r="S294" s="155"/>
      <c r="T294" s="155"/>
      <c r="U294" s="155"/>
      <c r="V294" s="155"/>
      <c r="W294" s="155"/>
      <c r="X294" s="155"/>
    </row>
    <row r="295" spans="11:24" ht="15.75" customHeight="1" x14ac:dyDescent="0.2">
      <c r="K295" s="49"/>
      <c r="L295" s="49"/>
      <c r="M295" s="194"/>
      <c r="O295" s="188"/>
      <c r="Q295" s="155"/>
      <c r="R295" s="155"/>
      <c r="S295" s="155"/>
      <c r="T295" s="155"/>
      <c r="U295" s="155"/>
      <c r="V295" s="155"/>
      <c r="W295" s="155"/>
      <c r="X295" s="155"/>
    </row>
    <row r="296" spans="11:24" ht="15.75" customHeight="1" x14ac:dyDescent="0.2">
      <c r="K296" s="49"/>
      <c r="L296" s="49"/>
      <c r="M296" s="194"/>
      <c r="O296" s="188"/>
      <c r="Q296" s="155"/>
      <c r="R296" s="155"/>
      <c r="S296" s="155"/>
      <c r="T296" s="155"/>
      <c r="U296" s="155"/>
      <c r="V296" s="155"/>
      <c r="W296" s="155"/>
      <c r="X296" s="155"/>
    </row>
    <row r="297" spans="11:24" ht="15.75" customHeight="1" x14ac:dyDescent="0.2">
      <c r="K297" s="49"/>
      <c r="L297" s="49"/>
      <c r="M297" s="194"/>
      <c r="O297" s="188"/>
      <c r="Q297" s="155"/>
      <c r="R297" s="155"/>
      <c r="S297" s="155"/>
      <c r="T297" s="155"/>
      <c r="U297" s="155"/>
      <c r="V297" s="155"/>
      <c r="W297" s="155"/>
      <c r="X297" s="155"/>
    </row>
    <row r="298" spans="11:24" ht="15.75" customHeight="1" x14ac:dyDescent="0.2">
      <c r="K298" s="49"/>
      <c r="L298" s="49"/>
      <c r="M298" s="194"/>
      <c r="O298" s="188"/>
      <c r="Q298" s="155"/>
      <c r="R298" s="155"/>
      <c r="S298" s="155"/>
      <c r="T298" s="155"/>
      <c r="U298" s="155"/>
      <c r="V298" s="155"/>
      <c r="W298" s="155"/>
      <c r="X298" s="155"/>
    </row>
    <row r="299" spans="11:24" ht="15.75" customHeight="1" x14ac:dyDescent="0.2">
      <c r="K299" s="49"/>
      <c r="L299" s="49"/>
      <c r="M299" s="194"/>
      <c r="O299" s="188"/>
      <c r="Q299" s="155"/>
      <c r="R299" s="155"/>
      <c r="S299" s="155"/>
      <c r="T299" s="155"/>
      <c r="U299" s="155"/>
      <c r="V299" s="155"/>
      <c r="W299" s="155"/>
      <c r="X299" s="155"/>
    </row>
    <row r="300" spans="11:24" ht="15.75" customHeight="1" x14ac:dyDescent="0.2">
      <c r="K300" s="49"/>
      <c r="L300" s="49"/>
      <c r="M300" s="194"/>
      <c r="O300" s="188"/>
      <c r="Q300" s="155"/>
      <c r="R300" s="155"/>
      <c r="S300" s="155"/>
      <c r="T300" s="155"/>
      <c r="U300" s="155"/>
      <c r="V300" s="155"/>
      <c r="W300" s="155"/>
      <c r="X300" s="155"/>
    </row>
    <row r="301" spans="11:24" ht="15.75" customHeight="1" x14ac:dyDescent="0.2">
      <c r="K301" s="49"/>
      <c r="L301" s="49"/>
      <c r="M301" s="194"/>
      <c r="O301" s="188"/>
      <c r="Q301" s="155"/>
      <c r="R301" s="155"/>
      <c r="S301" s="155"/>
      <c r="T301" s="155"/>
      <c r="U301" s="155"/>
      <c r="V301" s="155"/>
      <c r="W301" s="155"/>
      <c r="X301" s="155"/>
    </row>
    <row r="302" spans="11:24" ht="15.75" customHeight="1" x14ac:dyDescent="0.2">
      <c r="K302" s="49"/>
      <c r="L302" s="49"/>
      <c r="M302" s="194"/>
      <c r="O302" s="188"/>
      <c r="Q302" s="155"/>
      <c r="R302" s="155"/>
      <c r="S302" s="155"/>
      <c r="T302" s="155"/>
      <c r="U302" s="155"/>
      <c r="V302" s="155"/>
      <c r="W302" s="155"/>
      <c r="X302" s="155"/>
    </row>
    <row r="303" spans="11:24" ht="15.75" customHeight="1" x14ac:dyDescent="0.2">
      <c r="K303" s="49"/>
      <c r="L303" s="49"/>
      <c r="M303" s="194"/>
      <c r="O303" s="188"/>
      <c r="Q303" s="155"/>
      <c r="R303" s="155"/>
      <c r="S303" s="155"/>
      <c r="T303" s="155"/>
      <c r="U303" s="155"/>
      <c r="V303" s="155"/>
      <c r="W303" s="155"/>
      <c r="X303" s="155"/>
    </row>
    <row r="304" spans="11:24" ht="15.75" customHeight="1" x14ac:dyDescent="0.2">
      <c r="K304" s="49"/>
      <c r="L304" s="49"/>
      <c r="M304" s="194"/>
      <c r="O304" s="188"/>
      <c r="Q304" s="155"/>
      <c r="R304" s="155"/>
      <c r="S304" s="155"/>
      <c r="T304" s="155"/>
      <c r="U304" s="155"/>
      <c r="V304" s="155"/>
      <c r="W304" s="155"/>
      <c r="X304" s="155"/>
    </row>
    <row r="305" spans="11:24" ht="15.75" customHeight="1" x14ac:dyDescent="0.2">
      <c r="K305" s="49"/>
      <c r="L305" s="49"/>
      <c r="M305" s="194"/>
      <c r="O305" s="188"/>
      <c r="Q305" s="155"/>
      <c r="R305" s="155"/>
      <c r="S305" s="155"/>
      <c r="T305" s="155"/>
      <c r="U305" s="155"/>
      <c r="V305" s="155"/>
      <c r="W305" s="155"/>
      <c r="X305" s="155"/>
    </row>
    <row r="306" spans="11:24" ht="15.75" customHeight="1" x14ac:dyDescent="0.2">
      <c r="K306" s="49"/>
      <c r="L306" s="49"/>
      <c r="M306" s="194"/>
      <c r="O306" s="188"/>
      <c r="Q306" s="155"/>
      <c r="R306" s="155"/>
      <c r="S306" s="155"/>
      <c r="T306" s="155"/>
      <c r="U306" s="155"/>
      <c r="V306" s="155"/>
      <c r="W306" s="155"/>
      <c r="X306" s="155"/>
    </row>
    <row r="307" spans="11:24" ht="15.75" customHeight="1" x14ac:dyDescent="0.2">
      <c r="K307" s="49"/>
      <c r="L307" s="49"/>
      <c r="M307" s="194"/>
      <c r="O307" s="188"/>
      <c r="Q307" s="155"/>
      <c r="R307" s="155"/>
      <c r="S307" s="155"/>
      <c r="T307" s="155"/>
      <c r="U307" s="155"/>
      <c r="V307" s="155"/>
      <c r="W307" s="155"/>
      <c r="X307" s="155"/>
    </row>
    <row r="308" spans="11:24" ht="15.75" customHeight="1" x14ac:dyDescent="0.2">
      <c r="K308" s="49"/>
      <c r="L308" s="49"/>
      <c r="M308" s="194"/>
      <c r="O308" s="188"/>
      <c r="Q308" s="155"/>
      <c r="R308" s="155"/>
      <c r="S308" s="155"/>
      <c r="T308" s="155"/>
      <c r="U308" s="155"/>
      <c r="V308" s="155"/>
      <c r="W308" s="155"/>
      <c r="X308" s="155"/>
    </row>
    <row r="309" spans="11:24" ht="15.75" customHeight="1" x14ac:dyDescent="0.2">
      <c r="K309" s="49"/>
      <c r="L309" s="49"/>
      <c r="M309" s="194"/>
      <c r="O309" s="188"/>
      <c r="Q309" s="155"/>
      <c r="R309" s="155"/>
      <c r="S309" s="155"/>
      <c r="T309" s="155"/>
      <c r="U309" s="155"/>
      <c r="V309" s="155"/>
      <c r="W309" s="155"/>
      <c r="X309" s="155"/>
    </row>
    <row r="310" spans="11:24" ht="15.75" customHeight="1" x14ac:dyDescent="0.2">
      <c r="K310" s="49"/>
      <c r="L310" s="49"/>
      <c r="M310" s="194"/>
      <c r="O310" s="188"/>
      <c r="Q310" s="155"/>
      <c r="R310" s="155"/>
      <c r="S310" s="155"/>
      <c r="T310" s="155"/>
      <c r="U310" s="155"/>
      <c r="V310" s="155"/>
      <c r="W310" s="155"/>
      <c r="X310" s="155"/>
    </row>
    <row r="311" spans="11:24" ht="15.75" customHeight="1" x14ac:dyDescent="0.2">
      <c r="K311" s="49"/>
      <c r="L311" s="49"/>
      <c r="M311" s="194"/>
      <c r="O311" s="188"/>
      <c r="Q311" s="155"/>
      <c r="R311" s="155"/>
      <c r="S311" s="155"/>
      <c r="T311" s="155"/>
      <c r="U311" s="155"/>
      <c r="V311" s="155"/>
      <c r="W311" s="155"/>
      <c r="X311" s="155"/>
    </row>
    <row r="312" spans="11:24" ht="15.75" customHeight="1" x14ac:dyDescent="0.2">
      <c r="K312" s="49"/>
      <c r="L312" s="49"/>
      <c r="M312" s="194"/>
      <c r="O312" s="188"/>
      <c r="Q312" s="155"/>
      <c r="R312" s="155"/>
      <c r="S312" s="155"/>
      <c r="T312" s="155"/>
      <c r="U312" s="155"/>
      <c r="V312" s="155"/>
      <c r="W312" s="155"/>
      <c r="X312" s="155"/>
    </row>
    <row r="313" spans="11:24" ht="15.75" customHeight="1" x14ac:dyDescent="0.2">
      <c r="K313" s="49"/>
      <c r="L313" s="49"/>
      <c r="M313" s="194"/>
      <c r="O313" s="188"/>
      <c r="Q313" s="155"/>
      <c r="R313" s="155"/>
      <c r="S313" s="155"/>
      <c r="T313" s="155"/>
      <c r="U313" s="155"/>
      <c r="V313" s="155"/>
      <c r="W313" s="155"/>
      <c r="X313" s="155"/>
    </row>
    <row r="314" spans="11:24" ht="15.75" customHeight="1" x14ac:dyDescent="0.2">
      <c r="K314" s="49"/>
      <c r="L314" s="49"/>
      <c r="M314" s="194"/>
      <c r="O314" s="188"/>
      <c r="Q314" s="155"/>
      <c r="R314" s="155"/>
      <c r="S314" s="155"/>
      <c r="T314" s="155"/>
      <c r="U314" s="155"/>
      <c r="V314" s="155"/>
      <c r="W314" s="155"/>
      <c r="X314" s="155"/>
    </row>
    <row r="315" spans="11:24" ht="15.75" customHeight="1" x14ac:dyDescent="0.2">
      <c r="K315" s="49"/>
      <c r="L315" s="49"/>
      <c r="M315" s="194"/>
      <c r="O315" s="188"/>
      <c r="Q315" s="155"/>
      <c r="R315" s="155"/>
      <c r="S315" s="155"/>
      <c r="T315" s="155"/>
      <c r="U315" s="155"/>
      <c r="V315" s="155"/>
      <c r="W315" s="155"/>
      <c r="X315" s="155"/>
    </row>
    <row r="316" spans="11:24" ht="15.75" customHeight="1" x14ac:dyDescent="0.2">
      <c r="K316" s="49"/>
      <c r="L316" s="49"/>
      <c r="M316" s="194"/>
      <c r="O316" s="188"/>
      <c r="Q316" s="155"/>
      <c r="R316" s="155"/>
      <c r="S316" s="155"/>
      <c r="T316" s="155"/>
      <c r="U316" s="155"/>
      <c r="V316" s="155"/>
      <c r="W316" s="155"/>
      <c r="X316" s="155"/>
    </row>
    <row r="317" spans="11:24" ht="15.75" customHeight="1" x14ac:dyDescent="0.2">
      <c r="K317" s="49"/>
      <c r="L317" s="49"/>
      <c r="M317" s="194"/>
      <c r="O317" s="188"/>
      <c r="Q317" s="155"/>
      <c r="R317" s="155"/>
      <c r="S317" s="155"/>
      <c r="T317" s="155"/>
      <c r="U317" s="155"/>
      <c r="V317" s="155"/>
      <c r="W317" s="155"/>
      <c r="X317" s="155"/>
    </row>
    <row r="318" spans="11:24" ht="15.75" customHeight="1" x14ac:dyDescent="0.2">
      <c r="K318" s="49"/>
      <c r="L318" s="49"/>
      <c r="M318" s="194"/>
      <c r="O318" s="188"/>
      <c r="Q318" s="155"/>
      <c r="R318" s="155"/>
      <c r="S318" s="155"/>
      <c r="T318" s="155"/>
      <c r="U318" s="155"/>
      <c r="V318" s="155"/>
      <c r="W318" s="155"/>
      <c r="X318" s="155"/>
    </row>
    <row r="319" spans="11:24" ht="15.75" customHeight="1" x14ac:dyDescent="0.2">
      <c r="K319" s="49"/>
      <c r="L319" s="49"/>
      <c r="M319" s="194"/>
      <c r="O319" s="188"/>
      <c r="Q319" s="155"/>
      <c r="R319" s="155"/>
      <c r="S319" s="155"/>
      <c r="T319" s="155"/>
      <c r="U319" s="155"/>
      <c r="V319" s="155"/>
      <c r="W319" s="155"/>
      <c r="X319" s="155"/>
    </row>
    <row r="320" spans="11:24" ht="15.75" customHeight="1" x14ac:dyDescent="0.2">
      <c r="K320" s="49"/>
      <c r="L320" s="49"/>
      <c r="M320" s="194"/>
      <c r="O320" s="188"/>
      <c r="Q320" s="155"/>
      <c r="R320" s="155"/>
      <c r="S320" s="155"/>
      <c r="T320" s="155"/>
      <c r="U320" s="155"/>
      <c r="V320" s="155"/>
      <c r="W320" s="155"/>
      <c r="X320" s="155"/>
    </row>
    <row r="321" spans="11:24" ht="15.75" customHeight="1" x14ac:dyDescent="0.2">
      <c r="K321" s="49"/>
      <c r="L321" s="49"/>
      <c r="M321" s="194"/>
      <c r="O321" s="188"/>
      <c r="Q321" s="155"/>
      <c r="R321" s="155"/>
      <c r="S321" s="155"/>
      <c r="T321" s="155"/>
      <c r="U321" s="155"/>
      <c r="V321" s="155"/>
      <c r="W321" s="155"/>
      <c r="X321" s="155"/>
    </row>
    <row r="322" spans="11:24" ht="15.75" customHeight="1" x14ac:dyDescent="0.2">
      <c r="K322" s="49"/>
      <c r="L322" s="49"/>
      <c r="M322" s="194"/>
      <c r="O322" s="188"/>
      <c r="Q322" s="155"/>
      <c r="R322" s="155"/>
      <c r="S322" s="155"/>
      <c r="T322" s="155"/>
      <c r="U322" s="155"/>
      <c r="V322" s="155"/>
      <c r="W322" s="155"/>
      <c r="X322" s="155"/>
    </row>
    <row r="323" spans="11:24" ht="15.75" customHeight="1" x14ac:dyDescent="0.2">
      <c r="K323" s="49"/>
      <c r="L323" s="49"/>
      <c r="M323" s="194"/>
      <c r="O323" s="188"/>
      <c r="Q323" s="155"/>
      <c r="R323" s="155"/>
      <c r="S323" s="155"/>
      <c r="T323" s="155"/>
      <c r="U323" s="155"/>
      <c r="V323" s="155"/>
      <c r="W323" s="155"/>
      <c r="X323" s="155"/>
    </row>
    <row r="324" spans="11:24" ht="15.75" customHeight="1" x14ac:dyDescent="0.2">
      <c r="K324" s="49"/>
      <c r="L324" s="49"/>
      <c r="M324" s="194"/>
      <c r="O324" s="188"/>
      <c r="Q324" s="155"/>
      <c r="R324" s="155"/>
      <c r="S324" s="155"/>
      <c r="T324" s="155"/>
      <c r="U324" s="155"/>
      <c r="V324" s="155"/>
      <c r="W324" s="155"/>
      <c r="X324" s="155"/>
    </row>
    <row r="325" spans="11:24" ht="15.75" customHeight="1" x14ac:dyDescent="0.2">
      <c r="K325" s="49"/>
      <c r="L325" s="49"/>
      <c r="M325" s="194"/>
      <c r="O325" s="188"/>
      <c r="Q325" s="155"/>
      <c r="R325" s="155"/>
      <c r="S325" s="155"/>
      <c r="T325" s="155"/>
      <c r="U325" s="155"/>
      <c r="V325" s="155"/>
      <c r="W325" s="155"/>
      <c r="X325" s="155"/>
    </row>
    <row r="326" spans="11:24" ht="15.75" customHeight="1" x14ac:dyDescent="0.2">
      <c r="K326" s="49"/>
      <c r="L326" s="49"/>
      <c r="M326" s="194"/>
      <c r="O326" s="188"/>
      <c r="Q326" s="155"/>
      <c r="R326" s="155"/>
      <c r="S326" s="155"/>
      <c r="T326" s="155"/>
      <c r="U326" s="155"/>
      <c r="V326" s="155"/>
      <c r="W326" s="155"/>
      <c r="X326" s="155"/>
    </row>
    <row r="327" spans="11:24" ht="15.75" customHeight="1" x14ac:dyDescent="0.2">
      <c r="K327" s="49"/>
      <c r="L327" s="49"/>
      <c r="M327" s="194"/>
      <c r="O327" s="188"/>
      <c r="Q327" s="155"/>
      <c r="R327" s="155"/>
      <c r="S327" s="155"/>
      <c r="T327" s="155"/>
      <c r="U327" s="155"/>
      <c r="V327" s="155"/>
      <c r="W327" s="155"/>
      <c r="X327" s="155"/>
    </row>
    <row r="328" spans="11:24" ht="15.75" customHeight="1" x14ac:dyDescent="0.2">
      <c r="K328" s="49"/>
      <c r="L328" s="49"/>
      <c r="M328" s="194"/>
      <c r="O328" s="188"/>
      <c r="Q328" s="155"/>
      <c r="R328" s="155"/>
      <c r="S328" s="155"/>
      <c r="T328" s="155"/>
      <c r="U328" s="155"/>
      <c r="V328" s="155"/>
      <c r="W328" s="155"/>
      <c r="X328" s="155"/>
    </row>
    <row r="329" spans="11:24" ht="15.75" customHeight="1" x14ac:dyDescent="0.2">
      <c r="K329" s="49"/>
      <c r="L329" s="49"/>
      <c r="M329" s="194"/>
      <c r="O329" s="188"/>
      <c r="Q329" s="155"/>
      <c r="R329" s="155"/>
      <c r="S329" s="155"/>
      <c r="T329" s="155"/>
      <c r="U329" s="155"/>
      <c r="V329" s="155"/>
      <c r="W329" s="155"/>
      <c r="X329" s="155"/>
    </row>
    <row r="330" spans="11:24" ht="15.75" customHeight="1" x14ac:dyDescent="0.2">
      <c r="K330" s="49"/>
      <c r="L330" s="49"/>
      <c r="M330" s="194"/>
      <c r="O330" s="188"/>
      <c r="Q330" s="155"/>
      <c r="R330" s="155"/>
      <c r="S330" s="155"/>
      <c r="T330" s="155"/>
      <c r="U330" s="155"/>
      <c r="V330" s="155"/>
      <c r="W330" s="155"/>
      <c r="X330" s="155"/>
    </row>
    <row r="331" spans="11:24" ht="15.75" customHeight="1" x14ac:dyDescent="0.2">
      <c r="K331" s="49"/>
      <c r="L331" s="49"/>
      <c r="M331" s="194"/>
      <c r="O331" s="188"/>
      <c r="Q331" s="155"/>
      <c r="R331" s="155"/>
      <c r="S331" s="155"/>
      <c r="T331" s="155"/>
      <c r="U331" s="155"/>
      <c r="V331" s="155"/>
      <c r="W331" s="155"/>
      <c r="X331" s="155"/>
    </row>
    <row r="332" spans="11:24" ht="15.75" customHeight="1" x14ac:dyDescent="0.2">
      <c r="K332" s="49"/>
      <c r="L332" s="49"/>
      <c r="M332" s="194"/>
      <c r="O332" s="188"/>
      <c r="Q332" s="155"/>
      <c r="R332" s="155"/>
      <c r="S332" s="155"/>
      <c r="T332" s="155"/>
      <c r="U332" s="155"/>
      <c r="V332" s="155"/>
      <c r="W332" s="155"/>
      <c r="X332" s="155"/>
    </row>
    <row r="333" spans="11:24" ht="15.75" customHeight="1" x14ac:dyDescent="0.2">
      <c r="K333" s="49"/>
      <c r="L333" s="49"/>
      <c r="M333" s="194"/>
      <c r="O333" s="188"/>
      <c r="Q333" s="155"/>
      <c r="R333" s="155"/>
      <c r="S333" s="155"/>
      <c r="T333" s="155"/>
      <c r="U333" s="155"/>
      <c r="V333" s="155"/>
      <c r="W333" s="155"/>
      <c r="X333" s="155"/>
    </row>
    <row r="334" spans="11:24" ht="15.75" customHeight="1" x14ac:dyDescent="0.2">
      <c r="K334" s="49"/>
      <c r="L334" s="49"/>
      <c r="M334" s="194"/>
      <c r="O334" s="188"/>
      <c r="Q334" s="155"/>
      <c r="R334" s="155"/>
      <c r="S334" s="155"/>
      <c r="T334" s="155"/>
      <c r="U334" s="155"/>
      <c r="V334" s="155"/>
      <c r="W334" s="155"/>
      <c r="X334" s="155"/>
    </row>
    <row r="335" spans="11:24" ht="15.75" customHeight="1" x14ac:dyDescent="0.2">
      <c r="K335" s="49"/>
      <c r="L335" s="49"/>
      <c r="M335" s="194"/>
      <c r="O335" s="188"/>
      <c r="Q335" s="155"/>
      <c r="R335" s="155"/>
      <c r="S335" s="155"/>
      <c r="T335" s="155"/>
      <c r="U335" s="155"/>
      <c r="V335" s="155"/>
      <c r="W335" s="155"/>
      <c r="X335" s="155"/>
    </row>
    <row r="336" spans="11:24" ht="15.75" customHeight="1" x14ac:dyDescent="0.2">
      <c r="K336" s="49"/>
      <c r="L336" s="49"/>
      <c r="M336" s="194"/>
      <c r="O336" s="188"/>
      <c r="Q336" s="155"/>
      <c r="R336" s="155"/>
      <c r="S336" s="155"/>
      <c r="T336" s="155"/>
      <c r="U336" s="155"/>
      <c r="V336" s="155"/>
      <c r="W336" s="155"/>
      <c r="X336" s="155"/>
    </row>
    <row r="337" spans="11:24" ht="15.75" customHeight="1" x14ac:dyDescent="0.2">
      <c r="K337" s="49"/>
      <c r="L337" s="49"/>
      <c r="M337" s="194"/>
      <c r="O337" s="188"/>
      <c r="Q337" s="155"/>
      <c r="R337" s="155"/>
      <c r="S337" s="155"/>
      <c r="T337" s="155"/>
      <c r="U337" s="155"/>
      <c r="V337" s="155"/>
      <c r="W337" s="155"/>
      <c r="X337" s="155"/>
    </row>
    <row r="338" spans="11:24" ht="15.75" customHeight="1" x14ac:dyDescent="0.2">
      <c r="K338" s="49"/>
      <c r="L338" s="49"/>
      <c r="M338" s="194"/>
      <c r="O338" s="188"/>
      <c r="Q338" s="155"/>
      <c r="R338" s="155"/>
      <c r="S338" s="155"/>
      <c r="T338" s="155"/>
      <c r="U338" s="155"/>
      <c r="V338" s="155"/>
      <c r="W338" s="155"/>
      <c r="X338" s="155"/>
    </row>
    <row r="339" spans="11:24" ht="15.75" customHeight="1" x14ac:dyDescent="0.2">
      <c r="K339" s="49"/>
      <c r="L339" s="49"/>
      <c r="M339" s="194"/>
      <c r="O339" s="188"/>
      <c r="Q339" s="155"/>
      <c r="R339" s="155"/>
      <c r="S339" s="155"/>
      <c r="T339" s="155"/>
      <c r="U339" s="155"/>
      <c r="V339" s="155"/>
      <c r="W339" s="155"/>
      <c r="X339" s="155"/>
    </row>
    <row r="340" spans="11:24" ht="15.75" customHeight="1" x14ac:dyDescent="0.2">
      <c r="K340" s="49"/>
      <c r="L340" s="49"/>
      <c r="M340" s="194"/>
      <c r="O340" s="188"/>
      <c r="Q340" s="155"/>
      <c r="R340" s="155"/>
      <c r="S340" s="155"/>
      <c r="T340" s="155"/>
      <c r="U340" s="155"/>
      <c r="V340" s="155"/>
      <c r="W340" s="155"/>
      <c r="X340" s="155"/>
    </row>
    <row r="341" spans="11:24" ht="15.75" customHeight="1" x14ac:dyDescent="0.2">
      <c r="K341" s="49"/>
      <c r="L341" s="49"/>
      <c r="M341" s="194"/>
      <c r="O341" s="188"/>
      <c r="Q341" s="155"/>
      <c r="R341" s="155"/>
      <c r="S341" s="155"/>
      <c r="T341" s="155"/>
      <c r="U341" s="155"/>
      <c r="V341" s="155"/>
      <c r="W341" s="155"/>
      <c r="X341" s="155"/>
    </row>
    <row r="342" spans="11:24" ht="15.75" customHeight="1" x14ac:dyDescent="0.2">
      <c r="K342" s="49"/>
      <c r="L342" s="49"/>
      <c r="M342" s="194"/>
      <c r="O342" s="188"/>
      <c r="Q342" s="155"/>
      <c r="R342" s="155"/>
      <c r="S342" s="155"/>
      <c r="T342" s="155"/>
      <c r="U342" s="155"/>
      <c r="V342" s="155"/>
      <c r="W342" s="155"/>
      <c r="X342" s="155"/>
    </row>
    <row r="343" spans="11:24" ht="15.75" customHeight="1" x14ac:dyDescent="0.2">
      <c r="K343" s="49"/>
      <c r="L343" s="49"/>
      <c r="M343" s="194"/>
      <c r="O343" s="188"/>
      <c r="Q343" s="155"/>
      <c r="R343" s="155"/>
      <c r="S343" s="155"/>
      <c r="T343" s="155"/>
      <c r="U343" s="155"/>
      <c r="V343" s="155"/>
      <c r="W343" s="155"/>
      <c r="X343" s="155"/>
    </row>
    <row r="344" spans="11:24" ht="15.75" customHeight="1" x14ac:dyDescent="0.2">
      <c r="K344" s="49"/>
      <c r="L344" s="49"/>
      <c r="M344" s="194"/>
      <c r="O344" s="188"/>
      <c r="Q344" s="155"/>
      <c r="R344" s="155"/>
      <c r="S344" s="155"/>
      <c r="T344" s="155"/>
      <c r="U344" s="155"/>
      <c r="V344" s="155"/>
      <c r="W344" s="155"/>
      <c r="X344" s="155"/>
    </row>
    <row r="345" spans="11:24" ht="15.75" customHeight="1" x14ac:dyDescent="0.2">
      <c r="K345" s="49"/>
      <c r="L345" s="49"/>
      <c r="M345" s="194"/>
      <c r="O345" s="188"/>
      <c r="Q345" s="155"/>
      <c r="R345" s="155"/>
      <c r="S345" s="155"/>
      <c r="T345" s="155"/>
      <c r="U345" s="155"/>
      <c r="V345" s="155"/>
      <c r="W345" s="155"/>
      <c r="X345" s="155"/>
    </row>
    <row r="346" spans="11:24" ht="15.75" customHeight="1" x14ac:dyDescent="0.2">
      <c r="K346" s="49"/>
      <c r="L346" s="49"/>
      <c r="M346" s="194"/>
      <c r="O346" s="188"/>
      <c r="Q346" s="155"/>
      <c r="R346" s="155"/>
      <c r="S346" s="155"/>
      <c r="T346" s="155"/>
      <c r="U346" s="155"/>
      <c r="V346" s="155"/>
      <c r="W346" s="155"/>
      <c r="X346" s="155"/>
    </row>
    <row r="347" spans="11:24" ht="15.75" customHeight="1" x14ac:dyDescent="0.2">
      <c r="K347" s="49"/>
      <c r="L347" s="49"/>
      <c r="M347" s="194"/>
      <c r="O347" s="188"/>
      <c r="Q347" s="155"/>
      <c r="R347" s="155"/>
      <c r="S347" s="155"/>
      <c r="T347" s="155"/>
      <c r="U347" s="155"/>
      <c r="V347" s="155"/>
      <c r="W347" s="155"/>
      <c r="X347" s="155"/>
    </row>
    <row r="348" spans="11:24" ht="15.75" customHeight="1" x14ac:dyDescent="0.2">
      <c r="K348" s="49"/>
      <c r="L348" s="49"/>
      <c r="M348" s="194"/>
      <c r="O348" s="188"/>
      <c r="Q348" s="155"/>
      <c r="R348" s="155"/>
      <c r="S348" s="155"/>
      <c r="T348" s="155"/>
      <c r="U348" s="155"/>
      <c r="V348" s="155"/>
      <c r="W348" s="155"/>
      <c r="X348" s="155"/>
    </row>
    <row r="349" spans="11:24" ht="15.75" customHeight="1" x14ac:dyDescent="0.2">
      <c r="K349" s="49"/>
      <c r="L349" s="49"/>
      <c r="M349" s="194"/>
      <c r="O349" s="188"/>
      <c r="Q349" s="155"/>
      <c r="R349" s="155"/>
      <c r="S349" s="155"/>
      <c r="T349" s="155"/>
      <c r="U349" s="155"/>
      <c r="V349" s="155"/>
      <c r="W349" s="155"/>
      <c r="X349" s="155"/>
    </row>
    <row r="350" spans="11:24" ht="15.75" customHeight="1" x14ac:dyDescent="0.2">
      <c r="K350" s="49"/>
      <c r="L350" s="49"/>
      <c r="M350" s="194"/>
      <c r="O350" s="188"/>
      <c r="Q350" s="155"/>
      <c r="R350" s="155"/>
      <c r="S350" s="155"/>
      <c r="T350" s="155"/>
      <c r="U350" s="155"/>
      <c r="V350" s="155"/>
      <c r="W350" s="155"/>
      <c r="X350" s="155"/>
    </row>
    <row r="351" spans="11:24" ht="15.75" customHeight="1" x14ac:dyDescent="0.2">
      <c r="K351" s="49"/>
      <c r="L351" s="49"/>
      <c r="M351" s="194"/>
      <c r="O351" s="188"/>
      <c r="Q351" s="155"/>
      <c r="R351" s="155"/>
      <c r="S351" s="155"/>
      <c r="T351" s="155"/>
      <c r="U351" s="155"/>
      <c r="V351" s="155"/>
      <c r="W351" s="155"/>
      <c r="X351" s="155"/>
    </row>
    <row r="352" spans="11:24" ht="15.75" customHeight="1" x14ac:dyDescent="0.2">
      <c r="K352" s="49"/>
      <c r="L352" s="49"/>
      <c r="M352" s="194"/>
      <c r="O352" s="188"/>
      <c r="Q352" s="155"/>
      <c r="R352" s="155"/>
      <c r="S352" s="155"/>
      <c r="T352" s="155"/>
      <c r="U352" s="155"/>
      <c r="V352" s="155"/>
      <c r="W352" s="155"/>
      <c r="X352" s="155"/>
    </row>
    <row r="353" spans="11:24" ht="15.75" customHeight="1" x14ac:dyDescent="0.2">
      <c r="K353" s="49"/>
      <c r="L353" s="49"/>
      <c r="M353" s="194"/>
      <c r="O353" s="188"/>
      <c r="Q353" s="155"/>
      <c r="R353" s="155"/>
      <c r="S353" s="155"/>
      <c r="T353" s="155"/>
      <c r="U353" s="155"/>
      <c r="V353" s="155"/>
      <c r="W353" s="155"/>
      <c r="X353" s="155"/>
    </row>
    <row r="354" spans="11:24" ht="15.75" customHeight="1" x14ac:dyDescent="0.2">
      <c r="K354" s="49"/>
      <c r="L354" s="49"/>
      <c r="M354" s="194"/>
      <c r="O354" s="188"/>
      <c r="Q354" s="155"/>
      <c r="R354" s="155"/>
      <c r="S354" s="155"/>
      <c r="T354" s="155"/>
      <c r="U354" s="155"/>
      <c r="V354" s="155"/>
      <c r="W354" s="155"/>
      <c r="X354" s="155"/>
    </row>
    <row r="355" spans="11:24" ht="15.75" customHeight="1" x14ac:dyDescent="0.2">
      <c r="K355" s="49"/>
      <c r="L355" s="49"/>
      <c r="M355" s="194"/>
      <c r="O355" s="188"/>
      <c r="Q355" s="155"/>
      <c r="R355" s="155"/>
      <c r="S355" s="155"/>
      <c r="T355" s="155"/>
      <c r="U355" s="155"/>
      <c r="V355" s="155"/>
      <c r="W355" s="155"/>
      <c r="X355" s="155"/>
    </row>
    <row r="356" spans="11:24" ht="15.75" customHeight="1" x14ac:dyDescent="0.2">
      <c r="K356" s="49"/>
      <c r="L356" s="49"/>
      <c r="M356" s="194"/>
      <c r="O356" s="188"/>
      <c r="Q356" s="155"/>
      <c r="R356" s="155"/>
      <c r="S356" s="155"/>
      <c r="T356" s="155"/>
      <c r="U356" s="155"/>
      <c r="V356" s="155"/>
      <c r="W356" s="155"/>
      <c r="X356" s="155"/>
    </row>
    <row r="357" spans="11:24" ht="15.75" customHeight="1" x14ac:dyDescent="0.2">
      <c r="K357" s="49"/>
      <c r="L357" s="49"/>
      <c r="M357" s="194"/>
      <c r="O357" s="188"/>
      <c r="Q357" s="155"/>
      <c r="R357" s="155"/>
      <c r="S357" s="155"/>
      <c r="T357" s="155"/>
      <c r="U357" s="155"/>
      <c r="V357" s="155"/>
      <c r="W357" s="155"/>
      <c r="X357" s="155"/>
    </row>
    <row r="358" spans="11:24" ht="15.75" customHeight="1" x14ac:dyDescent="0.2">
      <c r="K358" s="49"/>
      <c r="L358" s="49"/>
      <c r="M358" s="194"/>
      <c r="O358" s="188"/>
      <c r="Q358" s="155"/>
      <c r="R358" s="155"/>
      <c r="S358" s="155"/>
      <c r="T358" s="155"/>
      <c r="U358" s="155"/>
      <c r="V358" s="155"/>
      <c r="W358" s="155"/>
      <c r="X358" s="155"/>
    </row>
    <row r="359" spans="11:24" ht="15.75" customHeight="1" x14ac:dyDescent="0.2">
      <c r="K359" s="49"/>
      <c r="L359" s="49"/>
      <c r="M359" s="194"/>
      <c r="O359" s="188"/>
      <c r="Q359" s="155"/>
      <c r="R359" s="155"/>
      <c r="S359" s="155"/>
      <c r="T359" s="155"/>
      <c r="U359" s="155"/>
      <c r="V359" s="155"/>
      <c r="W359" s="155"/>
      <c r="X359" s="155"/>
    </row>
    <row r="360" spans="11:24" ht="15.75" customHeight="1" x14ac:dyDescent="0.2">
      <c r="K360" s="49"/>
      <c r="L360" s="49"/>
      <c r="M360" s="194"/>
      <c r="O360" s="188"/>
      <c r="Q360" s="155"/>
      <c r="R360" s="155"/>
      <c r="S360" s="155"/>
      <c r="T360" s="155"/>
      <c r="U360" s="155"/>
      <c r="V360" s="155"/>
      <c r="W360" s="155"/>
      <c r="X360" s="155"/>
    </row>
    <row r="361" spans="11:24" ht="15.75" customHeight="1" x14ac:dyDescent="0.2">
      <c r="K361" s="49"/>
      <c r="L361" s="49"/>
      <c r="M361" s="194"/>
      <c r="O361" s="188"/>
      <c r="Q361" s="155"/>
      <c r="R361" s="155"/>
      <c r="S361" s="155"/>
      <c r="T361" s="155"/>
      <c r="U361" s="155"/>
      <c r="V361" s="155"/>
      <c r="W361" s="155"/>
      <c r="X361" s="155"/>
    </row>
    <row r="362" spans="11:24" ht="15.75" customHeight="1" x14ac:dyDescent="0.2">
      <c r="K362" s="49"/>
      <c r="L362" s="49"/>
      <c r="M362" s="194"/>
      <c r="O362" s="188"/>
      <c r="Q362" s="155"/>
      <c r="R362" s="155"/>
      <c r="S362" s="155"/>
      <c r="T362" s="155"/>
      <c r="U362" s="155"/>
      <c r="V362" s="155"/>
      <c r="W362" s="155"/>
      <c r="X362" s="155"/>
    </row>
    <row r="363" spans="11:24" ht="15.75" customHeight="1" x14ac:dyDescent="0.2">
      <c r="K363" s="49"/>
      <c r="L363" s="49"/>
      <c r="M363" s="194"/>
      <c r="O363" s="188"/>
      <c r="Q363" s="155"/>
      <c r="R363" s="155"/>
      <c r="S363" s="155"/>
      <c r="T363" s="155"/>
      <c r="U363" s="155"/>
      <c r="V363" s="155"/>
      <c r="W363" s="155"/>
      <c r="X363" s="155"/>
    </row>
    <row r="364" spans="11:24" ht="15.75" customHeight="1" x14ac:dyDescent="0.2">
      <c r="K364" s="49"/>
      <c r="L364" s="49"/>
      <c r="M364" s="194"/>
      <c r="O364" s="188"/>
      <c r="Q364" s="155"/>
      <c r="R364" s="155"/>
      <c r="S364" s="155"/>
      <c r="T364" s="155"/>
      <c r="U364" s="155"/>
      <c r="V364" s="155"/>
      <c r="W364" s="155"/>
      <c r="X364" s="155"/>
    </row>
    <row r="365" spans="11:24" ht="15.75" customHeight="1" x14ac:dyDescent="0.2">
      <c r="K365" s="49"/>
      <c r="L365" s="49"/>
      <c r="M365" s="194"/>
      <c r="O365" s="188"/>
      <c r="Q365" s="155"/>
      <c r="R365" s="155"/>
      <c r="S365" s="155"/>
      <c r="T365" s="155"/>
      <c r="U365" s="155"/>
      <c r="V365" s="155"/>
      <c r="W365" s="155"/>
      <c r="X365" s="155"/>
    </row>
    <row r="366" spans="11:24" ht="15.75" customHeight="1" x14ac:dyDescent="0.2">
      <c r="K366" s="49"/>
      <c r="L366" s="49"/>
      <c r="M366" s="194"/>
      <c r="O366" s="188"/>
      <c r="Q366" s="155"/>
      <c r="R366" s="155"/>
      <c r="S366" s="155"/>
      <c r="T366" s="155"/>
      <c r="U366" s="155"/>
      <c r="V366" s="155"/>
      <c r="W366" s="155"/>
      <c r="X366" s="155"/>
    </row>
    <row r="367" spans="11:24" ht="15.75" customHeight="1" x14ac:dyDescent="0.2">
      <c r="K367" s="49"/>
      <c r="L367" s="49"/>
      <c r="M367" s="194"/>
      <c r="O367" s="188"/>
      <c r="Q367" s="155"/>
      <c r="R367" s="155"/>
      <c r="S367" s="155"/>
      <c r="T367" s="155"/>
      <c r="U367" s="155"/>
      <c r="V367" s="155"/>
      <c r="W367" s="155"/>
      <c r="X367" s="155"/>
    </row>
    <row r="368" spans="11:24" ht="15.75" customHeight="1" x14ac:dyDescent="0.2">
      <c r="K368" s="49"/>
      <c r="L368" s="49"/>
      <c r="M368" s="194"/>
      <c r="O368" s="188"/>
      <c r="Q368" s="155"/>
      <c r="R368" s="155"/>
      <c r="S368" s="155"/>
      <c r="T368" s="155"/>
      <c r="U368" s="155"/>
      <c r="V368" s="155"/>
      <c r="W368" s="155"/>
      <c r="X368" s="155"/>
    </row>
    <row r="369" spans="11:24" ht="15.75" customHeight="1" x14ac:dyDescent="0.2">
      <c r="K369" s="49"/>
      <c r="L369" s="49"/>
      <c r="M369" s="194"/>
      <c r="O369" s="188"/>
      <c r="Q369" s="155"/>
      <c r="R369" s="155"/>
      <c r="S369" s="155"/>
      <c r="T369" s="155"/>
      <c r="U369" s="155"/>
      <c r="V369" s="155"/>
      <c r="W369" s="155"/>
      <c r="X369" s="155"/>
    </row>
    <row r="370" spans="11:24" ht="15.75" customHeight="1" x14ac:dyDescent="0.2">
      <c r="K370" s="49"/>
      <c r="L370" s="49"/>
      <c r="M370" s="194"/>
      <c r="O370" s="188"/>
      <c r="Q370" s="155"/>
      <c r="R370" s="155"/>
      <c r="S370" s="155"/>
      <c r="T370" s="155"/>
      <c r="U370" s="155"/>
      <c r="V370" s="155"/>
      <c r="W370" s="155"/>
      <c r="X370" s="155"/>
    </row>
    <row r="371" spans="11:24" ht="15.75" customHeight="1" x14ac:dyDescent="0.2">
      <c r="K371" s="49"/>
      <c r="L371" s="49"/>
      <c r="M371" s="194"/>
      <c r="O371" s="188"/>
      <c r="Q371" s="155"/>
      <c r="R371" s="155"/>
      <c r="S371" s="155"/>
      <c r="T371" s="155"/>
      <c r="U371" s="155"/>
      <c r="V371" s="155"/>
      <c r="W371" s="155"/>
      <c r="X371" s="155"/>
    </row>
    <row r="372" spans="11:24" ht="15.75" customHeight="1" x14ac:dyDescent="0.2">
      <c r="K372" s="49"/>
      <c r="L372" s="49"/>
      <c r="M372" s="194"/>
      <c r="O372" s="188"/>
      <c r="Q372" s="155"/>
      <c r="R372" s="155"/>
      <c r="S372" s="155"/>
      <c r="T372" s="155"/>
      <c r="U372" s="155"/>
      <c r="V372" s="155"/>
      <c r="W372" s="155"/>
      <c r="X372" s="155"/>
    </row>
    <row r="373" spans="11:24" ht="15.75" customHeight="1" x14ac:dyDescent="0.2">
      <c r="K373" s="49"/>
      <c r="L373" s="49"/>
      <c r="M373" s="194"/>
      <c r="O373" s="188"/>
      <c r="Q373" s="155"/>
      <c r="R373" s="155"/>
      <c r="S373" s="155"/>
      <c r="T373" s="155"/>
      <c r="U373" s="155"/>
      <c r="V373" s="155"/>
      <c r="W373" s="155"/>
      <c r="X373" s="155"/>
    </row>
    <row r="374" spans="11:24" ht="15.75" customHeight="1" x14ac:dyDescent="0.2">
      <c r="K374" s="49"/>
      <c r="L374" s="49"/>
      <c r="M374" s="194"/>
      <c r="O374" s="188"/>
      <c r="Q374" s="155"/>
      <c r="R374" s="155"/>
      <c r="S374" s="155"/>
      <c r="T374" s="155"/>
      <c r="U374" s="155"/>
      <c r="V374" s="155"/>
      <c r="W374" s="155"/>
      <c r="X374" s="155"/>
    </row>
    <row r="375" spans="11:24" ht="15.75" customHeight="1" x14ac:dyDescent="0.2">
      <c r="K375" s="49"/>
      <c r="L375" s="49"/>
      <c r="M375" s="194"/>
      <c r="O375" s="188"/>
      <c r="Q375" s="155"/>
      <c r="R375" s="155"/>
      <c r="S375" s="155"/>
      <c r="T375" s="155"/>
      <c r="U375" s="155"/>
      <c r="V375" s="155"/>
      <c r="W375" s="155"/>
      <c r="X375" s="155"/>
    </row>
    <row r="376" spans="11:24" ht="15.75" customHeight="1" x14ac:dyDescent="0.2">
      <c r="K376" s="49"/>
      <c r="L376" s="49"/>
      <c r="M376" s="194"/>
      <c r="O376" s="188"/>
      <c r="Q376" s="155"/>
      <c r="R376" s="155"/>
      <c r="S376" s="155"/>
      <c r="T376" s="155"/>
      <c r="U376" s="155"/>
      <c r="V376" s="155"/>
      <c r="W376" s="155"/>
      <c r="X376" s="155"/>
    </row>
    <row r="377" spans="11:24" ht="15.75" customHeight="1" x14ac:dyDescent="0.2">
      <c r="K377" s="49"/>
      <c r="L377" s="49"/>
      <c r="M377" s="194"/>
      <c r="O377" s="188"/>
      <c r="Q377" s="155"/>
      <c r="R377" s="155"/>
      <c r="S377" s="155"/>
      <c r="T377" s="155"/>
      <c r="U377" s="155"/>
      <c r="V377" s="155"/>
      <c r="W377" s="155"/>
      <c r="X377" s="155"/>
    </row>
    <row r="378" spans="11:24" ht="15.75" customHeight="1" x14ac:dyDescent="0.2">
      <c r="K378" s="49"/>
      <c r="L378" s="49"/>
      <c r="M378" s="194"/>
      <c r="O378" s="188"/>
      <c r="Q378" s="155"/>
      <c r="R378" s="155"/>
      <c r="S378" s="155"/>
      <c r="T378" s="155"/>
      <c r="U378" s="155"/>
      <c r="V378" s="155"/>
      <c r="W378" s="155"/>
      <c r="X378" s="155"/>
    </row>
    <row r="379" spans="11:24" ht="15.75" customHeight="1" x14ac:dyDescent="0.2">
      <c r="K379" s="49"/>
      <c r="L379" s="49"/>
      <c r="M379" s="194"/>
      <c r="O379" s="188"/>
      <c r="Q379" s="155"/>
      <c r="R379" s="155"/>
      <c r="S379" s="155"/>
      <c r="T379" s="155"/>
      <c r="U379" s="155"/>
      <c r="V379" s="155"/>
      <c r="W379" s="155"/>
      <c r="X379" s="155"/>
    </row>
    <row r="380" spans="11:24" ht="15.75" customHeight="1" x14ac:dyDescent="0.2">
      <c r="K380" s="49"/>
      <c r="L380" s="49"/>
      <c r="M380" s="194"/>
      <c r="O380" s="188"/>
      <c r="Q380" s="155"/>
      <c r="R380" s="155"/>
      <c r="S380" s="155"/>
      <c r="T380" s="155"/>
      <c r="U380" s="155"/>
      <c r="V380" s="155"/>
      <c r="W380" s="155"/>
      <c r="X380" s="155"/>
    </row>
    <row r="381" spans="11:24" ht="15.75" customHeight="1" x14ac:dyDescent="0.2">
      <c r="K381" s="49"/>
      <c r="L381" s="49"/>
      <c r="M381" s="194"/>
      <c r="O381" s="188"/>
      <c r="Q381" s="155"/>
      <c r="R381" s="155"/>
      <c r="S381" s="155"/>
      <c r="T381" s="155"/>
      <c r="U381" s="155"/>
      <c r="V381" s="155"/>
      <c r="W381" s="155"/>
      <c r="X381" s="155"/>
    </row>
    <row r="382" spans="11:24" ht="15.75" customHeight="1" x14ac:dyDescent="0.2">
      <c r="K382" s="49"/>
      <c r="L382" s="49"/>
      <c r="M382" s="194"/>
      <c r="O382" s="188"/>
      <c r="Q382" s="155"/>
      <c r="R382" s="155"/>
      <c r="S382" s="155"/>
      <c r="T382" s="155"/>
      <c r="U382" s="155"/>
      <c r="V382" s="155"/>
      <c r="W382" s="155"/>
      <c r="X382" s="155"/>
    </row>
    <row r="383" spans="11:24" ht="15.75" customHeight="1" x14ac:dyDescent="0.2">
      <c r="K383" s="49"/>
      <c r="L383" s="49"/>
      <c r="M383" s="194"/>
      <c r="O383" s="188"/>
      <c r="Q383" s="155"/>
      <c r="R383" s="155"/>
      <c r="S383" s="155"/>
      <c r="T383" s="155"/>
      <c r="U383" s="155"/>
      <c r="V383" s="155"/>
      <c r="W383" s="155"/>
      <c r="X383" s="155"/>
    </row>
    <row r="384" spans="11:24" ht="15.75" customHeight="1" x14ac:dyDescent="0.2">
      <c r="K384" s="49"/>
      <c r="L384" s="49"/>
      <c r="M384" s="194"/>
      <c r="O384" s="188"/>
      <c r="Q384" s="155"/>
      <c r="R384" s="155"/>
      <c r="S384" s="155"/>
      <c r="T384" s="155"/>
      <c r="U384" s="155"/>
      <c r="V384" s="155"/>
      <c r="W384" s="155"/>
      <c r="X384" s="155"/>
    </row>
    <row r="385" spans="11:24" ht="15.75" customHeight="1" x14ac:dyDescent="0.2">
      <c r="K385" s="49"/>
      <c r="L385" s="49"/>
      <c r="M385" s="194"/>
      <c r="O385" s="188"/>
      <c r="Q385" s="155"/>
      <c r="R385" s="155"/>
      <c r="S385" s="155"/>
      <c r="T385" s="155"/>
      <c r="U385" s="155"/>
      <c r="V385" s="155"/>
      <c r="W385" s="155"/>
      <c r="X385" s="155"/>
    </row>
    <row r="386" spans="11:24" ht="15.75" customHeight="1" x14ac:dyDescent="0.2">
      <c r="K386" s="49"/>
      <c r="L386" s="49"/>
      <c r="M386" s="194"/>
      <c r="O386" s="188"/>
      <c r="Q386" s="155"/>
      <c r="R386" s="155"/>
      <c r="S386" s="155"/>
      <c r="T386" s="155"/>
      <c r="U386" s="155"/>
      <c r="V386" s="155"/>
      <c r="W386" s="155"/>
      <c r="X386" s="155"/>
    </row>
    <row r="387" spans="11:24" ht="15.75" customHeight="1" x14ac:dyDescent="0.2">
      <c r="K387" s="49"/>
      <c r="L387" s="49"/>
      <c r="M387" s="194"/>
      <c r="O387" s="188"/>
      <c r="Q387" s="155"/>
      <c r="R387" s="155"/>
      <c r="S387" s="155"/>
      <c r="T387" s="155"/>
      <c r="U387" s="155"/>
      <c r="V387" s="155"/>
      <c r="W387" s="155"/>
      <c r="X387" s="155"/>
    </row>
    <row r="388" spans="11:24" ht="15.75" customHeight="1" x14ac:dyDescent="0.2">
      <c r="K388" s="49"/>
      <c r="L388" s="49"/>
      <c r="M388" s="194"/>
      <c r="O388" s="188"/>
      <c r="Q388" s="155"/>
      <c r="R388" s="155"/>
      <c r="S388" s="155"/>
      <c r="T388" s="155"/>
      <c r="U388" s="155"/>
      <c r="V388" s="155"/>
      <c r="W388" s="155"/>
      <c r="X388" s="155"/>
    </row>
    <row r="389" spans="11:24" ht="15.75" customHeight="1" x14ac:dyDescent="0.2">
      <c r="K389" s="49"/>
      <c r="L389" s="49"/>
      <c r="M389" s="194"/>
      <c r="O389" s="188"/>
      <c r="Q389" s="155"/>
      <c r="R389" s="155"/>
      <c r="S389" s="155"/>
      <c r="T389" s="155"/>
      <c r="U389" s="155"/>
      <c r="V389" s="155"/>
      <c r="W389" s="155"/>
      <c r="X389" s="155"/>
    </row>
    <row r="390" spans="11:24" ht="15.75" customHeight="1" x14ac:dyDescent="0.2">
      <c r="K390" s="49"/>
      <c r="L390" s="49"/>
      <c r="M390" s="194"/>
      <c r="O390" s="188"/>
      <c r="Q390" s="155"/>
      <c r="R390" s="155"/>
      <c r="S390" s="155"/>
      <c r="T390" s="155"/>
      <c r="U390" s="155"/>
      <c r="V390" s="155"/>
      <c r="W390" s="155"/>
      <c r="X390" s="155"/>
    </row>
    <row r="391" spans="11:24" ht="15.75" customHeight="1" x14ac:dyDescent="0.2">
      <c r="K391" s="49"/>
      <c r="L391" s="49"/>
      <c r="M391" s="194"/>
      <c r="O391" s="188"/>
      <c r="Q391" s="155"/>
      <c r="R391" s="155"/>
      <c r="S391" s="155"/>
      <c r="T391" s="155"/>
      <c r="U391" s="155"/>
      <c r="V391" s="155"/>
      <c r="W391" s="155"/>
      <c r="X391" s="155"/>
    </row>
    <row r="392" spans="11:24" ht="15.75" customHeight="1" x14ac:dyDescent="0.2">
      <c r="K392" s="49"/>
      <c r="L392" s="49"/>
      <c r="M392" s="194"/>
      <c r="O392" s="188"/>
      <c r="Q392" s="155"/>
      <c r="R392" s="155"/>
      <c r="S392" s="155"/>
      <c r="T392" s="155"/>
      <c r="U392" s="155"/>
      <c r="V392" s="155"/>
      <c r="W392" s="155"/>
      <c r="X392" s="155"/>
    </row>
    <row r="393" spans="11:24" ht="15.75" customHeight="1" x14ac:dyDescent="0.2">
      <c r="K393" s="49"/>
      <c r="L393" s="49"/>
      <c r="M393" s="194"/>
      <c r="O393" s="188"/>
      <c r="Q393" s="155"/>
      <c r="R393" s="155"/>
      <c r="S393" s="155"/>
      <c r="T393" s="155"/>
      <c r="U393" s="155"/>
      <c r="V393" s="155"/>
      <c r="W393" s="155"/>
      <c r="X393" s="155"/>
    </row>
    <row r="394" spans="11:24" ht="15.75" customHeight="1" x14ac:dyDescent="0.2">
      <c r="K394" s="49"/>
      <c r="L394" s="49"/>
      <c r="M394" s="194"/>
      <c r="O394" s="188"/>
      <c r="Q394" s="155"/>
      <c r="R394" s="155"/>
      <c r="S394" s="155"/>
      <c r="T394" s="155"/>
      <c r="U394" s="155"/>
      <c r="V394" s="155"/>
      <c r="W394" s="155"/>
      <c r="X394" s="155"/>
    </row>
    <row r="395" spans="11:24" ht="15.75" customHeight="1" x14ac:dyDescent="0.2">
      <c r="K395" s="49"/>
      <c r="L395" s="49"/>
      <c r="M395" s="194"/>
      <c r="O395" s="188"/>
      <c r="Q395" s="155"/>
      <c r="R395" s="155"/>
      <c r="S395" s="155"/>
      <c r="T395" s="155"/>
      <c r="U395" s="155"/>
      <c r="V395" s="155"/>
      <c r="W395" s="155"/>
      <c r="X395" s="155"/>
    </row>
    <row r="396" spans="11:24" ht="15.75" customHeight="1" x14ac:dyDescent="0.2">
      <c r="K396" s="49"/>
      <c r="L396" s="49"/>
      <c r="M396" s="194"/>
      <c r="O396" s="188"/>
      <c r="Q396" s="155"/>
      <c r="R396" s="155"/>
      <c r="S396" s="155"/>
      <c r="T396" s="155"/>
      <c r="U396" s="155"/>
      <c r="V396" s="155"/>
      <c r="W396" s="155"/>
      <c r="X396" s="155"/>
    </row>
    <row r="397" spans="11:24" ht="15.75" customHeight="1" x14ac:dyDescent="0.2">
      <c r="K397" s="49"/>
      <c r="L397" s="49"/>
      <c r="M397" s="194"/>
      <c r="O397" s="188"/>
      <c r="Q397" s="155"/>
      <c r="R397" s="155"/>
      <c r="S397" s="155"/>
      <c r="T397" s="155"/>
      <c r="U397" s="155"/>
      <c r="V397" s="155"/>
      <c r="W397" s="155"/>
      <c r="X397" s="155"/>
    </row>
    <row r="398" spans="11:24" ht="15.75" customHeight="1" x14ac:dyDescent="0.2">
      <c r="K398" s="49"/>
      <c r="L398" s="49"/>
      <c r="M398" s="194"/>
      <c r="O398" s="188"/>
      <c r="Q398" s="155"/>
      <c r="R398" s="155"/>
      <c r="S398" s="155"/>
      <c r="T398" s="155"/>
      <c r="U398" s="155"/>
      <c r="V398" s="155"/>
      <c r="W398" s="155"/>
      <c r="X398" s="155"/>
    </row>
    <row r="399" spans="11:24" ht="15.75" customHeight="1" x14ac:dyDescent="0.2">
      <c r="K399" s="49"/>
      <c r="L399" s="49"/>
      <c r="M399" s="194"/>
      <c r="O399" s="188"/>
      <c r="Q399" s="155"/>
      <c r="R399" s="155"/>
      <c r="S399" s="155"/>
      <c r="T399" s="155"/>
      <c r="U399" s="155"/>
      <c r="V399" s="155"/>
      <c r="W399" s="155"/>
      <c r="X399" s="155"/>
    </row>
    <row r="400" spans="11:24" ht="15.75" customHeight="1" x14ac:dyDescent="0.2">
      <c r="K400" s="49"/>
      <c r="L400" s="49"/>
      <c r="M400" s="194"/>
      <c r="O400" s="188"/>
      <c r="Q400" s="155"/>
      <c r="R400" s="155"/>
      <c r="S400" s="155"/>
      <c r="T400" s="155"/>
      <c r="U400" s="155"/>
      <c r="V400" s="155"/>
      <c r="W400" s="155"/>
      <c r="X400" s="155"/>
    </row>
    <row r="401" spans="11:24" ht="15.75" customHeight="1" x14ac:dyDescent="0.2">
      <c r="K401" s="49"/>
      <c r="L401" s="49"/>
      <c r="M401" s="194"/>
      <c r="O401" s="188"/>
      <c r="Q401" s="155"/>
      <c r="R401" s="155"/>
      <c r="S401" s="155"/>
      <c r="T401" s="155"/>
      <c r="U401" s="155"/>
      <c r="V401" s="155"/>
      <c r="W401" s="155"/>
      <c r="X401" s="155"/>
    </row>
    <row r="402" spans="11:24" ht="15.75" customHeight="1" x14ac:dyDescent="0.2">
      <c r="K402" s="49"/>
      <c r="L402" s="49"/>
      <c r="M402" s="194"/>
      <c r="O402" s="188"/>
      <c r="Q402" s="155"/>
      <c r="R402" s="155"/>
      <c r="S402" s="155"/>
      <c r="T402" s="155"/>
      <c r="U402" s="155"/>
      <c r="V402" s="155"/>
      <c r="W402" s="155"/>
      <c r="X402" s="155"/>
    </row>
    <row r="403" spans="11:24" ht="15.75" customHeight="1" x14ac:dyDescent="0.2">
      <c r="K403" s="49"/>
      <c r="L403" s="49"/>
      <c r="M403" s="194"/>
      <c r="O403" s="188"/>
      <c r="Q403" s="155"/>
      <c r="R403" s="155"/>
      <c r="S403" s="155"/>
      <c r="T403" s="155"/>
      <c r="U403" s="155"/>
      <c r="V403" s="155"/>
      <c r="W403" s="155"/>
      <c r="X403" s="155"/>
    </row>
    <row r="404" spans="11:24" ht="15.75" customHeight="1" x14ac:dyDescent="0.2">
      <c r="K404" s="49"/>
      <c r="L404" s="49"/>
      <c r="M404" s="194"/>
      <c r="O404" s="188"/>
      <c r="Q404" s="155"/>
      <c r="R404" s="155"/>
      <c r="S404" s="155"/>
      <c r="T404" s="155"/>
      <c r="U404" s="155"/>
      <c r="V404" s="155"/>
      <c r="W404" s="155"/>
      <c r="X404" s="155"/>
    </row>
    <row r="405" spans="11:24" ht="15.75" customHeight="1" x14ac:dyDescent="0.2">
      <c r="K405" s="49"/>
      <c r="L405" s="49"/>
      <c r="M405" s="194"/>
      <c r="O405" s="188"/>
      <c r="Q405" s="155"/>
      <c r="R405" s="155"/>
      <c r="S405" s="155"/>
      <c r="T405" s="155"/>
      <c r="U405" s="155"/>
      <c r="V405" s="155"/>
      <c r="W405" s="155"/>
      <c r="X405" s="155"/>
    </row>
    <row r="406" spans="11:24" ht="15.75" customHeight="1" x14ac:dyDescent="0.2">
      <c r="K406" s="49"/>
      <c r="L406" s="49"/>
      <c r="M406" s="194"/>
      <c r="O406" s="188"/>
      <c r="Q406" s="155"/>
      <c r="R406" s="155"/>
      <c r="S406" s="155"/>
      <c r="T406" s="155"/>
      <c r="U406" s="155"/>
      <c r="V406" s="155"/>
      <c r="W406" s="155"/>
      <c r="X406" s="155"/>
    </row>
    <row r="407" spans="11:24" ht="15.75" customHeight="1" x14ac:dyDescent="0.2">
      <c r="K407" s="49"/>
      <c r="L407" s="49"/>
      <c r="M407" s="194"/>
      <c r="O407" s="188"/>
      <c r="Q407" s="155"/>
      <c r="R407" s="155"/>
      <c r="S407" s="155"/>
      <c r="T407" s="155"/>
      <c r="U407" s="155"/>
      <c r="V407" s="155"/>
      <c r="W407" s="155"/>
      <c r="X407" s="155"/>
    </row>
    <row r="408" spans="11:24" ht="15.75" customHeight="1" x14ac:dyDescent="0.2">
      <c r="K408" s="49"/>
      <c r="L408" s="49"/>
      <c r="M408" s="194"/>
      <c r="O408" s="188"/>
      <c r="Q408" s="155"/>
      <c r="R408" s="155"/>
      <c r="S408" s="155"/>
      <c r="T408" s="155"/>
      <c r="U408" s="155"/>
      <c r="V408" s="155"/>
      <c r="W408" s="155"/>
      <c r="X408" s="155"/>
    </row>
    <row r="409" spans="11:24" ht="15.75" customHeight="1" x14ac:dyDescent="0.2">
      <c r="K409" s="49"/>
      <c r="L409" s="49"/>
      <c r="M409" s="194"/>
      <c r="O409" s="188"/>
      <c r="Q409" s="155"/>
      <c r="R409" s="155"/>
      <c r="S409" s="155"/>
      <c r="T409" s="155"/>
      <c r="U409" s="155"/>
      <c r="V409" s="155"/>
      <c r="W409" s="155"/>
      <c r="X409" s="155"/>
    </row>
    <row r="410" spans="11:24" ht="15.75" customHeight="1" x14ac:dyDescent="0.2">
      <c r="K410" s="49"/>
      <c r="L410" s="49"/>
      <c r="M410" s="194"/>
      <c r="O410" s="188"/>
      <c r="Q410" s="155"/>
      <c r="R410" s="155"/>
      <c r="S410" s="155"/>
      <c r="T410" s="155"/>
      <c r="U410" s="155"/>
      <c r="V410" s="155"/>
      <c r="W410" s="155"/>
      <c r="X410" s="155"/>
    </row>
    <row r="411" spans="11:24" ht="15.75" customHeight="1" x14ac:dyDescent="0.2">
      <c r="K411" s="49"/>
      <c r="L411" s="49"/>
      <c r="M411" s="194"/>
      <c r="O411" s="188"/>
      <c r="Q411" s="155"/>
      <c r="R411" s="155"/>
      <c r="S411" s="155"/>
      <c r="T411" s="155"/>
      <c r="U411" s="155"/>
      <c r="V411" s="155"/>
      <c r="W411" s="155"/>
      <c r="X411" s="155"/>
    </row>
    <row r="412" spans="11:24" ht="15.75" customHeight="1" x14ac:dyDescent="0.2">
      <c r="K412" s="49"/>
      <c r="L412" s="49"/>
      <c r="M412" s="194"/>
      <c r="O412" s="188"/>
      <c r="Q412" s="155"/>
      <c r="R412" s="155"/>
      <c r="S412" s="155"/>
      <c r="T412" s="155"/>
      <c r="U412" s="155"/>
      <c r="V412" s="155"/>
      <c r="W412" s="155"/>
      <c r="X412" s="155"/>
    </row>
    <row r="413" spans="11:24" ht="15.75" customHeight="1" x14ac:dyDescent="0.2">
      <c r="K413" s="49"/>
      <c r="L413" s="49"/>
      <c r="M413" s="194"/>
      <c r="O413" s="188"/>
      <c r="Q413" s="155"/>
      <c r="R413" s="155"/>
      <c r="S413" s="155"/>
      <c r="T413" s="155"/>
      <c r="U413" s="155"/>
      <c r="V413" s="155"/>
      <c r="W413" s="155"/>
      <c r="X413" s="155"/>
    </row>
    <row r="414" spans="11:24" ht="15.75" customHeight="1" x14ac:dyDescent="0.2">
      <c r="K414" s="49"/>
      <c r="L414" s="49"/>
      <c r="M414" s="194"/>
      <c r="O414" s="188"/>
      <c r="Q414" s="155"/>
      <c r="R414" s="155"/>
      <c r="S414" s="155"/>
      <c r="T414" s="155"/>
      <c r="U414" s="155"/>
      <c r="V414" s="155"/>
      <c r="W414" s="155"/>
      <c r="X414" s="155"/>
    </row>
    <row r="415" spans="11:24" ht="15.75" customHeight="1" x14ac:dyDescent="0.2">
      <c r="K415" s="49"/>
      <c r="L415" s="49"/>
      <c r="M415" s="194"/>
      <c r="O415" s="188"/>
      <c r="Q415" s="155"/>
      <c r="R415" s="155"/>
      <c r="S415" s="155"/>
      <c r="T415" s="155"/>
      <c r="U415" s="155"/>
      <c r="V415" s="155"/>
      <c r="W415" s="155"/>
      <c r="X415" s="155"/>
    </row>
    <row r="416" spans="11:24" ht="15.75" customHeight="1" x14ac:dyDescent="0.2">
      <c r="K416" s="49"/>
      <c r="L416" s="49"/>
      <c r="M416" s="194"/>
      <c r="O416" s="188"/>
      <c r="Q416" s="155"/>
      <c r="R416" s="155"/>
      <c r="S416" s="155"/>
      <c r="T416" s="155"/>
      <c r="U416" s="155"/>
      <c r="V416" s="155"/>
      <c r="W416" s="155"/>
      <c r="X416" s="155"/>
    </row>
    <row r="417" spans="11:24" ht="15.75" customHeight="1" x14ac:dyDescent="0.2">
      <c r="K417" s="49"/>
      <c r="L417" s="49"/>
      <c r="M417" s="194"/>
      <c r="O417" s="188"/>
      <c r="Q417" s="155"/>
      <c r="R417" s="155"/>
      <c r="S417" s="155"/>
      <c r="T417" s="155"/>
      <c r="U417" s="155"/>
      <c r="V417" s="155"/>
      <c r="W417" s="155"/>
      <c r="X417" s="155"/>
    </row>
    <row r="418" spans="11:24" ht="15.75" customHeight="1" x14ac:dyDescent="0.2">
      <c r="K418" s="49"/>
      <c r="L418" s="49"/>
      <c r="M418" s="194"/>
      <c r="O418" s="188"/>
      <c r="Q418" s="155"/>
      <c r="R418" s="155"/>
      <c r="S418" s="155"/>
      <c r="T418" s="155"/>
      <c r="U418" s="155"/>
      <c r="V418" s="155"/>
      <c r="W418" s="155"/>
      <c r="X418" s="155"/>
    </row>
    <row r="419" spans="11:24" ht="15.75" customHeight="1" x14ac:dyDescent="0.2">
      <c r="K419" s="49"/>
      <c r="L419" s="49"/>
      <c r="M419" s="194"/>
      <c r="O419" s="188"/>
      <c r="Q419" s="155"/>
      <c r="R419" s="155"/>
      <c r="S419" s="155"/>
      <c r="T419" s="155"/>
      <c r="U419" s="155"/>
      <c r="V419" s="155"/>
      <c r="W419" s="155"/>
      <c r="X419" s="155"/>
    </row>
    <row r="420" spans="11:24" ht="15.75" customHeight="1" x14ac:dyDescent="0.2">
      <c r="K420" s="49"/>
      <c r="L420" s="49"/>
      <c r="M420" s="194"/>
      <c r="O420" s="188"/>
      <c r="Q420" s="155"/>
      <c r="R420" s="155"/>
      <c r="S420" s="155"/>
      <c r="T420" s="155"/>
      <c r="U420" s="155"/>
      <c r="V420" s="155"/>
      <c r="W420" s="155"/>
      <c r="X420" s="155"/>
    </row>
    <row r="421" spans="11:24" ht="15.75" customHeight="1" x14ac:dyDescent="0.2">
      <c r="K421" s="49"/>
      <c r="L421" s="49"/>
      <c r="M421" s="194"/>
      <c r="O421" s="188"/>
      <c r="Q421" s="155"/>
      <c r="R421" s="155"/>
      <c r="S421" s="155"/>
      <c r="T421" s="155"/>
      <c r="U421" s="155"/>
      <c r="V421" s="155"/>
      <c r="W421" s="155"/>
      <c r="X421" s="155"/>
    </row>
    <row r="422" spans="11:24" ht="15.75" customHeight="1" x14ac:dyDescent="0.2">
      <c r="K422" s="49"/>
      <c r="L422" s="49"/>
      <c r="M422" s="194"/>
      <c r="O422" s="188"/>
      <c r="Q422" s="155"/>
      <c r="R422" s="155"/>
      <c r="S422" s="155"/>
      <c r="T422" s="155"/>
      <c r="U422" s="155"/>
      <c r="V422" s="155"/>
      <c r="W422" s="155"/>
      <c r="X422" s="155"/>
    </row>
    <row r="423" spans="11:24" ht="15.75" customHeight="1" x14ac:dyDescent="0.2">
      <c r="K423" s="49"/>
      <c r="L423" s="49"/>
      <c r="M423" s="194"/>
      <c r="O423" s="188"/>
      <c r="Q423" s="155"/>
      <c r="R423" s="155"/>
      <c r="S423" s="155"/>
      <c r="T423" s="155"/>
      <c r="U423" s="155"/>
      <c r="V423" s="155"/>
      <c r="W423" s="155"/>
      <c r="X423" s="155"/>
    </row>
    <row r="424" spans="11:24" ht="15.75" customHeight="1" x14ac:dyDescent="0.2">
      <c r="K424" s="49"/>
      <c r="L424" s="49"/>
      <c r="M424" s="194"/>
      <c r="O424" s="188"/>
      <c r="Q424" s="155"/>
      <c r="R424" s="155"/>
      <c r="S424" s="155"/>
      <c r="T424" s="155"/>
      <c r="U424" s="155"/>
      <c r="V424" s="155"/>
      <c r="W424" s="155"/>
      <c r="X424" s="155"/>
    </row>
    <row r="425" spans="11:24" ht="15.75" customHeight="1" x14ac:dyDescent="0.2">
      <c r="K425" s="49"/>
      <c r="L425" s="49"/>
      <c r="M425" s="194"/>
      <c r="O425" s="188"/>
      <c r="Q425" s="155"/>
      <c r="R425" s="155"/>
      <c r="S425" s="155"/>
      <c r="T425" s="155"/>
      <c r="U425" s="155"/>
      <c r="V425" s="155"/>
      <c r="W425" s="155"/>
      <c r="X425" s="155"/>
    </row>
    <row r="426" spans="11:24" ht="15.75" customHeight="1" x14ac:dyDescent="0.2">
      <c r="K426" s="49"/>
      <c r="L426" s="49"/>
      <c r="M426" s="194"/>
      <c r="O426" s="188"/>
      <c r="Q426" s="155"/>
      <c r="R426" s="155"/>
      <c r="S426" s="155"/>
      <c r="T426" s="155"/>
      <c r="U426" s="155"/>
      <c r="V426" s="155"/>
      <c r="W426" s="155"/>
      <c r="X426" s="155"/>
    </row>
    <row r="427" spans="11:24" ht="15.75" customHeight="1" x14ac:dyDescent="0.2">
      <c r="K427" s="49"/>
      <c r="L427" s="49"/>
      <c r="M427" s="194"/>
      <c r="O427" s="188"/>
      <c r="Q427" s="155"/>
      <c r="R427" s="155"/>
      <c r="S427" s="155"/>
      <c r="T427" s="155"/>
      <c r="U427" s="155"/>
      <c r="V427" s="155"/>
      <c r="W427" s="155"/>
      <c r="X427" s="155"/>
    </row>
    <row r="428" spans="11:24" ht="15.75" customHeight="1" x14ac:dyDescent="0.2">
      <c r="K428" s="49"/>
      <c r="L428" s="49"/>
      <c r="M428" s="194"/>
      <c r="O428" s="188"/>
      <c r="Q428" s="155"/>
      <c r="R428" s="155"/>
      <c r="S428" s="155"/>
      <c r="T428" s="155"/>
      <c r="U428" s="155"/>
      <c r="V428" s="155"/>
      <c r="W428" s="155"/>
      <c r="X428" s="155"/>
    </row>
    <row r="429" spans="11:24" ht="15.75" customHeight="1" x14ac:dyDescent="0.2">
      <c r="K429" s="49"/>
      <c r="L429" s="49"/>
      <c r="M429" s="194"/>
      <c r="O429" s="188"/>
      <c r="Q429" s="155"/>
      <c r="R429" s="155"/>
      <c r="S429" s="155"/>
      <c r="T429" s="155"/>
      <c r="U429" s="155"/>
      <c r="V429" s="155"/>
      <c r="W429" s="155"/>
      <c r="X429" s="155"/>
    </row>
    <row r="430" spans="11:24" ht="15.75" customHeight="1" x14ac:dyDescent="0.2">
      <c r="K430" s="49"/>
      <c r="L430" s="49"/>
      <c r="M430" s="194"/>
      <c r="O430" s="188"/>
      <c r="Q430" s="155"/>
      <c r="R430" s="155"/>
      <c r="S430" s="155"/>
      <c r="T430" s="155"/>
      <c r="U430" s="155"/>
      <c r="V430" s="155"/>
      <c r="W430" s="155"/>
      <c r="X430" s="155"/>
    </row>
    <row r="431" spans="11:24" ht="15.75" customHeight="1" x14ac:dyDescent="0.2">
      <c r="K431" s="49"/>
      <c r="L431" s="49"/>
      <c r="M431" s="194"/>
      <c r="O431" s="188"/>
      <c r="Q431" s="155"/>
      <c r="R431" s="155"/>
      <c r="S431" s="155"/>
      <c r="T431" s="155"/>
      <c r="U431" s="155"/>
      <c r="V431" s="155"/>
      <c r="W431" s="155"/>
      <c r="X431" s="155"/>
    </row>
    <row r="432" spans="11:24" ht="15.75" customHeight="1" x14ac:dyDescent="0.2">
      <c r="K432" s="49"/>
      <c r="L432" s="49"/>
      <c r="M432" s="194"/>
      <c r="O432" s="188"/>
      <c r="Q432" s="155"/>
      <c r="R432" s="155"/>
      <c r="S432" s="155"/>
      <c r="T432" s="155"/>
      <c r="U432" s="155"/>
      <c r="V432" s="155"/>
      <c r="W432" s="155"/>
      <c r="X432" s="155"/>
    </row>
    <row r="433" spans="11:24" ht="15.75" customHeight="1" x14ac:dyDescent="0.2">
      <c r="K433" s="49"/>
      <c r="L433" s="49"/>
      <c r="M433" s="194"/>
      <c r="O433" s="188"/>
      <c r="Q433" s="155"/>
      <c r="R433" s="155"/>
      <c r="S433" s="155"/>
      <c r="T433" s="155"/>
      <c r="U433" s="155"/>
      <c r="V433" s="155"/>
      <c r="W433" s="155"/>
      <c r="X433" s="155"/>
    </row>
    <row r="434" spans="11:24" ht="15.75" customHeight="1" x14ac:dyDescent="0.2">
      <c r="K434" s="49"/>
      <c r="L434" s="49"/>
      <c r="M434" s="194"/>
      <c r="O434" s="188"/>
      <c r="Q434" s="155"/>
      <c r="R434" s="155"/>
      <c r="S434" s="155"/>
      <c r="T434" s="155"/>
      <c r="U434" s="155"/>
      <c r="V434" s="155"/>
      <c r="W434" s="155"/>
      <c r="X434" s="155"/>
    </row>
    <row r="435" spans="11:24" ht="15.75" customHeight="1" x14ac:dyDescent="0.2">
      <c r="K435" s="49"/>
      <c r="L435" s="49"/>
      <c r="M435" s="194"/>
      <c r="O435" s="188"/>
      <c r="Q435" s="155"/>
      <c r="R435" s="155"/>
      <c r="S435" s="155"/>
      <c r="T435" s="155"/>
      <c r="U435" s="155"/>
      <c r="V435" s="155"/>
      <c r="W435" s="155"/>
      <c r="X435" s="155"/>
    </row>
    <row r="436" spans="11:24" ht="15.75" customHeight="1" x14ac:dyDescent="0.2">
      <c r="K436" s="49"/>
      <c r="L436" s="49"/>
      <c r="M436" s="194"/>
      <c r="O436" s="188"/>
      <c r="Q436" s="155"/>
      <c r="R436" s="155"/>
      <c r="S436" s="155"/>
      <c r="T436" s="155"/>
      <c r="U436" s="155"/>
      <c r="V436" s="155"/>
      <c r="W436" s="155"/>
      <c r="X436" s="155"/>
    </row>
    <row r="437" spans="11:24" ht="15.75" customHeight="1" x14ac:dyDescent="0.2">
      <c r="K437" s="49"/>
      <c r="L437" s="49"/>
      <c r="M437" s="194"/>
      <c r="O437" s="188"/>
      <c r="Q437" s="155"/>
      <c r="R437" s="155"/>
      <c r="S437" s="155"/>
      <c r="T437" s="155"/>
      <c r="U437" s="155"/>
      <c r="V437" s="155"/>
      <c r="W437" s="155"/>
      <c r="X437" s="155"/>
    </row>
    <row r="438" spans="11:24" ht="15.75" customHeight="1" x14ac:dyDescent="0.2">
      <c r="K438" s="49"/>
      <c r="L438" s="49"/>
      <c r="M438" s="194"/>
      <c r="O438" s="188"/>
      <c r="Q438" s="155"/>
      <c r="R438" s="155"/>
      <c r="S438" s="155"/>
      <c r="T438" s="155"/>
      <c r="U438" s="155"/>
      <c r="V438" s="155"/>
      <c r="W438" s="155"/>
      <c r="X438" s="155"/>
    </row>
    <row r="439" spans="11:24" ht="15.75" customHeight="1" x14ac:dyDescent="0.2">
      <c r="K439" s="49"/>
      <c r="L439" s="49"/>
      <c r="M439" s="194"/>
      <c r="O439" s="188"/>
      <c r="Q439" s="155"/>
      <c r="R439" s="155"/>
      <c r="S439" s="155"/>
      <c r="T439" s="155"/>
      <c r="U439" s="155"/>
      <c r="V439" s="155"/>
      <c r="W439" s="155"/>
      <c r="X439" s="155"/>
    </row>
    <row r="440" spans="11:24" ht="15.75" customHeight="1" x14ac:dyDescent="0.2">
      <c r="K440" s="49"/>
      <c r="L440" s="49"/>
      <c r="M440" s="194"/>
      <c r="O440" s="188"/>
      <c r="Q440" s="155"/>
      <c r="R440" s="155"/>
      <c r="S440" s="155"/>
      <c r="T440" s="155"/>
      <c r="U440" s="155"/>
      <c r="V440" s="155"/>
      <c r="W440" s="155"/>
      <c r="X440" s="155"/>
    </row>
    <row r="441" spans="11:24" ht="15.75" customHeight="1" x14ac:dyDescent="0.2">
      <c r="K441" s="49"/>
      <c r="L441" s="49"/>
      <c r="M441" s="194"/>
      <c r="O441" s="188"/>
      <c r="Q441" s="155"/>
      <c r="R441" s="155"/>
      <c r="S441" s="155"/>
      <c r="T441" s="155"/>
      <c r="U441" s="155"/>
      <c r="V441" s="155"/>
      <c r="W441" s="155"/>
      <c r="X441" s="155"/>
    </row>
    <row r="442" spans="11:24" ht="15.75" customHeight="1" x14ac:dyDescent="0.2">
      <c r="K442" s="49"/>
      <c r="L442" s="49"/>
      <c r="M442" s="194"/>
      <c r="O442" s="188"/>
      <c r="Q442" s="155"/>
      <c r="R442" s="155"/>
      <c r="S442" s="155"/>
      <c r="T442" s="155"/>
      <c r="U442" s="155"/>
      <c r="V442" s="155"/>
      <c r="W442" s="155"/>
      <c r="X442" s="155"/>
    </row>
    <row r="443" spans="11:24" ht="15.75" customHeight="1" x14ac:dyDescent="0.2">
      <c r="K443" s="49"/>
      <c r="L443" s="49"/>
      <c r="M443" s="194"/>
      <c r="O443" s="188"/>
      <c r="Q443" s="155"/>
      <c r="R443" s="155"/>
      <c r="S443" s="155"/>
      <c r="T443" s="155"/>
      <c r="U443" s="155"/>
      <c r="V443" s="155"/>
      <c r="W443" s="155"/>
      <c r="X443" s="155"/>
    </row>
    <row r="444" spans="11:24" ht="15.75" customHeight="1" x14ac:dyDescent="0.2">
      <c r="K444" s="49"/>
      <c r="L444" s="49"/>
      <c r="M444" s="194"/>
      <c r="O444" s="188"/>
      <c r="Q444" s="155"/>
      <c r="R444" s="155"/>
      <c r="S444" s="155"/>
      <c r="T444" s="155"/>
      <c r="U444" s="155"/>
      <c r="V444" s="155"/>
      <c r="W444" s="155"/>
      <c r="X444" s="155"/>
    </row>
    <row r="445" spans="11:24" ht="15.75" customHeight="1" x14ac:dyDescent="0.2">
      <c r="K445" s="49"/>
      <c r="L445" s="49"/>
      <c r="M445" s="194"/>
      <c r="O445" s="188"/>
      <c r="Q445" s="155"/>
      <c r="R445" s="155"/>
      <c r="S445" s="155"/>
      <c r="T445" s="155"/>
      <c r="U445" s="155"/>
      <c r="V445" s="155"/>
      <c r="W445" s="155"/>
      <c r="X445" s="155"/>
    </row>
    <row r="446" spans="11:24" ht="15.75" customHeight="1" x14ac:dyDescent="0.2">
      <c r="K446" s="49"/>
      <c r="L446" s="49"/>
      <c r="M446" s="194"/>
      <c r="O446" s="188"/>
      <c r="Q446" s="155"/>
      <c r="R446" s="155"/>
      <c r="S446" s="155"/>
      <c r="T446" s="155"/>
      <c r="U446" s="155"/>
      <c r="V446" s="155"/>
      <c r="W446" s="155"/>
      <c r="X446" s="155"/>
    </row>
    <row r="447" spans="11:24" ht="15.75" customHeight="1" x14ac:dyDescent="0.2">
      <c r="K447" s="49"/>
      <c r="L447" s="49"/>
      <c r="M447" s="194"/>
      <c r="O447" s="188"/>
      <c r="Q447" s="155"/>
      <c r="R447" s="155"/>
      <c r="S447" s="155"/>
      <c r="T447" s="155"/>
      <c r="U447" s="155"/>
      <c r="V447" s="155"/>
      <c r="W447" s="155"/>
      <c r="X447" s="155"/>
    </row>
    <row r="448" spans="11:24" ht="15.75" customHeight="1" x14ac:dyDescent="0.2">
      <c r="K448" s="49"/>
      <c r="L448" s="49"/>
      <c r="M448" s="194"/>
      <c r="O448" s="188"/>
      <c r="Q448" s="155"/>
      <c r="R448" s="155"/>
      <c r="S448" s="155"/>
      <c r="T448" s="155"/>
      <c r="U448" s="155"/>
      <c r="V448" s="155"/>
      <c r="W448" s="155"/>
      <c r="X448" s="155"/>
    </row>
    <row r="449" spans="11:24" ht="15.75" customHeight="1" x14ac:dyDescent="0.2">
      <c r="K449" s="49"/>
      <c r="L449" s="49"/>
      <c r="M449" s="194"/>
      <c r="O449" s="188"/>
      <c r="Q449" s="155"/>
      <c r="R449" s="155"/>
      <c r="S449" s="155"/>
      <c r="T449" s="155"/>
      <c r="U449" s="155"/>
      <c r="V449" s="155"/>
      <c r="W449" s="155"/>
      <c r="X449" s="155"/>
    </row>
    <row r="450" spans="11:24" ht="15.75" customHeight="1" x14ac:dyDescent="0.2">
      <c r="K450" s="49"/>
      <c r="L450" s="49"/>
      <c r="M450" s="194"/>
      <c r="O450" s="188"/>
      <c r="Q450" s="155"/>
      <c r="R450" s="155"/>
      <c r="S450" s="155"/>
      <c r="T450" s="155"/>
      <c r="U450" s="155"/>
      <c r="V450" s="155"/>
      <c r="W450" s="155"/>
      <c r="X450" s="155"/>
    </row>
    <row r="451" spans="11:24" ht="15.75" customHeight="1" x14ac:dyDescent="0.2">
      <c r="K451" s="49"/>
      <c r="L451" s="49"/>
      <c r="M451" s="194"/>
      <c r="O451" s="188"/>
      <c r="Q451" s="155"/>
      <c r="R451" s="155"/>
      <c r="S451" s="155"/>
      <c r="T451" s="155"/>
      <c r="U451" s="155"/>
      <c r="V451" s="155"/>
      <c r="W451" s="155"/>
      <c r="X451" s="155"/>
    </row>
    <row r="452" spans="11:24" ht="15.75" customHeight="1" x14ac:dyDescent="0.2">
      <c r="K452" s="49"/>
      <c r="L452" s="49"/>
      <c r="M452" s="194"/>
      <c r="O452" s="188"/>
      <c r="Q452" s="155"/>
      <c r="R452" s="155"/>
      <c r="S452" s="155"/>
      <c r="T452" s="155"/>
      <c r="U452" s="155"/>
      <c r="V452" s="155"/>
      <c r="W452" s="155"/>
      <c r="X452" s="155"/>
    </row>
    <row r="453" spans="11:24" ht="15.75" customHeight="1" x14ac:dyDescent="0.2">
      <c r="K453" s="49"/>
      <c r="L453" s="49"/>
      <c r="M453" s="194"/>
      <c r="O453" s="188"/>
      <c r="Q453" s="155"/>
      <c r="R453" s="155"/>
      <c r="S453" s="155"/>
      <c r="T453" s="155"/>
      <c r="U453" s="155"/>
      <c r="V453" s="155"/>
      <c r="W453" s="155"/>
      <c r="X453" s="155"/>
    </row>
    <row r="454" spans="11:24" ht="15.75" customHeight="1" x14ac:dyDescent="0.2">
      <c r="K454" s="49"/>
      <c r="L454" s="49"/>
      <c r="M454" s="194"/>
      <c r="O454" s="188"/>
      <c r="Q454" s="155"/>
      <c r="R454" s="155"/>
      <c r="S454" s="155"/>
      <c r="T454" s="155"/>
      <c r="U454" s="155"/>
      <c r="V454" s="155"/>
      <c r="W454" s="155"/>
      <c r="X454" s="155"/>
    </row>
    <row r="455" spans="11:24" ht="15.75" customHeight="1" x14ac:dyDescent="0.2">
      <c r="K455" s="49"/>
      <c r="L455" s="49"/>
      <c r="M455" s="194"/>
      <c r="O455" s="188"/>
      <c r="Q455" s="155"/>
      <c r="R455" s="155"/>
      <c r="S455" s="155"/>
      <c r="T455" s="155"/>
      <c r="U455" s="155"/>
      <c r="V455" s="155"/>
      <c r="W455" s="155"/>
      <c r="X455" s="155"/>
    </row>
    <row r="456" spans="11:24" ht="15.75" customHeight="1" x14ac:dyDescent="0.2">
      <c r="K456" s="49"/>
      <c r="L456" s="49"/>
      <c r="M456" s="194"/>
      <c r="O456" s="188"/>
      <c r="Q456" s="155"/>
      <c r="R456" s="155"/>
      <c r="S456" s="155"/>
      <c r="T456" s="155"/>
      <c r="U456" s="155"/>
      <c r="V456" s="155"/>
      <c r="W456" s="155"/>
      <c r="X456" s="155"/>
    </row>
    <row r="457" spans="11:24" ht="15.75" customHeight="1" x14ac:dyDescent="0.2">
      <c r="K457" s="49"/>
      <c r="L457" s="49"/>
      <c r="M457" s="194"/>
      <c r="O457" s="188"/>
      <c r="Q457" s="155"/>
      <c r="R457" s="155"/>
      <c r="S457" s="155"/>
      <c r="T457" s="155"/>
      <c r="U457" s="155"/>
      <c r="V457" s="155"/>
      <c r="W457" s="155"/>
      <c r="X457" s="155"/>
    </row>
    <row r="458" spans="11:24" ht="15.75" customHeight="1" x14ac:dyDescent="0.2">
      <c r="K458" s="49"/>
      <c r="L458" s="49"/>
      <c r="M458" s="194"/>
      <c r="O458" s="188"/>
      <c r="Q458" s="155"/>
      <c r="R458" s="155"/>
      <c r="S458" s="155"/>
      <c r="T458" s="155"/>
      <c r="U458" s="155"/>
      <c r="V458" s="155"/>
      <c r="W458" s="155"/>
      <c r="X458" s="155"/>
    </row>
    <row r="459" spans="11:24" ht="15.75" customHeight="1" x14ac:dyDescent="0.2">
      <c r="K459" s="49"/>
      <c r="L459" s="49"/>
      <c r="M459" s="194"/>
      <c r="O459" s="188"/>
      <c r="Q459" s="155"/>
      <c r="R459" s="155"/>
      <c r="S459" s="155"/>
      <c r="T459" s="155"/>
      <c r="U459" s="155"/>
      <c r="V459" s="155"/>
      <c r="W459" s="155"/>
      <c r="X459" s="155"/>
    </row>
    <row r="460" spans="11:24" ht="15.75" customHeight="1" x14ac:dyDescent="0.2">
      <c r="K460" s="49"/>
      <c r="L460" s="49"/>
      <c r="M460" s="194"/>
      <c r="O460" s="188"/>
      <c r="Q460" s="155"/>
      <c r="R460" s="155"/>
      <c r="S460" s="155"/>
      <c r="T460" s="155"/>
      <c r="U460" s="155"/>
      <c r="V460" s="155"/>
      <c r="W460" s="155"/>
      <c r="X460" s="155"/>
    </row>
    <row r="461" spans="11:24" ht="15.75" customHeight="1" x14ac:dyDescent="0.2">
      <c r="K461" s="49"/>
      <c r="L461" s="49"/>
      <c r="M461" s="194"/>
      <c r="O461" s="188"/>
      <c r="Q461" s="155"/>
      <c r="R461" s="155"/>
      <c r="S461" s="155"/>
      <c r="T461" s="155"/>
      <c r="U461" s="155"/>
      <c r="V461" s="155"/>
      <c r="W461" s="155"/>
      <c r="X461" s="155"/>
    </row>
    <row r="462" spans="11:24" ht="15.75" customHeight="1" x14ac:dyDescent="0.2">
      <c r="K462" s="49"/>
      <c r="L462" s="49"/>
      <c r="M462" s="194"/>
      <c r="O462" s="188"/>
      <c r="Q462" s="155"/>
      <c r="R462" s="155"/>
      <c r="S462" s="155"/>
      <c r="T462" s="155"/>
      <c r="U462" s="155"/>
      <c r="V462" s="155"/>
      <c r="W462" s="155"/>
      <c r="X462" s="155"/>
    </row>
    <row r="463" spans="11:24" ht="15.75" customHeight="1" x14ac:dyDescent="0.2">
      <c r="K463" s="49"/>
      <c r="L463" s="49"/>
      <c r="M463" s="194"/>
      <c r="O463" s="188"/>
      <c r="Q463" s="155"/>
      <c r="R463" s="155"/>
      <c r="S463" s="155"/>
      <c r="T463" s="155"/>
      <c r="U463" s="155"/>
      <c r="V463" s="155"/>
      <c r="W463" s="155"/>
      <c r="X463" s="155"/>
    </row>
    <row r="464" spans="11:24" ht="15.75" customHeight="1" x14ac:dyDescent="0.2">
      <c r="K464" s="49"/>
      <c r="L464" s="49"/>
      <c r="M464" s="194"/>
      <c r="O464" s="188"/>
      <c r="Q464" s="155"/>
      <c r="R464" s="155"/>
      <c r="S464" s="155"/>
      <c r="T464" s="155"/>
      <c r="U464" s="155"/>
      <c r="V464" s="155"/>
      <c r="W464" s="155"/>
      <c r="X464" s="155"/>
    </row>
    <row r="465" spans="11:24" ht="15.75" customHeight="1" x14ac:dyDescent="0.2">
      <c r="K465" s="49"/>
      <c r="L465" s="49"/>
      <c r="M465" s="194"/>
      <c r="O465" s="188"/>
      <c r="Q465" s="155"/>
      <c r="R465" s="155"/>
      <c r="S465" s="155"/>
      <c r="T465" s="155"/>
      <c r="U465" s="155"/>
      <c r="V465" s="155"/>
      <c r="W465" s="155"/>
      <c r="X465" s="155"/>
    </row>
    <row r="466" spans="11:24" ht="15.75" customHeight="1" x14ac:dyDescent="0.2">
      <c r="K466" s="49"/>
      <c r="L466" s="49"/>
      <c r="M466" s="194"/>
      <c r="O466" s="188"/>
      <c r="Q466" s="155"/>
      <c r="R466" s="155"/>
      <c r="S466" s="155"/>
      <c r="T466" s="155"/>
      <c r="U466" s="155"/>
      <c r="V466" s="155"/>
      <c r="W466" s="155"/>
      <c r="X466" s="155"/>
    </row>
    <row r="467" spans="11:24" ht="15.75" customHeight="1" x14ac:dyDescent="0.2">
      <c r="K467" s="49"/>
      <c r="L467" s="49"/>
      <c r="M467" s="194"/>
      <c r="O467" s="188"/>
      <c r="Q467" s="155"/>
      <c r="R467" s="155"/>
      <c r="S467" s="155"/>
      <c r="T467" s="155"/>
      <c r="U467" s="155"/>
      <c r="V467" s="155"/>
      <c r="W467" s="155"/>
      <c r="X467" s="155"/>
    </row>
    <row r="468" spans="11:24" ht="15.75" customHeight="1" x14ac:dyDescent="0.2">
      <c r="K468" s="49"/>
      <c r="L468" s="49"/>
      <c r="M468" s="194"/>
      <c r="O468" s="188"/>
      <c r="Q468" s="155"/>
      <c r="R468" s="155"/>
      <c r="S468" s="155"/>
      <c r="T468" s="155"/>
      <c r="U468" s="155"/>
      <c r="V468" s="155"/>
      <c r="W468" s="155"/>
      <c r="X468" s="155"/>
    </row>
    <row r="469" spans="11:24" ht="15.75" customHeight="1" x14ac:dyDescent="0.2">
      <c r="K469" s="49"/>
      <c r="L469" s="49"/>
      <c r="M469" s="194"/>
      <c r="O469" s="188"/>
      <c r="Q469" s="155"/>
      <c r="R469" s="155"/>
      <c r="S469" s="155"/>
      <c r="T469" s="155"/>
      <c r="U469" s="155"/>
      <c r="V469" s="155"/>
      <c r="W469" s="155"/>
      <c r="X469" s="155"/>
    </row>
    <row r="470" spans="11:24" ht="15.75" customHeight="1" x14ac:dyDescent="0.2">
      <c r="K470" s="49"/>
      <c r="L470" s="49"/>
      <c r="M470" s="194"/>
      <c r="O470" s="188"/>
      <c r="Q470" s="155"/>
      <c r="R470" s="155"/>
      <c r="S470" s="155"/>
      <c r="T470" s="155"/>
      <c r="U470" s="155"/>
      <c r="V470" s="155"/>
      <c r="W470" s="155"/>
      <c r="X470" s="155"/>
    </row>
    <row r="471" spans="11:24" ht="15.75" customHeight="1" x14ac:dyDescent="0.2">
      <c r="K471" s="49"/>
      <c r="L471" s="49"/>
      <c r="M471" s="194"/>
      <c r="O471" s="188"/>
      <c r="Q471" s="155"/>
      <c r="R471" s="155"/>
      <c r="S471" s="155"/>
      <c r="T471" s="155"/>
      <c r="U471" s="155"/>
      <c r="V471" s="155"/>
      <c r="W471" s="155"/>
      <c r="X471" s="155"/>
    </row>
    <row r="472" spans="11:24" ht="15.75" customHeight="1" x14ac:dyDescent="0.2">
      <c r="K472" s="49"/>
      <c r="L472" s="49"/>
      <c r="M472" s="194"/>
      <c r="O472" s="188"/>
      <c r="Q472" s="155"/>
      <c r="R472" s="155"/>
      <c r="S472" s="155"/>
      <c r="T472" s="155"/>
      <c r="U472" s="155"/>
      <c r="V472" s="155"/>
      <c r="W472" s="155"/>
      <c r="X472" s="155"/>
    </row>
    <row r="473" spans="11:24" ht="15.75" customHeight="1" x14ac:dyDescent="0.2">
      <c r="K473" s="49"/>
      <c r="L473" s="49"/>
      <c r="M473" s="194"/>
      <c r="O473" s="188"/>
      <c r="Q473" s="155"/>
      <c r="R473" s="155"/>
      <c r="S473" s="155"/>
      <c r="T473" s="155"/>
      <c r="U473" s="155"/>
      <c r="V473" s="155"/>
      <c r="W473" s="155"/>
      <c r="X473" s="155"/>
    </row>
    <row r="474" spans="11:24" ht="15.75" customHeight="1" x14ac:dyDescent="0.2">
      <c r="K474" s="49"/>
      <c r="L474" s="49"/>
      <c r="M474" s="194"/>
      <c r="O474" s="188"/>
      <c r="Q474" s="155"/>
      <c r="R474" s="155"/>
      <c r="S474" s="155"/>
      <c r="T474" s="155"/>
      <c r="U474" s="155"/>
      <c r="V474" s="155"/>
      <c r="W474" s="155"/>
      <c r="X474" s="155"/>
    </row>
    <row r="475" spans="11:24" ht="15.75" customHeight="1" x14ac:dyDescent="0.2">
      <c r="K475" s="49"/>
      <c r="L475" s="49"/>
      <c r="M475" s="194"/>
      <c r="O475" s="188"/>
      <c r="Q475" s="155"/>
      <c r="R475" s="155"/>
      <c r="S475" s="155"/>
      <c r="T475" s="155"/>
      <c r="U475" s="155"/>
      <c r="V475" s="155"/>
      <c r="W475" s="155"/>
      <c r="X475" s="155"/>
    </row>
    <row r="476" spans="11:24" ht="15.75" customHeight="1" x14ac:dyDescent="0.2">
      <c r="K476" s="49"/>
      <c r="L476" s="49"/>
      <c r="M476" s="194"/>
      <c r="O476" s="188"/>
      <c r="Q476" s="155"/>
      <c r="R476" s="155"/>
      <c r="S476" s="155"/>
      <c r="T476" s="155"/>
      <c r="U476" s="155"/>
      <c r="V476" s="155"/>
      <c r="W476" s="155"/>
      <c r="X476" s="155"/>
    </row>
    <row r="477" spans="11:24" ht="15.75" customHeight="1" x14ac:dyDescent="0.2">
      <c r="K477" s="49"/>
      <c r="L477" s="49"/>
      <c r="M477" s="194"/>
      <c r="O477" s="188"/>
      <c r="Q477" s="155"/>
      <c r="R477" s="155"/>
      <c r="S477" s="155"/>
      <c r="T477" s="155"/>
      <c r="U477" s="155"/>
      <c r="V477" s="155"/>
      <c r="W477" s="155"/>
      <c r="X477" s="155"/>
    </row>
    <row r="478" spans="11:24" ht="15.75" customHeight="1" x14ac:dyDescent="0.2">
      <c r="K478" s="49"/>
      <c r="L478" s="49"/>
      <c r="M478" s="194"/>
      <c r="O478" s="188"/>
      <c r="Q478" s="155"/>
      <c r="R478" s="155"/>
      <c r="S478" s="155"/>
      <c r="T478" s="155"/>
      <c r="U478" s="155"/>
      <c r="V478" s="155"/>
      <c r="W478" s="155"/>
      <c r="X478" s="155"/>
    </row>
    <row r="479" spans="11:24" ht="15.75" customHeight="1" x14ac:dyDescent="0.2">
      <c r="K479" s="49"/>
      <c r="L479" s="49"/>
      <c r="M479" s="194"/>
      <c r="O479" s="188"/>
      <c r="Q479" s="155"/>
      <c r="R479" s="155"/>
      <c r="S479" s="155"/>
      <c r="T479" s="155"/>
      <c r="U479" s="155"/>
      <c r="V479" s="155"/>
      <c r="W479" s="155"/>
      <c r="X479" s="155"/>
    </row>
    <row r="480" spans="11:24" ht="15.75" customHeight="1" x14ac:dyDescent="0.2">
      <c r="K480" s="49"/>
      <c r="L480" s="49"/>
      <c r="M480" s="194"/>
      <c r="O480" s="188"/>
      <c r="Q480" s="155"/>
      <c r="R480" s="155"/>
      <c r="S480" s="155"/>
      <c r="T480" s="155"/>
      <c r="U480" s="155"/>
      <c r="V480" s="155"/>
      <c r="W480" s="155"/>
      <c r="X480" s="155"/>
    </row>
    <row r="481" spans="11:24" ht="15.75" customHeight="1" x14ac:dyDescent="0.2">
      <c r="K481" s="49"/>
      <c r="L481" s="49"/>
      <c r="M481" s="194"/>
      <c r="O481" s="188"/>
      <c r="Q481" s="155"/>
      <c r="R481" s="155"/>
      <c r="S481" s="155"/>
      <c r="T481" s="155"/>
      <c r="U481" s="155"/>
      <c r="V481" s="155"/>
      <c r="W481" s="155"/>
      <c r="X481" s="155"/>
    </row>
    <row r="482" spans="11:24" ht="15.75" customHeight="1" x14ac:dyDescent="0.2">
      <c r="K482" s="49"/>
      <c r="L482" s="49"/>
      <c r="M482" s="194"/>
      <c r="O482" s="188"/>
      <c r="Q482" s="155"/>
      <c r="R482" s="155"/>
      <c r="S482" s="155"/>
      <c r="T482" s="155"/>
      <c r="U482" s="155"/>
      <c r="V482" s="155"/>
      <c r="W482" s="155"/>
      <c r="X482" s="155"/>
    </row>
    <row r="483" spans="11:24" ht="15.75" customHeight="1" x14ac:dyDescent="0.2">
      <c r="K483" s="49"/>
      <c r="L483" s="49"/>
      <c r="M483" s="194"/>
      <c r="O483" s="188"/>
      <c r="Q483" s="155"/>
      <c r="R483" s="155"/>
      <c r="S483" s="155"/>
      <c r="T483" s="155"/>
      <c r="U483" s="155"/>
      <c r="V483" s="155"/>
      <c r="W483" s="155"/>
      <c r="X483" s="155"/>
    </row>
    <row r="484" spans="11:24" ht="15.75" customHeight="1" x14ac:dyDescent="0.2">
      <c r="K484" s="49"/>
      <c r="L484" s="49"/>
      <c r="M484" s="194"/>
      <c r="O484" s="188"/>
      <c r="Q484" s="155"/>
      <c r="R484" s="155"/>
      <c r="S484" s="155"/>
      <c r="T484" s="155"/>
      <c r="U484" s="155"/>
      <c r="V484" s="155"/>
      <c r="W484" s="155"/>
      <c r="X484" s="155"/>
    </row>
    <row r="485" spans="11:24" ht="15.75" customHeight="1" x14ac:dyDescent="0.2">
      <c r="K485" s="49"/>
      <c r="L485" s="49"/>
      <c r="M485" s="194"/>
      <c r="O485" s="188"/>
      <c r="Q485" s="155"/>
      <c r="R485" s="155"/>
      <c r="S485" s="155"/>
      <c r="T485" s="155"/>
      <c r="U485" s="155"/>
      <c r="V485" s="155"/>
      <c r="W485" s="155"/>
      <c r="X485" s="155"/>
    </row>
    <row r="486" spans="11:24" ht="15.75" customHeight="1" x14ac:dyDescent="0.2">
      <c r="K486" s="49"/>
      <c r="L486" s="49"/>
      <c r="M486" s="194"/>
      <c r="O486" s="188"/>
      <c r="Q486" s="155"/>
      <c r="R486" s="155"/>
      <c r="S486" s="155"/>
      <c r="T486" s="155"/>
      <c r="U486" s="155"/>
      <c r="V486" s="155"/>
      <c r="W486" s="155"/>
      <c r="X486" s="155"/>
    </row>
    <row r="487" spans="11:24" ht="15.75" customHeight="1" x14ac:dyDescent="0.2">
      <c r="K487" s="49"/>
      <c r="L487" s="49"/>
      <c r="M487" s="194"/>
      <c r="O487" s="188"/>
      <c r="Q487" s="155"/>
      <c r="R487" s="155"/>
      <c r="S487" s="155"/>
      <c r="T487" s="155"/>
      <c r="U487" s="155"/>
      <c r="V487" s="155"/>
      <c r="W487" s="155"/>
      <c r="X487" s="155"/>
    </row>
    <row r="488" spans="11:24" ht="15.75" customHeight="1" x14ac:dyDescent="0.2">
      <c r="K488" s="49"/>
      <c r="L488" s="49"/>
      <c r="M488" s="194"/>
      <c r="O488" s="188"/>
      <c r="Q488" s="155"/>
      <c r="R488" s="155"/>
      <c r="S488" s="155"/>
      <c r="T488" s="155"/>
      <c r="U488" s="155"/>
      <c r="V488" s="155"/>
      <c r="W488" s="155"/>
      <c r="X488" s="155"/>
    </row>
    <row r="489" spans="11:24" ht="15.75" customHeight="1" x14ac:dyDescent="0.2">
      <c r="K489" s="49"/>
      <c r="L489" s="49"/>
      <c r="M489" s="194"/>
      <c r="O489" s="188"/>
      <c r="Q489" s="155"/>
      <c r="R489" s="155"/>
      <c r="S489" s="155"/>
      <c r="T489" s="155"/>
      <c r="U489" s="155"/>
      <c r="V489" s="155"/>
      <c r="W489" s="155"/>
      <c r="X489" s="155"/>
    </row>
    <row r="490" spans="11:24" ht="15.75" customHeight="1" x14ac:dyDescent="0.2">
      <c r="K490" s="49"/>
      <c r="L490" s="49"/>
      <c r="M490" s="194"/>
      <c r="O490" s="188"/>
      <c r="Q490" s="155"/>
      <c r="R490" s="155"/>
      <c r="S490" s="155"/>
      <c r="T490" s="155"/>
      <c r="U490" s="155"/>
      <c r="V490" s="155"/>
      <c r="W490" s="155"/>
      <c r="X490" s="155"/>
    </row>
    <row r="491" spans="11:24" ht="15.75" customHeight="1" x14ac:dyDescent="0.2">
      <c r="K491" s="49"/>
      <c r="L491" s="49"/>
      <c r="M491" s="194"/>
      <c r="O491" s="188"/>
      <c r="Q491" s="155"/>
      <c r="R491" s="155"/>
      <c r="S491" s="155"/>
      <c r="T491" s="155"/>
      <c r="U491" s="155"/>
      <c r="V491" s="155"/>
      <c r="W491" s="155"/>
      <c r="X491" s="155"/>
    </row>
    <row r="492" spans="11:24" ht="15.75" customHeight="1" x14ac:dyDescent="0.2">
      <c r="K492" s="49"/>
      <c r="L492" s="49"/>
      <c r="M492" s="194"/>
      <c r="O492" s="188"/>
      <c r="Q492" s="155"/>
      <c r="R492" s="155"/>
      <c r="S492" s="155"/>
      <c r="T492" s="155"/>
      <c r="U492" s="155"/>
      <c r="V492" s="155"/>
      <c r="W492" s="155"/>
      <c r="X492" s="155"/>
    </row>
    <row r="493" spans="11:24" ht="15.75" customHeight="1" x14ac:dyDescent="0.2">
      <c r="K493" s="49"/>
      <c r="L493" s="49"/>
      <c r="M493" s="194"/>
      <c r="O493" s="188"/>
      <c r="Q493" s="155"/>
      <c r="R493" s="155"/>
      <c r="S493" s="155"/>
      <c r="T493" s="155"/>
      <c r="U493" s="155"/>
      <c r="V493" s="155"/>
      <c r="W493" s="155"/>
      <c r="X493" s="155"/>
    </row>
    <row r="494" spans="11:24" ht="15.75" customHeight="1" x14ac:dyDescent="0.2">
      <c r="K494" s="49"/>
      <c r="L494" s="49"/>
      <c r="M494" s="194"/>
      <c r="O494" s="188"/>
      <c r="Q494" s="155"/>
      <c r="R494" s="155"/>
      <c r="S494" s="155"/>
      <c r="T494" s="155"/>
      <c r="U494" s="155"/>
      <c r="V494" s="155"/>
      <c r="W494" s="155"/>
      <c r="X494" s="155"/>
    </row>
    <row r="495" spans="11:24" ht="15.75" customHeight="1" x14ac:dyDescent="0.2">
      <c r="K495" s="49"/>
      <c r="L495" s="49"/>
      <c r="M495" s="194"/>
      <c r="O495" s="188"/>
      <c r="Q495" s="155"/>
      <c r="R495" s="155"/>
      <c r="S495" s="155"/>
      <c r="T495" s="155"/>
      <c r="U495" s="155"/>
      <c r="V495" s="155"/>
      <c r="W495" s="155"/>
      <c r="X495" s="155"/>
    </row>
    <row r="496" spans="11:24" ht="15.75" customHeight="1" x14ac:dyDescent="0.2">
      <c r="K496" s="49"/>
      <c r="L496" s="49"/>
      <c r="M496" s="194"/>
      <c r="O496" s="188"/>
      <c r="Q496" s="155"/>
      <c r="R496" s="155"/>
      <c r="S496" s="155"/>
      <c r="T496" s="155"/>
      <c r="U496" s="155"/>
      <c r="V496" s="155"/>
      <c r="W496" s="155"/>
      <c r="X496" s="155"/>
    </row>
    <row r="497" spans="11:24" ht="15.75" customHeight="1" x14ac:dyDescent="0.2">
      <c r="K497" s="49"/>
      <c r="L497" s="49"/>
      <c r="M497" s="194"/>
      <c r="O497" s="188"/>
      <c r="Q497" s="155"/>
      <c r="R497" s="155"/>
      <c r="S497" s="155"/>
      <c r="T497" s="155"/>
      <c r="U497" s="155"/>
      <c r="V497" s="155"/>
      <c r="W497" s="155"/>
      <c r="X497" s="155"/>
    </row>
    <row r="498" spans="11:24" ht="15.75" customHeight="1" x14ac:dyDescent="0.2">
      <c r="K498" s="49"/>
      <c r="L498" s="49"/>
      <c r="M498" s="194"/>
      <c r="O498" s="188"/>
      <c r="Q498" s="155"/>
      <c r="R498" s="155"/>
      <c r="S498" s="155"/>
      <c r="T498" s="155"/>
      <c r="U498" s="155"/>
      <c r="V498" s="155"/>
      <c r="W498" s="155"/>
      <c r="X498" s="155"/>
    </row>
    <row r="499" spans="11:24" ht="15.75" customHeight="1" x14ac:dyDescent="0.2">
      <c r="K499" s="49"/>
      <c r="L499" s="49"/>
      <c r="M499" s="194"/>
      <c r="O499" s="188"/>
      <c r="Q499" s="155"/>
      <c r="R499" s="155"/>
      <c r="S499" s="155"/>
      <c r="T499" s="155"/>
      <c r="U499" s="155"/>
      <c r="V499" s="155"/>
      <c r="W499" s="155"/>
      <c r="X499" s="155"/>
    </row>
    <row r="500" spans="11:24" ht="15.75" customHeight="1" x14ac:dyDescent="0.2">
      <c r="K500" s="49"/>
      <c r="L500" s="49"/>
      <c r="M500" s="194"/>
      <c r="O500" s="188"/>
      <c r="Q500" s="155"/>
      <c r="R500" s="155"/>
      <c r="S500" s="155"/>
      <c r="T500" s="155"/>
      <c r="U500" s="155"/>
      <c r="V500" s="155"/>
      <c r="W500" s="155"/>
      <c r="X500" s="155"/>
    </row>
    <row r="501" spans="11:24" ht="15.75" customHeight="1" x14ac:dyDescent="0.2">
      <c r="K501" s="49"/>
      <c r="L501" s="49"/>
      <c r="M501" s="194"/>
      <c r="O501" s="188"/>
      <c r="Q501" s="155"/>
      <c r="R501" s="155"/>
      <c r="S501" s="155"/>
      <c r="T501" s="155"/>
      <c r="U501" s="155"/>
      <c r="V501" s="155"/>
      <c r="W501" s="155"/>
      <c r="X501" s="155"/>
    </row>
    <row r="502" spans="11:24" ht="15.75" customHeight="1" x14ac:dyDescent="0.2">
      <c r="K502" s="49"/>
      <c r="L502" s="49"/>
      <c r="M502" s="194"/>
      <c r="O502" s="188"/>
      <c r="Q502" s="155"/>
      <c r="R502" s="155"/>
      <c r="S502" s="155"/>
      <c r="T502" s="155"/>
      <c r="U502" s="155"/>
      <c r="V502" s="155"/>
      <c r="W502" s="155"/>
      <c r="X502" s="155"/>
    </row>
    <row r="503" spans="11:24" ht="15.75" customHeight="1" x14ac:dyDescent="0.2">
      <c r="K503" s="49"/>
      <c r="L503" s="49"/>
      <c r="M503" s="194"/>
      <c r="O503" s="188"/>
      <c r="Q503" s="155"/>
      <c r="R503" s="155"/>
      <c r="S503" s="155"/>
      <c r="T503" s="155"/>
      <c r="U503" s="155"/>
      <c r="V503" s="155"/>
      <c r="W503" s="155"/>
      <c r="X503" s="155"/>
    </row>
    <row r="504" spans="11:24" ht="15.75" customHeight="1" x14ac:dyDescent="0.2">
      <c r="K504" s="49"/>
      <c r="L504" s="49"/>
      <c r="M504" s="194"/>
      <c r="O504" s="188"/>
      <c r="Q504" s="155"/>
      <c r="R504" s="155"/>
      <c r="S504" s="155"/>
      <c r="T504" s="155"/>
      <c r="U504" s="155"/>
      <c r="V504" s="155"/>
      <c r="W504" s="155"/>
      <c r="X504" s="155"/>
    </row>
    <row r="505" spans="11:24" ht="15.75" customHeight="1" x14ac:dyDescent="0.2">
      <c r="K505" s="49"/>
      <c r="L505" s="49"/>
      <c r="M505" s="194"/>
      <c r="O505" s="188"/>
      <c r="Q505" s="155"/>
      <c r="R505" s="155"/>
      <c r="S505" s="155"/>
      <c r="T505" s="155"/>
      <c r="U505" s="155"/>
      <c r="V505" s="155"/>
      <c r="W505" s="155"/>
      <c r="X505" s="155"/>
    </row>
    <row r="506" spans="11:24" ht="15.75" customHeight="1" x14ac:dyDescent="0.2">
      <c r="K506" s="49"/>
      <c r="L506" s="49"/>
      <c r="M506" s="194"/>
      <c r="O506" s="188"/>
      <c r="Q506" s="155"/>
      <c r="R506" s="155"/>
      <c r="S506" s="155"/>
      <c r="T506" s="155"/>
      <c r="U506" s="155"/>
      <c r="V506" s="155"/>
      <c r="W506" s="155"/>
      <c r="X506" s="155"/>
    </row>
    <row r="507" spans="11:24" ht="15.75" customHeight="1" x14ac:dyDescent="0.2">
      <c r="K507" s="49"/>
      <c r="L507" s="49"/>
      <c r="M507" s="194"/>
      <c r="O507" s="188"/>
      <c r="Q507" s="155"/>
      <c r="R507" s="155"/>
      <c r="S507" s="155"/>
      <c r="T507" s="155"/>
      <c r="U507" s="155"/>
      <c r="V507" s="155"/>
      <c r="W507" s="155"/>
      <c r="X507" s="155"/>
    </row>
    <row r="508" spans="11:24" ht="15.75" customHeight="1" x14ac:dyDescent="0.2">
      <c r="K508" s="49"/>
      <c r="L508" s="49"/>
      <c r="M508" s="194"/>
      <c r="O508" s="188"/>
      <c r="Q508" s="155"/>
      <c r="R508" s="155"/>
      <c r="S508" s="155"/>
      <c r="T508" s="155"/>
      <c r="U508" s="155"/>
      <c r="V508" s="155"/>
      <c r="W508" s="155"/>
      <c r="X508" s="155"/>
    </row>
    <row r="509" spans="11:24" ht="15.75" customHeight="1" x14ac:dyDescent="0.2">
      <c r="K509" s="49"/>
      <c r="L509" s="49"/>
      <c r="M509" s="194"/>
      <c r="O509" s="188"/>
      <c r="Q509" s="155"/>
      <c r="R509" s="155"/>
      <c r="S509" s="155"/>
      <c r="T509" s="155"/>
      <c r="U509" s="155"/>
      <c r="V509" s="155"/>
      <c r="W509" s="155"/>
      <c r="X509" s="155"/>
    </row>
    <row r="510" spans="11:24" ht="15.75" customHeight="1" x14ac:dyDescent="0.2">
      <c r="K510" s="49"/>
      <c r="L510" s="49"/>
      <c r="M510" s="194"/>
      <c r="O510" s="188"/>
      <c r="Q510" s="155"/>
      <c r="R510" s="155"/>
      <c r="S510" s="155"/>
      <c r="T510" s="155"/>
      <c r="U510" s="155"/>
      <c r="V510" s="155"/>
      <c r="W510" s="155"/>
      <c r="X510" s="155"/>
    </row>
    <row r="511" spans="11:24" ht="15.75" customHeight="1" x14ac:dyDescent="0.2">
      <c r="K511" s="49"/>
      <c r="L511" s="49"/>
      <c r="M511" s="194"/>
      <c r="O511" s="188"/>
      <c r="Q511" s="155"/>
      <c r="R511" s="155"/>
      <c r="S511" s="155"/>
      <c r="T511" s="155"/>
      <c r="U511" s="155"/>
      <c r="V511" s="155"/>
      <c r="W511" s="155"/>
      <c r="X511" s="155"/>
    </row>
    <row r="512" spans="11:24" ht="15.75" customHeight="1" x14ac:dyDescent="0.2">
      <c r="K512" s="49"/>
      <c r="L512" s="49"/>
      <c r="M512" s="194"/>
      <c r="O512" s="188"/>
      <c r="Q512" s="155"/>
      <c r="R512" s="155"/>
      <c r="S512" s="155"/>
      <c r="T512" s="155"/>
      <c r="U512" s="155"/>
      <c r="V512" s="155"/>
      <c r="W512" s="155"/>
      <c r="X512" s="155"/>
    </row>
    <row r="513" spans="11:24" ht="15.75" customHeight="1" x14ac:dyDescent="0.2">
      <c r="K513" s="49"/>
      <c r="L513" s="49"/>
      <c r="M513" s="194"/>
      <c r="O513" s="188"/>
      <c r="Q513" s="155"/>
      <c r="R513" s="155"/>
      <c r="S513" s="155"/>
      <c r="T513" s="155"/>
      <c r="U513" s="155"/>
      <c r="V513" s="155"/>
      <c r="W513" s="155"/>
      <c r="X513" s="155"/>
    </row>
    <row r="514" spans="11:24" ht="15.75" customHeight="1" x14ac:dyDescent="0.2">
      <c r="K514" s="49"/>
      <c r="L514" s="49"/>
      <c r="M514" s="194"/>
      <c r="O514" s="188"/>
      <c r="Q514" s="155"/>
      <c r="R514" s="155"/>
      <c r="S514" s="155"/>
      <c r="T514" s="155"/>
      <c r="U514" s="155"/>
      <c r="V514" s="155"/>
      <c r="W514" s="155"/>
      <c r="X514" s="155"/>
    </row>
    <row r="515" spans="11:24" ht="15.75" customHeight="1" x14ac:dyDescent="0.2">
      <c r="K515" s="49"/>
      <c r="L515" s="49"/>
      <c r="M515" s="194"/>
      <c r="O515" s="188"/>
      <c r="Q515" s="155"/>
      <c r="R515" s="155"/>
      <c r="S515" s="155"/>
      <c r="T515" s="155"/>
      <c r="U515" s="155"/>
      <c r="V515" s="155"/>
      <c r="W515" s="155"/>
      <c r="X515" s="155"/>
    </row>
    <row r="516" spans="11:24" ht="15.75" customHeight="1" x14ac:dyDescent="0.2">
      <c r="K516" s="49"/>
      <c r="L516" s="49"/>
      <c r="M516" s="194"/>
      <c r="O516" s="188"/>
      <c r="Q516" s="155"/>
      <c r="R516" s="155"/>
      <c r="S516" s="155"/>
      <c r="T516" s="155"/>
      <c r="U516" s="155"/>
      <c r="V516" s="155"/>
      <c r="W516" s="155"/>
      <c r="X516" s="155"/>
    </row>
    <row r="517" spans="11:24" ht="15.75" customHeight="1" x14ac:dyDescent="0.2">
      <c r="K517" s="49"/>
      <c r="L517" s="49"/>
      <c r="M517" s="194"/>
      <c r="O517" s="188"/>
      <c r="Q517" s="155"/>
      <c r="R517" s="155"/>
      <c r="S517" s="155"/>
      <c r="T517" s="155"/>
      <c r="U517" s="155"/>
      <c r="V517" s="155"/>
      <c r="W517" s="155"/>
      <c r="X517" s="155"/>
    </row>
    <row r="518" spans="11:24" ht="15.75" customHeight="1" x14ac:dyDescent="0.2">
      <c r="K518" s="49"/>
      <c r="L518" s="49"/>
      <c r="M518" s="194"/>
      <c r="O518" s="188"/>
      <c r="Q518" s="155"/>
      <c r="R518" s="155"/>
      <c r="S518" s="155"/>
      <c r="T518" s="155"/>
      <c r="U518" s="155"/>
      <c r="V518" s="155"/>
      <c r="W518" s="155"/>
      <c r="X518" s="155"/>
    </row>
    <row r="519" spans="11:24" ht="15.75" customHeight="1" x14ac:dyDescent="0.2">
      <c r="K519" s="49"/>
      <c r="L519" s="49"/>
      <c r="M519" s="194"/>
      <c r="O519" s="188"/>
      <c r="Q519" s="155"/>
      <c r="R519" s="155"/>
      <c r="S519" s="155"/>
      <c r="T519" s="155"/>
      <c r="U519" s="155"/>
      <c r="V519" s="155"/>
      <c r="W519" s="155"/>
      <c r="X519" s="155"/>
    </row>
    <row r="520" spans="11:24" ht="15.75" customHeight="1" x14ac:dyDescent="0.2">
      <c r="K520" s="49"/>
      <c r="L520" s="49"/>
      <c r="M520" s="194"/>
      <c r="O520" s="188"/>
      <c r="Q520" s="155"/>
      <c r="R520" s="155"/>
      <c r="S520" s="155"/>
      <c r="T520" s="155"/>
      <c r="U520" s="155"/>
      <c r="V520" s="155"/>
      <c r="W520" s="155"/>
      <c r="X520" s="155"/>
    </row>
    <row r="521" spans="11:24" ht="15.75" customHeight="1" x14ac:dyDescent="0.2">
      <c r="K521" s="49"/>
      <c r="L521" s="49"/>
      <c r="M521" s="194"/>
      <c r="O521" s="188"/>
      <c r="Q521" s="155"/>
      <c r="R521" s="155"/>
      <c r="S521" s="155"/>
      <c r="T521" s="155"/>
      <c r="U521" s="155"/>
      <c r="V521" s="155"/>
      <c r="W521" s="155"/>
      <c r="X521" s="155"/>
    </row>
    <row r="522" spans="11:24" ht="15.75" customHeight="1" x14ac:dyDescent="0.2">
      <c r="K522" s="49"/>
      <c r="L522" s="49"/>
      <c r="M522" s="194"/>
      <c r="O522" s="188"/>
      <c r="Q522" s="155"/>
      <c r="R522" s="155"/>
      <c r="S522" s="155"/>
      <c r="T522" s="155"/>
      <c r="U522" s="155"/>
      <c r="V522" s="155"/>
      <c r="W522" s="155"/>
      <c r="X522" s="155"/>
    </row>
    <row r="523" spans="11:24" ht="15.75" customHeight="1" x14ac:dyDescent="0.2">
      <c r="K523" s="49"/>
      <c r="L523" s="49"/>
      <c r="M523" s="194"/>
      <c r="O523" s="188"/>
      <c r="Q523" s="155"/>
      <c r="R523" s="155"/>
      <c r="S523" s="155"/>
      <c r="T523" s="155"/>
      <c r="U523" s="155"/>
      <c r="V523" s="155"/>
      <c r="W523" s="155"/>
      <c r="X523" s="155"/>
    </row>
    <row r="524" spans="11:24" ht="15.75" customHeight="1" x14ac:dyDescent="0.2">
      <c r="K524" s="49"/>
      <c r="L524" s="49"/>
      <c r="M524" s="194"/>
      <c r="O524" s="188"/>
      <c r="Q524" s="155"/>
      <c r="R524" s="155"/>
      <c r="S524" s="155"/>
      <c r="T524" s="155"/>
      <c r="U524" s="155"/>
      <c r="V524" s="155"/>
      <c r="W524" s="155"/>
      <c r="X524" s="155"/>
    </row>
    <row r="525" spans="11:24" ht="15.75" customHeight="1" x14ac:dyDescent="0.2">
      <c r="K525" s="49"/>
      <c r="L525" s="49"/>
      <c r="M525" s="194"/>
      <c r="O525" s="188"/>
      <c r="Q525" s="155"/>
      <c r="R525" s="155"/>
      <c r="S525" s="155"/>
      <c r="T525" s="155"/>
      <c r="U525" s="155"/>
      <c r="V525" s="155"/>
      <c r="W525" s="155"/>
      <c r="X525" s="155"/>
    </row>
    <row r="526" spans="11:24" ht="15.75" customHeight="1" x14ac:dyDescent="0.2">
      <c r="K526" s="49"/>
      <c r="L526" s="49"/>
      <c r="M526" s="194"/>
      <c r="O526" s="188"/>
      <c r="Q526" s="155"/>
      <c r="R526" s="155"/>
      <c r="S526" s="155"/>
      <c r="T526" s="155"/>
      <c r="U526" s="155"/>
      <c r="V526" s="155"/>
      <c r="W526" s="155"/>
      <c r="X526" s="155"/>
    </row>
    <row r="527" spans="11:24" ht="15.75" customHeight="1" x14ac:dyDescent="0.2">
      <c r="K527" s="49"/>
      <c r="L527" s="49"/>
      <c r="M527" s="194"/>
      <c r="O527" s="188"/>
      <c r="Q527" s="155"/>
      <c r="R527" s="155"/>
      <c r="S527" s="155"/>
      <c r="T527" s="155"/>
      <c r="U527" s="155"/>
      <c r="V527" s="155"/>
      <c r="W527" s="155"/>
      <c r="X527" s="155"/>
    </row>
    <row r="528" spans="11:24" ht="15.75" customHeight="1" x14ac:dyDescent="0.2">
      <c r="K528" s="49"/>
      <c r="L528" s="49"/>
      <c r="M528" s="194"/>
      <c r="O528" s="188"/>
      <c r="Q528" s="155"/>
      <c r="R528" s="155"/>
      <c r="S528" s="155"/>
      <c r="T528" s="155"/>
      <c r="U528" s="155"/>
      <c r="V528" s="155"/>
      <c r="W528" s="155"/>
      <c r="X528" s="155"/>
    </row>
    <row r="529" spans="11:24" ht="15.75" customHeight="1" x14ac:dyDescent="0.2">
      <c r="K529" s="49"/>
      <c r="L529" s="49"/>
      <c r="M529" s="194"/>
      <c r="O529" s="188"/>
      <c r="Q529" s="155"/>
      <c r="R529" s="155"/>
      <c r="S529" s="155"/>
      <c r="T529" s="155"/>
      <c r="U529" s="155"/>
      <c r="V529" s="155"/>
      <c r="W529" s="155"/>
      <c r="X529" s="155"/>
    </row>
    <row r="530" spans="11:24" ht="15.75" customHeight="1" x14ac:dyDescent="0.2">
      <c r="K530" s="49"/>
      <c r="L530" s="49"/>
      <c r="M530" s="194"/>
      <c r="O530" s="188"/>
      <c r="Q530" s="155"/>
      <c r="R530" s="155"/>
      <c r="S530" s="155"/>
      <c r="T530" s="155"/>
      <c r="U530" s="155"/>
      <c r="V530" s="155"/>
      <c r="W530" s="155"/>
      <c r="X530" s="155"/>
    </row>
    <row r="531" spans="11:24" ht="15.75" customHeight="1" x14ac:dyDescent="0.2">
      <c r="K531" s="49"/>
      <c r="L531" s="49"/>
      <c r="M531" s="194"/>
      <c r="O531" s="188"/>
      <c r="Q531" s="155"/>
      <c r="R531" s="155"/>
      <c r="S531" s="155"/>
      <c r="T531" s="155"/>
      <c r="U531" s="155"/>
      <c r="V531" s="155"/>
      <c r="W531" s="155"/>
      <c r="X531" s="155"/>
    </row>
    <row r="532" spans="11:24" ht="15.75" customHeight="1" x14ac:dyDescent="0.2">
      <c r="K532" s="49"/>
      <c r="L532" s="49"/>
      <c r="M532" s="194"/>
      <c r="O532" s="188"/>
      <c r="Q532" s="155"/>
      <c r="R532" s="155"/>
      <c r="S532" s="155"/>
      <c r="T532" s="155"/>
      <c r="U532" s="155"/>
      <c r="V532" s="155"/>
      <c r="W532" s="155"/>
      <c r="X532" s="155"/>
    </row>
    <row r="533" spans="11:24" ht="15.75" customHeight="1" x14ac:dyDescent="0.2">
      <c r="K533" s="49"/>
      <c r="L533" s="49"/>
      <c r="M533" s="194"/>
      <c r="O533" s="188"/>
      <c r="Q533" s="155"/>
      <c r="R533" s="155"/>
      <c r="S533" s="155"/>
      <c r="T533" s="155"/>
      <c r="U533" s="155"/>
      <c r="V533" s="155"/>
      <c r="W533" s="155"/>
      <c r="X533" s="155"/>
    </row>
    <row r="534" spans="11:24" ht="15.75" customHeight="1" x14ac:dyDescent="0.2">
      <c r="K534" s="49"/>
      <c r="L534" s="49"/>
      <c r="M534" s="194"/>
      <c r="O534" s="188"/>
      <c r="Q534" s="155"/>
      <c r="R534" s="155"/>
      <c r="S534" s="155"/>
      <c r="T534" s="155"/>
      <c r="U534" s="155"/>
      <c r="V534" s="155"/>
      <c r="W534" s="155"/>
      <c r="X534" s="155"/>
    </row>
    <row r="535" spans="11:24" ht="15.75" customHeight="1" x14ac:dyDescent="0.2">
      <c r="K535" s="49"/>
      <c r="L535" s="49"/>
      <c r="M535" s="194"/>
      <c r="O535" s="188"/>
      <c r="Q535" s="155"/>
      <c r="R535" s="155"/>
      <c r="S535" s="155"/>
      <c r="T535" s="155"/>
      <c r="U535" s="155"/>
      <c r="V535" s="155"/>
      <c r="W535" s="155"/>
      <c r="X535" s="155"/>
    </row>
    <row r="536" spans="11:24" ht="15.75" customHeight="1" x14ac:dyDescent="0.2">
      <c r="K536" s="49"/>
      <c r="L536" s="49"/>
      <c r="M536" s="194"/>
      <c r="O536" s="188"/>
      <c r="Q536" s="155"/>
      <c r="R536" s="155"/>
      <c r="S536" s="155"/>
      <c r="T536" s="155"/>
      <c r="U536" s="155"/>
      <c r="V536" s="155"/>
      <c r="W536" s="155"/>
      <c r="X536" s="155"/>
    </row>
    <row r="537" spans="11:24" ht="15.75" customHeight="1" x14ac:dyDescent="0.2">
      <c r="K537" s="49"/>
      <c r="L537" s="49"/>
      <c r="M537" s="194"/>
      <c r="O537" s="188"/>
      <c r="Q537" s="155"/>
      <c r="R537" s="155"/>
      <c r="S537" s="155"/>
      <c r="T537" s="155"/>
      <c r="U537" s="155"/>
      <c r="V537" s="155"/>
      <c r="W537" s="155"/>
      <c r="X537" s="155"/>
    </row>
    <row r="538" spans="11:24" ht="15.75" customHeight="1" x14ac:dyDescent="0.2">
      <c r="K538" s="49"/>
      <c r="L538" s="49"/>
      <c r="M538" s="194"/>
      <c r="O538" s="188"/>
      <c r="Q538" s="155"/>
      <c r="R538" s="155"/>
      <c r="S538" s="155"/>
      <c r="T538" s="155"/>
      <c r="U538" s="155"/>
      <c r="V538" s="155"/>
      <c r="W538" s="155"/>
      <c r="X538" s="155"/>
    </row>
    <row r="539" spans="11:24" ht="15.75" customHeight="1" x14ac:dyDescent="0.2">
      <c r="K539" s="49"/>
      <c r="L539" s="49"/>
      <c r="M539" s="194"/>
      <c r="O539" s="188"/>
      <c r="Q539" s="155"/>
      <c r="R539" s="155"/>
      <c r="S539" s="155"/>
      <c r="T539" s="155"/>
      <c r="U539" s="155"/>
      <c r="V539" s="155"/>
      <c r="W539" s="155"/>
      <c r="X539" s="155"/>
    </row>
    <row r="540" spans="11:24" ht="15.75" customHeight="1" x14ac:dyDescent="0.2">
      <c r="K540" s="49"/>
      <c r="L540" s="49"/>
      <c r="M540" s="194"/>
      <c r="O540" s="188"/>
      <c r="Q540" s="155"/>
      <c r="R540" s="155"/>
      <c r="S540" s="155"/>
      <c r="T540" s="155"/>
      <c r="U540" s="155"/>
      <c r="V540" s="155"/>
      <c r="W540" s="155"/>
      <c r="X540" s="155"/>
    </row>
    <row r="541" spans="11:24" ht="15.75" customHeight="1" x14ac:dyDescent="0.2">
      <c r="K541" s="49"/>
      <c r="L541" s="49"/>
      <c r="M541" s="194"/>
      <c r="O541" s="188"/>
      <c r="Q541" s="155"/>
      <c r="R541" s="155"/>
      <c r="S541" s="155"/>
      <c r="T541" s="155"/>
      <c r="U541" s="155"/>
      <c r="V541" s="155"/>
      <c r="W541" s="155"/>
      <c r="X541" s="155"/>
    </row>
    <row r="542" spans="11:24" ht="15.75" customHeight="1" x14ac:dyDescent="0.2">
      <c r="K542" s="49"/>
      <c r="L542" s="49"/>
      <c r="M542" s="194"/>
      <c r="O542" s="188"/>
      <c r="Q542" s="155"/>
      <c r="R542" s="155"/>
      <c r="S542" s="155"/>
      <c r="T542" s="155"/>
      <c r="U542" s="155"/>
      <c r="V542" s="155"/>
      <c r="W542" s="155"/>
      <c r="X542" s="155"/>
    </row>
    <row r="543" spans="11:24" ht="15.75" customHeight="1" x14ac:dyDescent="0.2">
      <c r="K543" s="49"/>
      <c r="L543" s="49"/>
      <c r="M543" s="194"/>
      <c r="O543" s="188"/>
      <c r="Q543" s="155"/>
      <c r="R543" s="155"/>
      <c r="S543" s="155"/>
      <c r="T543" s="155"/>
      <c r="U543" s="155"/>
      <c r="V543" s="155"/>
      <c r="W543" s="155"/>
      <c r="X543" s="155"/>
    </row>
    <row r="544" spans="11:24" ht="15.75" customHeight="1" x14ac:dyDescent="0.2">
      <c r="K544" s="49"/>
      <c r="L544" s="49"/>
      <c r="M544" s="194"/>
      <c r="O544" s="188"/>
      <c r="Q544" s="155"/>
      <c r="R544" s="155"/>
      <c r="S544" s="155"/>
      <c r="T544" s="155"/>
      <c r="U544" s="155"/>
      <c r="V544" s="155"/>
      <c r="W544" s="155"/>
      <c r="X544" s="155"/>
    </row>
    <row r="545" spans="11:24" ht="15.75" customHeight="1" x14ac:dyDescent="0.2">
      <c r="K545" s="49"/>
      <c r="L545" s="49"/>
      <c r="M545" s="194"/>
      <c r="O545" s="188"/>
      <c r="Q545" s="155"/>
      <c r="R545" s="155"/>
      <c r="S545" s="155"/>
      <c r="T545" s="155"/>
      <c r="U545" s="155"/>
      <c r="V545" s="155"/>
      <c r="W545" s="155"/>
      <c r="X545" s="155"/>
    </row>
    <row r="546" spans="11:24" ht="15.75" customHeight="1" x14ac:dyDescent="0.2">
      <c r="K546" s="49"/>
      <c r="L546" s="49"/>
      <c r="M546" s="194"/>
      <c r="O546" s="188"/>
      <c r="Q546" s="155"/>
      <c r="R546" s="155"/>
      <c r="S546" s="155"/>
      <c r="T546" s="155"/>
      <c r="U546" s="155"/>
      <c r="V546" s="155"/>
      <c r="W546" s="155"/>
      <c r="X546" s="155"/>
    </row>
    <row r="547" spans="11:24" ht="15.75" customHeight="1" x14ac:dyDescent="0.2">
      <c r="K547" s="49"/>
      <c r="L547" s="49"/>
      <c r="M547" s="194"/>
      <c r="O547" s="188"/>
      <c r="Q547" s="155"/>
      <c r="R547" s="155"/>
      <c r="S547" s="155"/>
      <c r="T547" s="155"/>
      <c r="U547" s="155"/>
      <c r="V547" s="155"/>
      <c r="W547" s="155"/>
      <c r="X547" s="155"/>
    </row>
    <row r="548" spans="11:24" ht="15.75" customHeight="1" x14ac:dyDescent="0.2">
      <c r="K548" s="49"/>
      <c r="L548" s="49"/>
      <c r="M548" s="194"/>
      <c r="O548" s="188"/>
      <c r="Q548" s="155"/>
      <c r="R548" s="155"/>
      <c r="S548" s="155"/>
      <c r="T548" s="155"/>
      <c r="U548" s="155"/>
      <c r="V548" s="155"/>
      <c r="W548" s="155"/>
      <c r="X548" s="155"/>
    </row>
    <row r="549" spans="11:24" ht="15.75" customHeight="1" x14ac:dyDescent="0.2">
      <c r="K549" s="49"/>
      <c r="L549" s="49"/>
      <c r="M549" s="194"/>
      <c r="O549" s="188"/>
      <c r="Q549" s="155"/>
      <c r="R549" s="155"/>
      <c r="S549" s="155"/>
      <c r="T549" s="155"/>
      <c r="U549" s="155"/>
      <c r="V549" s="155"/>
      <c r="W549" s="155"/>
      <c r="X549" s="155"/>
    </row>
    <row r="550" spans="11:24" ht="15.75" customHeight="1" x14ac:dyDescent="0.2">
      <c r="K550" s="49"/>
      <c r="L550" s="49"/>
      <c r="M550" s="194"/>
      <c r="O550" s="188"/>
      <c r="Q550" s="155"/>
      <c r="R550" s="155"/>
      <c r="S550" s="155"/>
      <c r="T550" s="155"/>
      <c r="U550" s="155"/>
      <c r="V550" s="155"/>
      <c r="W550" s="155"/>
      <c r="X550" s="155"/>
    </row>
    <row r="551" spans="11:24" ht="15.75" customHeight="1" x14ac:dyDescent="0.2">
      <c r="K551" s="49"/>
      <c r="L551" s="49"/>
      <c r="M551" s="194"/>
      <c r="O551" s="188"/>
      <c r="Q551" s="155"/>
      <c r="R551" s="155"/>
      <c r="S551" s="155"/>
      <c r="T551" s="155"/>
      <c r="U551" s="155"/>
      <c r="V551" s="155"/>
      <c r="W551" s="155"/>
      <c r="X551" s="155"/>
    </row>
    <row r="552" spans="11:24" ht="15.75" customHeight="1" x14ac:dyDescent="0.2">
      <c r="K552" s="49"/>
      <c r="L552" s="49"/>
      <c r="M552" s="194"/>
      <c r="O552" s="188"/>
      <c r="Q552" s="155"/>
      <c r="R552" s="155"/>
      <c r="S552" s="155"/>
      <c r="T552" s="155"/>
      <c r="U552" s="155"/>
      <c r="V552" s="155"/>
      <c r="W552" s="155"/>
      <c r="X552" s="155"/>
    </row>
    <row r="553" spans="11:24" ht="15.75" customHeight="1" x14ac:dyDescent="0.2">
      <c r="K553" s="49"/>
      <c r="L553" s="49"/>
      <c r="M553" s="194"/>
      <c r="O553" s="188"/>
      <c r="Q553" s="155"/>
      <c r="R553" s="155"/>
      <c r="S553" s="155"/>
      <c r="T553" s="155"/>
      <c r="U553" s="155"/>
      <c r="V553" s="155"/>
      <c r="W553" s="155"/>
      <c r="X553" s="155"/>
    </row>
    <row r="554" spans="11:24" ht="15.75" customHeight="1" x14ac:dyDescent="0.2">
      <c r="K554" s="49"/>
      <c r="L554" s="49"/>
      <c r="M554" s="194"/>
      <c r="O554" s="188"/>
      <c r="Q554" s="155"/>
      <c r="R554" s="155"/>
      <c r="S554" s="155"/>
      <c r="T554" s="155"/>
      <c r="U554" s="155"/>
      <c r="V554" s="155"/>
      <c r="W554" s="155"/>
      <c r="X554" s="155"/>
    </row>
    <row r="555" spans="11:24" ht="15.75" customHeight="1" x14ac:dyDescent="0.2">
      <c r="K555" s="49"/>
      <c r="L555" s="49"/>
      <c r="M555" s="194"/>
      <c r="O555" s="188"/>
      <c r="Q555" s="155"/>
      <c r="R555" s="155"/>
      <c r="S555" s="155"/>
      <c r="T555" s="155"/>
      <c r="U555" s="155"/>
      <c r="V555" s="155"/>
      <c r="W555" s="155"/>
      <c r="X555" s="155"/>
    </row>
    <row r="556" spans="11:24" ht="15.75" customHeight="1" x14ac:dyDescent="0.2">
      <c r="K556" s="49"/>
      <c r="L556" s="49"/>
      <c r="M556" s="194"/>
      <c r="O556" s="188"/>
      <c r="Q556" s="155"/>
      <c r="R556" s="155"/>
      <c r="S556" s="155"/>
      <c r="T556" s="155"/>
      <c r="U556" s="155"/>
      <c r="V556" s="155"/>
      <c r="W556" s="155"/>
      <c r="X556" s="155"/>
    </row>
    <row r="557" spans="11:24" ht="15.75" customHeight="1" x14ac:dyDescent="0.2">
      <c r="K557" s="49"/>
      <c r="L557" s="49"/>
      <c r="M557" s="194"/>
      <c r="O557" s="188"/>
      <c r="Q557" s="155"/>
      <c r="R557" s="155"/>
      <c r="S557" s="155"/>
      <c r="T557" s="155"/>
      <c r="U557" s="155"/>
      <c r="V557" s="155"/>
      <c r="W557" s="155"/>
      <c r="X557" s="155"/>
    </row>
    <row r="558" spans="11:24" ht="15.75" customHeight="1" x14ac:dyDescent="0.2">
      <c r="K558" s="49"/>
      <c r="L558" s="49"/>
      <c r="M558" s="194"/>
      <c r="O558" s="188"/>
      <c r="Q558" s="155"/>
      <c r="R558" s="155"/>
      <c r="S558" s="155"/>
      <c r="T558" s="155"/>
      <c r="U558" s="155"/>
      <c r="V558" s="155"/>
      <c r="W558" s="155"/>
      <c r="X558" s="155"/>
    </row>
    <row r="559" spans="11:24" ht="15.75" customHeight="1" x14ac:dyDescent="0.2">
      <c r="K559" s="49"/>
      <c r="L559" s="49"/>
      <c r="M559" s="194"/>
      <c r="O559" s="188"/>
      <c r="Q559" s="155"/>
      <c r="R559" s="155"/>
      <c r="S559" s="155"/>
      <c r="T559" s="155"/>
      <c r="U559" s="155"/>
      <c r="V559" s="155"/>
      <c r="W559" s="155"/>
      <c r="X559" s="155"/>
    </row>
    <row r="560" spans="11:24" ht="15.75" customHeight="1" x14ac:dyDescent="0.2">
      <c r="K560" s="49"/>
      <c r="L560" s="49"/>
      <c r="M560" s="194"/>
      <c r="O560" s="188"/>
      <c r="Q560" s="155"/>
      <c r="R560" s="155"/>
      <c r="S560" s="155"/>
      <c r="T560" s="155"/>
      <c r="U560" s="155"/>
      <c r="V560" s="155"/>
      <c r="W560" s="155"/>
      <c r="X560" s="155"/>
    </row>
    <row r="561" spans="11:24" ht="15.75" customHeight="1" x14ac:dyDescent="0.2">
      <c r="K561" s="49"/>
      <c r="L561" s="49"/>
      <c r="M561" s="194"/>
      <c r="O561" s="188"/>
      <c r="Q561" s="155"/>
      <c r="R561" s="155"/>
      <c r="S561" s="155"/>
      <c r="T561" s="155"/>
      <c r="U561" s="155"/>
      <c r="V561" s="155"/>
      <c r="W561" s="155"/>
      <c r="X561" s="155"/>
    </row>
    <row r="562" spans="11:24" ht="15.75" customHeight="1" x14ac:dyDescent="0.2">
      <c r="K562" s="49"/>
      <c r="L562" s="49"/>
      <c r="M562" s="194"/>
      <c r="O562" s="188"/>
      <c r="Q562" s="155"/>
      <c r="R562" s="155"/>
      <c r="S562" s="155"/>
      <c r="T562" s="155"/>
      <c r="U562" s="155"/>
      <c r="V562" s="155"/>
      <c r="W562" s="155"/>
      <c r="X562" s="155"/>
    </row>
    <row r="563" spans="11:24" ht="15.75" customHeight="1" x14ac:dyDescent="0.2">
      <c r="K563" s="49"/>
      <c r="L563" s="49"/>
      <c r="M563" s="194"/>
      <c r="O563" s="188"/>
      <c r="Q563" s="155"/>
      <c r="R563" s="155"/>
      <c r="S563" s="155"/>
      <c r="T563" s="155"/>
      <c r="U563" s="155"/>
      <c r="V563" s="155"/>
      <c r="W563" s="155"/>
      <c r="X563" s="155"/>
    </row>
    <row r="564" spans="11:24" ht="15.75" customHeight="1" x14ac:dyDescent="0.2">
      <c r="K564" s="49"/>
      <c r="L564" s="49"/>
      <c r="M564" s="194"/>
      <c r="O564" s="188"/>
      <c r="Q564" s="155"/>
      <c r="R564" s="155"/>
      <c r="S564" s="155"/>
      <c r="T564" s="155"/>
      <c r="U564" s="155"/>
      <c r="V564" s="155"/>
      <c r="W564" s="155"/>
      <c r="X564" s="155"/>
    </row>
    <row r="565" spans="11:24" ht="15.75" customHeight="1" x14ac:dyDescent="0.2">
      <c r="K565" s="49"/>
      <c r="L565" s="49"/>
      <c r="M565" s="194"/>
      <c r="O565" s="188"/>
      <c r="Q565" s="155"/>
      <c r="R565" s="155"/>
      <c r="S565" s="155"/>
      <c r="T565" s="155"/>
      <c r="U565" s="155"/>
      <c r="V565" s="155"/>
      <c r="W565" s="155"/>
      <c r="X565" s="155"/>
    </row>
    <row r="566" spans="11:24" ht="15.75" customHeight="1" x14ac:dyDescent="0.2">
      <c r="K566" s="49"/>
      <c r="L566" s="49"/>
      <c r="M566" s="194"/>
      <c r="O566" s="188"/>
      <c r="Q566" s="155"/>
      <c r="R566" s="155"/>
      <c r="S566" s="155"/>
      <c r="T566" s="155"/>
      <c r="U566" s="155"/>
      <c r="V566" s="155"/>
      <c r="W566" s="155"/>
      <c r="X566" s="155"/>
    </row>
    <row r="567" spans="11:24" ht="15.75" customHeight="1" x14ac:dyDescent="0.2">
      <c r="K567" s="49"/>
      <c r="L567" s="49"/>
      <c r="M567" s="194"/>
      <c r="O567" s="188"/>
      <c r="Q567" s="155"/>
      <c r="R567" s="155"/>
      <c r="S567" s="155"/>
      <c r="T567" s="155"/>
      <c r="U567" s="155"/>
      <c r="V567" s="155"/>
      <c r="W567" s="155"/>
      <c r="X567" s="155"/>
    </row>
    <row r="568" spans="11:24" ht="15.75" customHeight="1" x14ac:dyDescent="0.2">
      <c r="K568" s="49"/>
      <c r="L568" s="49"/>
      <c r="M568" s="194"/>
      <c r="O568" s="188"/>
      <c r="Q568" s="155"/>
      <c r="R568" s="155"/>
      <c r="S568" s="155"/>
      <c r="T568" s="155"/>
      <c r="U568" s="155"/>
      <c r="V568" s="155"/>
      <c r="W568" s="155"/>
      <c r="X568" s="155"/>
    </row>
    <row r="569" spans="11:24" ht="15.75" customHeight="1" x14ac:dyDescent="0.2">
      <c r="K569" s="49"/>
      <c r="L569" s="49"/>
      <c r="M569" s="194"/>
      <c r="O569" s="188"/>
      <c r="Q569" s="155"/>
      <c r="R569" s="155"/>
      <c r="S569" s="155"/>
      <c r="T569" s="155"/>
      <c r="U569" s="155"/>
      <c r="V569" s="155"/>
      <c r="W569" s="155"/>
      <c r="X569" s="155"/>
    </row>
    <row r="570" spans="11:24" ht="15.75" customHeight="1" x14ac:dyDescent="0.2">
      <c r="K570" s="49"/>
      <c r="L570" s="49"/>
      <c r="M570" s="194"/>
      <c r="O570" s="188"/>
      <c r="Q570" s="155"/>
      <c r="R570" s="155"/>
      <c r="S570" s="155"/>
      <c r="T570" s="155"/>
      <c r="U570" s="155"/>
      <c r="V570" s="155"/>
      <c r="W570" s="155"/>
      <c r="X570" s="155"/>
    </row>
    <row r="571" spans="11:24" ht="15.75" customHeight="1" x14ac:dyDescent="0.2">
      <c r="K571" s="49"/>
      <c r="L571" s="49"/>
      <c r="M571" s="194"/>
      <c r="O571" s="188"/>
      <c r="Q571" s="155"/>
      <c r="R571" s="155"/>
      <c r="S571" s="155"/>
      <c r="T571" s="155"/>
      <c r="U571" s="155"/>
      <c r="V571" s="155"/>
      <c r="W571" s="155"/>
      <c r="X571" s="155"/>
    </row>
    <row r="572" spans="11:24" ht="15.75" customHeight="1" x14ac:dyDescent="0.2">
      <c r="K572" s="49"/>
      <c r="L572" s="49"/>
      <c r="M572" s="194"/>
      <c r="O572" s="188"/>
      <c r="Q572" s="155"/>
      <c r="R572" s="155"/>
      <c r="S572" s="155"/>
      <c r="T572" s="155"/>
      <c r="U572" s="155"/>
      <c r="V572" s="155"/>
      <c r="W572" s="155"/>
      <c r="X572" s="155"/>
    </row>
    <row r="573" spans="11:24" ht="15.75" customHeight="1" x14ac:dyDescent="0.2">
      <c r="K573" s="49"/>
      <c r="L573" s="49"/>
      <c r="M573" s="194"/>
      <c r="O573" s="188"/>
      <c r="Q573" s="155"/>
      <c r="R573" s="155"/>
      <c r="S573" s="155"/>
      <c r="T573" s="155"/>
      <c r="U573" s="155"/>
      <c r="V573" s="155"/>
      <c r="W573" s="155"/>
      <c r="X573" s="155"/>
    </row>
    <row r="574" spans="11:24" ht="15.75" customHeight="1" x14ac:dyDescent="0.2">
      <c r="K574" s="49"/>
      <c r="L574" s="49"/>
      <c r="M574" s="194"/>
      <c r="O574" s="188"/>
      <c r="Q574" s="155"/>
      <c r="R574" s="155"/>
      <c r="S574" s="155"/>
      <c r="T574" s="155"/>
      <c r="U574" s="155"/>
      <c r="V574" s="155"/>
      <c r="W574" s="155"/>
      <c r="X574" s="155"/>
    </row>
    <row r="575" spans="11:24" ht="15.75" customHeight="1" x14ac:dyDescent="0.2">
      <c r="K575" s="49"/>
      <c r="L575" s="49"/>
      <c r="M575" s="194"/>
      <c r="O575" s="188"/>
      <c r="Q575" s="155"/>
      <c r="R575" s="155"/>
      <c r="S575" s="155"/>
      <c r="T575" s="155"/>
      <c r="U575" s="155"/>
      <c r="V575" s="155"/>
      <c r="W575" s="155"/>
      <c r="X575" s="155"/>
    </row>
    <row r="576" spans="11:24" ht="15.75" customHeight="1" x14ac:dyDescent="0.2">
      <c r="K576" s="49"/>
      <c r="L576" s="49"/>
      <c r="M576" s="194"/>
      <c r="O576" s="188"/>
      <c r="Q576" s="155"/>
      <c r="R576" s="155"/>
      <c r="S576" s="155"/>
      <c r="T576" s="155"/>
      <c r="U576" s="155"/>
      <c r="V576" s="155"/>
      <c r="W576" s="155"/>
      <c r="X576" s="155"/>
    </row>
    <row r="577" spans="11:24" ht="15.75" customHeight="1" x14ac:dyDescent="0.2">
      <c r="K577" s="49"/>
      <c r="L577" s="49"/>
      <c r="M577" s="194"/>
      <c r="O577" s="188"/>
      <c r="Q577" s="155"/>
      <c r="R577" s="155"/>
      <c r="S577" s="155"/>
      <c r="T577" s="155"/>
      <c r="U577" s="155"/>
      <c r="V577" s="155"/>
      <c r="W577" s="155"/>
      <c r="X577" s="155"/>
    </row>
    <row r="578" spans="11:24" ht="15.75" customHeight="1" x14ac:dyDescent="0.2">
      <c r="K578" s="49"/>
      <c r="L578" s="49"/>
      <c r="M578" s="194"/>
      <c r="O578" s="188"/>
      <c r="Q578" s="155"/>
      <c r="R578" s="155"/>
      <c r="S578" s="155"/>
      <c r="T578" s="155"/>
      <c r="U578" s="155"/>
      <c r="V578" s="155"/>
      <c r="W578" s="155"/>
      <c r="X578" s="155"/>
    </row>
    <row r="579" spans="11:24" ht="15.75" customHeight="1" x14ac:dyDescent="0.2">
      <c r="K579" s="49"/>
      <c r="L579" s="49"/>
      <c r="M579" s="194"/>
      <c r="O579" s="188"/>
      <c r="Q579" s="155"/>
      <c r="R579" s="155"/>
      <c r="S579" s="155"/>
      <c r="T579" s="155"/>
      <c r="U579" s="155"/>
      <c r="V579" s="155"/>
      <c r="W579" s="155"/>
      <c r="X579" s="155"/>
    </row>
    <row r="580" spans="11:24" ht="15.75" customHeight="1" x14ac:dyDescent="0.2">
      <c r="K580" s="49"/>
      <c r="L580" s="49"/>
      <c r="M580" s="194"/>
      <c r="O580" s="188"/>
      <c r="Q580" s="155"/>
      <c r="R580" s="155"/>
      <c r="S580" s="155"/>
      <c r="T580" s="155"/>
      <c r="U580" s="155"/>
      <c r="V580" s="155"/>
      <c r="W580" s="155"/>
      <c r="X580" s="155"/>
    </row>
    <row r="581" spans="11:24" ht="15.75" customHeight="1" x14ac:dyDescent="0.2">
      <c r="K581" s="49"/>
      <c r="L581" s="49"/>
      <c r="M581" s="194"/>
      <c r="O581" s="188"/>
      <c r="Q581" s="155"/>
      <c r="R581" s="155"/>
      <c r="S581" s="155"/>
      <c r="T581" s="155"/>
      <c r="U581" s="155"/>
      <c r="V581" s="155"/>
      <c r="W581" s="155"/>
      <c r="X581" s="155"/>
    </row>
    <row r="582" spans="11:24" ht="15.75" customHeight="1" x14ac:dyDescent="0.2">
      <c r="K582" s="49"/>
      <c r="L582" s="49"/>
      <c r="M582" s="194"/>
      <c r="O582" s="188"/>
      <c r="Q582" s="155"/>
      <c r="R582" s="155"/>
      <c r="S582" s="155"/>
      <c r="T582" s="155"/>
      <c r="U582" s="155"/>
      <c r="V582" s="155"/>
      <c r="W582" s="155"/>
      <c r="X582" s="155"/>
    </row>
    <row r="583" spans="11:24" ht="15.75" customHeight="1" x14ac:dyDescent="0.2">
      <c r="K583" s="49"/>
      <c r="L583" s="49"/>
      <c r="M583" s="194"/>
      <c r="O583" s="188"/>
      <c r="Q583" s="155"/>
      <c r="R583" s="155"/>
      <c r="S583" s="155"/>
      <c r="T583" s="155"/>
      <c r="U583" s="155"/>
      <c r="V583" s="155"/>
      <c r="W583" s="155"/>
      <c r="X583" s="155"/>
    </row>
    <row r="584" spans="11:24" ht="15.75" customHeight="1" x14ac:dyDescent="0.2">
      <c r="K584" s="49"/>
      <c r="L584" s="49"/>
      <c r="M584" s="194"/>
      <c r="O584" s="188"/>
      <c r="Q584" s="155"/>
      <c r="R584" s="155"/>
      <c r="S584" s="155"/>
      <c r="T584" s="155"/>
      <c r="U584" s="155"/>
      <c r="V584" s="155"/>
      <c r="W584" s="155"/>
      <c r="X584" s="155"/>
    </row>
    <row r="585" spans="11:24" ht="15.75" customHeight="1" x14ac:dyDescent="0.2">
      <c r="K585" s="49"/>
      <c r="L585" s="49"/>
      <c r="M585" s="194"/>
      <c r="O585" s="188"/>
      <c r="Q585" s="155"/>
      <c r="R585" s="155"/>
      <c r="S585" s="155"/>
      <c r="T585" s="155"/>
      <c r="U585" s="155"/>
      <c r="V585" s="155"/>
      <c r="W585" s="155"/>
      <c r="X585" s="155"/>
    </row>
    <row r="586" spans="11:24" ht="15.75" customHeight="1" x14ac:dyDescent="0.2">
      <c r="K586" s="49"/>
      <c r="L586" s="49"/>
      <c r="M586" s="194"/>
      <c r="O586" s="188"/>
      <c r="Q586" s="155"/>
      <c r="R586" s="155"/>
      <c r="S586" s="155"/>
      <c r="T586" s="155"/>
      <c r="U586" s="155"/>
      <c r="V586" s="155"/>
      <c r="W586" s="155"/>
      <c r="X586" s="155"/>
    </row>
    <row r="587" spans="11:24" ht="15.75" customHeight="1" x14ac:dyDescent="0.2">
      <c r="K587" s="49"/>
      <c r="L587" s="49"/>
      <c r="M587" s="194"/>
      <c r="O587" s="188"/>
      <c r="Q587" s="155"/>
      <c r="R587" s="155"/>
      <c r="S587" s="155"/>
      <c r="T587" s="155"/>
      <c r="U587" s="155"/>
      <c r="V587" s="155"/>
      <c r="W587" s="155"/>
      <c r="X587" s="155"/>
    </row>
    <row r="588" spans="11:24" ht="15.75" customHeight="1" x14ac:dyDescent="0.2">
      <c r="K588" s="49"/>
      <c r="L588" s="49"/>
      <c r="M588" s="194"/>
      <c r="O588" s="188"/>
      <c r="Q588" s="155"/>
      <c r="R588" s="155"/>
      <c r="S588" s="155"/>
      <c r="T588" s="155"/>
      <c r="U588" s="155"/>
      <c r="V588" s="155"/>
      <c r="W588" s="155"/>
      <c r="X588" s="155"/>
    </row>
    <row r="589" spans="11:24" ht="15.75" customHeight="1" x14ac:dyDescent="0.2">
      <c r="K589" s="49"/>
      <c r="L589" s="49"/>
      <c r="M589" s="194"/>
      <c r="O589" s="188"/>
      <c r="Q589" s="155"/>
      <c r="R589" s="155"/>
      <c r="S589" s="155"/>
      <c r="T589" s="155"/>
      <c r="U589" s="155"/>
      <c r="V589" s="155"/>
      <c r="W589" s="155"/>
      <c r="X589" s="155"/>
    </row>
    <row r="590" spans="11:24" ht="15.75" customHeight="1" x14ac:dyDescent="0.2">
      <c r="K590" s="49"/>
      <c r="L590" s="49"/>
      <c r="M590" s="194"/>
      <c r="O590" s="188"/>
      <c r="Q590" s="155"/>
      <c r="R590" s="155"/>
      <c r="S590" s="155"/>
      <c r="T590" s="155"/>
      <c r="U590" s="155"/>
      <c r="V590" s="155"/>
      <c r="W590" s="155"/>
      <c r="X590" s="155"/>
    </row>
    <row r="591" spans="11:24" ht="15.75" customHeight="1" x14ac:dyDescent="0.2">
      <c r="K591" s="49"/>
      <c r="L591" s="49"/>
      <c r="M591" s="194"/>
      <c r="O591" s="188"/>
      <c r="Q591" s="155"/>
      <c r="R591" s="155"/>
      <c r="S591" s="155"/>
      <c r="T591" s="155"/>
      <c r="U591" s="155"/>
      <c r="V591" s="155"/>
      <c r="W591" s="155"/>
      <c r="X591" s="155"/>
    </row>
    <row r="592" spans="11:24" ht="15.75" customHeight="1" x14ac:dyDescent="0.2">
      <c r="K592" s="49"/>
      <c r="L592" s="49"/>
      <c r="M592" s="194"/>
      <c r="O592" s="188"/>
      <c r="Q592" s="155"/>
      <c r="R592" s="155"/>
      <c r="S592" s="155"/>
      <c r="T592" s="155"/>
      <c r="U592" s="155"/>
      <c r="V592" s="155"/>
      <c r="W592" s="155"/>
      <c r="X592" s="155"/>
    </row>
    <row r="593" spans="11:24" ht="15.75" customHeight="1" x14ac:dyDescent="0.2">
      <c r="K593" s="49"/>
      <c r="L593" s="49"/>
      <c r="M593" s="194"/>
      <c r="O593" s="188"/>
      <c r="Q593" s="155"/>
      <c r="R593" s="155"/>
      <c r="S593" s="155"/>
      <c r="T593" s="155"/>
      <c r="U593" s="155"/>
      <c r="V593" s="155"/>
      <c r="W593" s="155"/>
      <c r="X593" s="155"/>
    </row>
    <row r="594" spans="11:24" ht="15.75" customHeight="1" x14ac:dyDescent="0.2">
      <c r="K594" s="49"/>
      <c r="L594" s="49"/>
      <c r="M594" s="194"/>
      <c r="O594" s="188"/>
      <c r="Q594" s="155"/>
      <c r="R594" s="155"/>
      <c r="S594" s="155"/>
      <c r="T594" s="155"/>
      <c r="U594" s="155"/>
      <c r="V594" s="155"/>
      <c r="W594" s="155"/>
      <c r="X594" s="155"/>
    </row>
    <row r="595" spans="11:24" ht="15.75" customHeight="1" x14ac:dyDescent="0.2">
      <c r="K595" s="49"/>
      <c r="L595" s="49"/>
      <c r="M595" s="194"/>
      <c r="O595" s="188"/>
      <c r="Q595" s="155"/>
      <c r="R595" s="155"/>
      <c r="S595" s="155"/>
      <c r="T595" s="155"/>
      <c r="U595" s="155"/>
      <c r="V595" s="155"/>
      <c r="W595" s="155"/>
      <c r="X595" s="155"/>
    </row>
    <row r="596" spans="11:24" ht="15.75" customHeight="1" x14ac:dyDescent="0.2">
      <c r="K596" s="49"/>
      <c r="L596" s="49"/>
      <c r="M596" s="194"/>
      <c r="O596" s="188"/>
      <c r="Q596" s="155"/>
      <c r="R596" s="155"/>
      <c r="S596" s="155"/>
      <c r="T596" s="155"/>
      <c r="U596" s="155"/>
      <c r="V596" s="155"/>
      <c r="W596" s="155"/>
      <c r="X596" s="155"/>
    </row>
    <row r="597" spans="11:24" ht="15.75" customHeight="1" x14ac:dyDescent="0.2">
      <c r="K597" s="49"/>
      <c r="L597" s="49"/>
      <c r="M597" s="194"/>
      <c r="O597" s="188"/>
      <c r="Q597" s="155"/>
      <c r="R597" s="155"/>
      <c r="S597" s="155"/>
      <c r="T597" s="155"/>
      <c r="U597" s="155"/>
      <c r="V597" s="155"/>
      <c r="W597" s="155"/>
      <c r="X597" s="155"/>
    </row>
    <row r="598" spans="11:24" ht="15.75" customHeight="1" x14ac:dyDescent="0.2">
      <c r="K598" s="49"/>
      <c r="L598" s="49"/>
      <c r="M598" s="194"/>
      <c r="O598" s="188"/>
      <c r="Q598" s="155"/>
      <c r="R598" s="155"/>
      <c r="S598" s="155"/>
      <c r="T598" s="155"/>
      <c r="U598" s="155"/>
      <c r="V598" s="155"/>
      <c r="W598" s="155"/>
      <c r="X598" s="155"/>
    </row>
    <row r="599" spans="11:24" ht="15.75" customHeight="1" x14ac:dyDescent="0.2">
      <c r="K599" s="49"/>
      <c r="L599" s="49"/>
      <c r="M599" s="194"/>
      <c r="O599" s="188"/>
      <c r="Q599" s="155"/>
      <c r="R599" s="155"/>
      <c r="S599" s="155"/>
      <c r="T599" s="155"/>
      <c r="U599" s="155"/>
      <c r="V599" s="155"/>
      <c r="W599" s="155"/>
      <c r="X599" s="155"/>
    </row>
    <row r="600" spans="11:24" ht="15.75" customHeight="1" x14ac:dyDescent="0.2">
      <c r="K600" s="49"/>
      <c r="L600" s="49"/>
      <c r="M600" s="194"/>
      <c r="O600" s="188"/>
      <c r="Q600" s="155"/>
      <c r="R600" s="155"/>
      <c r="S600" s="155"/>
      <c r="T600" s="155"/>
      <c r="U600" s="155"/>
      <c r="V600" s="155"/>
      <c r="W600" s="155"/>
      <c r="X600" s="155"/>
    </row>
    <row r="601" spans="11:24" ht="15.75" customHeight="1" x14ac:dyDescent="0.2">
      <c r="K601" s="49"/>
      <c r="L601" s="49"/>
      <c r="M601" s="194"/>
      <c r="O601" s="188"/>
      <c r="Q601" s="155"/>
      <c r="R601" s="155"/>
      <c r="S601" s="155"/>
      <c r="T601" s="155"/>
      <c r="U601" s="155"/>
      <c r="V601" s="155"/>
      <c r="W601" s="155"/>
      <c r="X601" s="155"/>
    </row>
    <row r="602" spans="11:24" ht="15.75" customHeight="1" x14ac:dyDescent="0.2">
      <c r="K602" s="49"/>
      <c r="L602" s="49"/>
      <c r="M602" s="194"/>
      <c r="O602" s="188"/>
      <c r="Q602" s="155"/>
      <c r="R602" s="155"/>
      <c r="S602" s="155"/>
      <c r="T602" s="155"/>
      <c r="U602" s="155"/>
      <c r="V602" s="155"/>
      <c r="W602" s="155"/>
      <c r="X602" s="155"/>
    </row>
    <row r="603" spans="11:24" ht="15.75" customHeight="1" x14ac:dyDescent="0.2">
      <c r="K603" s="49"/>
      <c r="L603" s="49"/>
      <c r="M603" s="194"/>
      <c r="O603" s="188"/>
      <c r="Q603" s="155"/>
      <c r="R603" s="155"/>
      <c r="S603" s="155"/>
      <c r="T603" s="155"/>
      <c r="U603" s="155"/>
      <c r="V603" s="155"/>
      <c r="W603" s="155"/>
      <c r="X603" s="155"/>
    </row>
    <row r="604" spans="11:24" ht="15.75" customHeight="1" x14ac:dyDescent="0.2">
      <c r="K604" s="49"/>
      <c r="L604" s="49"/>
      <c r="M604" s="194"/>
      <c r="O604" s="188"/>
      <c r="Q604" s="155"/>
      <c r="R604" s="155"/>
      <c r="S604" s="155"/>
      <c r="T604" s="155"/>
      <c r="U604" s="155"/>
      <c r="V604" s="155"/>
      <c r="W604" s="155"/>
      <c r="X604" s="155"/>
    </row>
    <row r="605" spans="11:24" ht="15.75" customHeight="1" x14ac:dyDescent="0.2">
      <c r="K605" s="49"/>
      <c r="L605" s="49"/>
      <c r="M605" s="194"/>
      <c r="O605" s="188"/>
      <c r="Q605" s="155"/>
      <c r="R605" s="155"/>
      <c r="S605" s="155"/>
      <c r="T605" s="155"/>
      <c r="U605" s="155"/>
      <c r="V605" s="155"/>
      <c r="W605" s="155"/>
      <c r="X605" s="155"/>
    </row>
    <row r="606" spans="11:24" ht="15.75" customHeight="1" x14ac:dyDescent="0.2">
      <c r="K606" s="49"/>
      <c r="L606" s="49"/>
      <c r="M606" s="194"/>
      <c r="O606" s="188"/>
      <c r="Q606" s="155"/>
      <c r="R606" s="155"/>
      <c r="S606" s="155"/>
      <c r="T606" s="155"/>
      <c r="U606" s="155"/>
      <c r="V606" s="155"/>
      <c r="W606" s="155"/>
      <c r="X606" s="155"/>
    </row>
    <row r="607" spans="11:24" ht="15.75" customHeight="1" x14ac:dyDescent="0.2">
      <c r="K607" s="49"/>
      <c r="L607" s="49"/>
      <c r="M607" s="194"/>
      <c r="O607" s="188"/>
      <c r="Q607" s="155"/>
      <c r="R607" s="155"/>
      <c r="S607" s="155"/>
      <c r="T607" s="155"/>
      <c r="U607" s="155"/>
      <c r="V607" s="155"/>
      <c r="W607" s="155"/>
      <c r="X607" s="155"/>
    </row>
    <row r="608" spans="11:24" ht="15.75" customHeight="1" x14ac:dyDescent="0.2">
      <c r="K608" s="49"/>
      <c r="L608" s="49"/>
      <c r="M608" s="194"/>
      <c r="O608" s="188"/>
      <c r="Q608" s="155"/>
      <c r="R608" s="155"/>
      <c r="S608" s="155"/>
      <c r="T608" s="155"/>
      <c r="U608" s="155"/>
      <c r="V608" s="155"/>
      <c r="W608" s="155"/>
      <c r="X608" s="155"/>
    </row>
    <row r="609" spans="11:24" ht="15.75" customHeight="1" x14ac:dyDescent="0.2">
      <c r="K609" s="49"/>
      <c r="L609" s="49"/>
      <c r="M609" s="194"/>
      <c r="O609" s="188"/>
      <c r="Q609" s="155"/>
      <c r="R609" s="155"/>
      <c r="S609" s="155"/>
      <c r="T609" s="155"/>
      <c r="U609" s="155"/>
      <c r="V609" s="155"/>
      <c r="W609" s="155"/>
      <c r="X609" s="155"/>
    </row>
    <row r="610" spans="11:24" ht="15.75" customHeight="1" x14ac:dyDescent="0.2">
      <c r="K610" s="49"/>
      <c r="L610" s="49"/>
      <c r="M610" s="194"/>
      <c r="O610" s="188"/>
      <c r="Q610" s="155"/>
      <c r="R610" s="155"/>
      <c r="S610" s="155"/>
      <c r="T610" s="155"/>
      <c r="U610" s="155"/>
      <c r="V610" s="155"/>
      <c r="W610" s="155"/>
      <c r="X610" s="155"/>
    </row>
    <row r="611" spans="11:24" ht="15.75" customHeight="1" x14ac:dyDescent="0.2">
      <c r="K611" s="49"/>
      <c r="L611" s="49"/>
      <c r="M611" s="194"/>
      <c r="O611" s="188"/>
      <c r="Q611" s="155"/>
      <c r="R611" s="155"/>
      <c r="S611" s="155"/>
      <c r="T611" s="155"/>
      <c r="U611" s="155"/>
      <c r="V611" s="155"/>
      <c r="W611" s="155"/>
      <c r="X611" s="155"/>
    </row>
    <row r="612" spans="11:24" ht="15.75" customHeight="1" x14ac:dyDescent="0.2">
      <c r="K612" s="49"/>
      <c r="L612" s="49"/>
      <c r="M612" s="194"/>
      <c r="O612" s="188"/>
      <c r="Q612" s="155"/>
      <c r="R612" s="155"/>
      <c r="S612" s="155"/>
      <c r="T612" s="155"/>
      <c r="U612" s="155"/>
      <c r="V612" s="155"/>
      <c r="W612" s="155"/>
      <c r="X612" s="155"/>
    </row>
    <row r="613" spans="11:24" ht="15.75" customHeight="1" x14ac:dyDescent="0.2">
      <c r="K613" s="49"/>
      <c r="L613" s="49"/>
      <c r="M613" s="194"/>
      <c r="O613" s="188"/>
      <c r="Q613" s="155"/>
      <c r="R613" s="155"/>
      <c r="S613" s="155"/>
      <c r="T613" s="155"/>
      <c r="U613" s="155"/>
      <c r="V613" s="155"/>
      <c r="W613" s="155"/>
      <c r="X613" s="155"/>
    </row>
    <row r="614" spans="11:24" ht="15.75" customHeight="1" x14ac:dyDescent="0.2">
      <c r="K614" s="49"/>
      <c r="L614" s="49"/>
      <c r="M614" s="194"/>
      <c r="O614" s="188"/>
      <c r="Q614" s="155"/>
      <c r="R614" s="155"/>
      <c r="S614" s="155"/>
      <c r="T614" s="155"/>
      <c r="U614" s="155"/>
      <c r="V614" s="155"/>
      <c r="W614" s="155"/>
      <c r="X614" s="155"/>
    </row>
    <row r="615" spans="11:24" ht="15.75" customHeight="1" x14ac:dyDescent="0.2">
      <c r="K615" s="49"/>
      <c r="L615" s="49"/>
      <c r="M615" s="194"/>
      <c r="O615" s="188"/>
      <c r="Q615" s="155"/>
      <c r="R615" s="155"/>
      <c r="S615" s="155"/>
      <c r="T615" s="155"/>
      <c r="U615" s="155"/>
      <c r="V615" s="155"/>
      <c r="W615" s="155"/>
      <c r="X615" s="155"/>
    </row>
    <row r="616" spans="11:24" ht="15.75" customHeight="1" x14ac:dyDescent="0.2">
      <c r="K616" s="49"/>
      <c r="L616" s="49"/>
      <c r="M616" s="194"/>
      <c r="O616" s="188"/>
      <c r="Q616" s="155"/>
      <c r="R616" s="155"/>
      <c r="S616" s="155"/>
      <c r="T616" s="155"/>
      <c r="U616" s="155"/>
      <c r="V616" s="155"/>
      <c r="W616" s="155"/>
      <c r="X616" s="155"/>
    </row>
    <row r="617" spans="11:24" ht="15.75" customHeight="1" x14ac:dyDescent="0.2">
      <c r="K617" s="49"/>
      <c r="L617" s="49"/>
      <c r="M617" s="194"/>
      <c r="O617" s="188"/>
      <c r="Q617" s="155"/>
      <c r="R617" s="155"/>
      <c r="S617" s="155"/>
      <c r="T617" s="155"/>
      <c r="U617" s="155"/>
      <c r="V617" s="155"/>
      <c r="W617" s="155"/>
      <c r="X617" s="155"/>
    </row>
    <row r="618" spans="11:24" ht="15.75" customHeight="1" x14ac:dyDescent="0.2">
      <c r="K618" s="49"/>
      <c r="L618" s="49"/>
      <c r="M618" s="194"/>
      <c r="O618" s="188"/>
      <c r="Q618" s="155"/>
      <c r="R618" s="155"/>
      <c r="S618" s="155"/>
      <c r="T618" s="155"/>
      <c r="U618" s="155"/>
      <c r="V618" s="155"/>
      <c r="W618" s="155"/>
      <c r="X618" s="155"/>
    </row>
    <row r="619" spans="11:24" ht="15.75" customHeight="1" x14ac:dyDescent="0.2">
      <c r="K619" s="49"/>
      <c r="L619" s="49"/>
      <c r="M619" s="194"/>
      <c r="O619" s="188"/>
      <c r="Q619" s="155"/>
      <c r="R619" s="155"/>
      <c r="S619" s="155"/>
      <c r="T619" s="155"/>
      <c r="U619" s="155"/>
      <c r="V619" s="155"/>
      <c r="W619" s="155"/>
      <c r="X619" s="155"/>
    </row>
    <row r="620" spans="11:24" ht="15.75" customHeight="1" x14ac:dyDescent="0.2">
      <c r="K620" s="49"/>
      <c r="L620" s="49"/>
      <c r="M620" s="194"/>
      <c r="O620" s="188"/>
      <c r="Q620" s="155"/>
      <c r="R620" s="155"/>
      <c r="S620" s="155"/>
      <c r="T620" s="155"/>
      <c r="U620" s="155"/>
      <c r="V620" s="155"/>
      <c r="W620" s="155"/>
      <c r="X620" s="155"/>
    </row>
    <row r="621" spans="11:24" ht="15.75" customHeight="1" x14ac:dyDescent="0.2">
      <c r="K621" s="49"/>
      <c r="L621" s="49"/>
      <c r="M621" s="194"/>
      <c r="O621" s="188"/>
      <c r="Q621" s="155"/>
      <c r="R621" s="155"/>
      <c r="S621" s="155"/>
      <c r="T621" s="155"/>
      <c r="U621" s="155"/>
      <c r="V621" s="155"/>
      <c r="W621" s="155"/>
      <c r="X621" s="155"/>
    </row>
    <row r="622" spans="11:24" ht="15.75" customHeight="1" x14ac:dyDescent="0.2">
      <c r="K622" s="49"/>
      <c r="L622" s="49"/>
      <c r="M622" s="194"/>
      <c r="O622" s="188"/>
      <c r="Q622" s="155"/>
      <c r="R622" s="155"/>
      <c r="S622" s="155"/>
      <c r="T622" s="155"/>
      <c r="U622" s="155"/>
      <c r="V622" s="155"/>
      <c r="W622" s="155"/>
      <c r="X622" s="155"/>
    </row>
    <row r="623" spans="11:24" ht="15.75" customHeight="1" x14ac:dyDescent="0.2">
      <c r="K623" s="49"/>
      <c r="L623" s="49"/>
      <c r="M623" s="194"/>
      <c r="O623" s="188"/>
      <c r="Q623" s="155"/>
      <c r="R623" s="155"/>
      <c r="S623" s="155"/>
      <c r="T623" s="155"/>
      <c r="U623" s="155"/>
      <c r="V623" s="155"/>
      <c r="W623" s="155"/>
      <c r="X623" s="155"/>
    </row>
    <row r="624" spans="11:24" ht="15.75" customHeight="1" x14ac:dyDescent="0.2">
      <c r="K624" s="49"/>
      <c r="L624" s="49"/>
      <c r="M624" s="194"/>
      <c r="O624" s="188"/>
      <c r="Q624" s="155"/>
      <c r="R624" s="155"/>
      <c r="S624" s="155"/>
      <c r="T624" s="155"/>
      <c r="U624" s="155"/>
      <c r="V624" s="155"/>
      <c r="W624" s="155"/>
      <c r="X624" s="155"/>
    </row>
    <row r="625" spans="11:24" ht="15.75" customHeight="1" x14ac:dyDescent="0.2">
      <c r="K625" s="49"/>
      <c r="L625" s="49"/>
      <c r="M625" s="194"/>
      <c r="O625" s="188"/>
      <c r="Q625" s="155"/>
      <c r="R625" s="155"/>
      <c r="S625" s="155"/>
      <c r="T625" s="155"/>
      <c r="U625" s="155"/>
      <c r="V625" s="155"/>
      <c r="W625" s="155"/>
      <c r="X625" s="155"/>
    </row>
    <row r="626" spans="11:24" ht="15.75" customHeight="1" x14ac:dyDescent="0.2">
      <c r="K626" s="49"/>
      <c r="L626" s="49"/>
      <c r="M626" s="194"/>
      <c r="O626" s="188"/>
      <c r="Q626" s="155"/>
      <c r="R626" s="155"/>
      <c r="S626" s="155"/>
      <c r="T626" s="155"/>
      <c r="U626" s="155"/>
      <c r="V626" s="155"/>
      <c r="W626" s="155"/>
      <c r="X626" s="155"/>
    </row>
    <row r="627" spans="11:24" ht="15.75" customHeight="1" x14ac:dyDescent="0.2">
      <c r="K627" s="49"/>
      <c r="L627" s="49"/>
      <c r="M627" s="194"/>
      <c r="O627" s="188"/>
      <c r="Q627" s="155"/>
      <c r="R627" s="155"/>
      <c r="S627" s="155"/>
      <c r="T627" s="155"/>
      <c r="U627" s="155"/>
      <c r="V627" s="155"/>
      <c r="W627" s="155"/>
      <c r="X627" s="155"/>
    </row>
    <row r="628" spans="11:24" ht="15.75" customHeight="1" x14ac:dyDescent="0.2">
      <c r="K628" s="49"/>
      <c r="L628" s="49"/>
      <c r="M628" s="194"/>
      <c r="O628" s="188"/>
      <c r="Q628" s="155"/>
      <c r="R628" s="155"/>
      <c r="S628" s="155"/>
      <c r="T628" s="155"/>
      <c r="U628" s="155"/>
      <c r="V628" s="155"/>
      <c r="W628" s="155"/>
      <c r="X628" s="155"/>
    </row>
    <row r="629" spans="11:24" ht="15.75" customHeight="1" x14ac:dyDescent="0.2">
      <c r="K629" s="49"/>
      <c r="L629" s="49"/>
      <c r="M629" s="194"/>
      <c r="O629" s="188"/>
      <c r="Q629" s="155"/>
      <c r="R629" s="155"/>
      <c r="S629" s="155"/>
      <c r="T629" s="155"/>
      <c r="U629" s="155"/>
      <c r="V629" s="155"/>
      <c r="W629" s="155"/>
      <c r="X629" s="155"/>
    </row>
    <row r="630" spans="11:24" ht="15.75" customHeight="1" x14ac:dyDescent="0.2">
      <c r="K630" s="49"/>
      <c r="L630" s="49"/>
      <c r="M630" s="194"/>
      <c r="O630" s="188"/>
      <c r="Q630" s="155"/>
      <c r="R630" s="155"/>
      <c r="S630" s="155"/>
      <c r="T630" s="155"/>
      <c r="U630" s="155"/>
      <c r="V630" s="155"/>
      <c r="W630" s="155"/>
      <c r="X630" s="155"/>
    </row>
    <row r="631" spans="11:24" ht="15.75" customHeight="1" x14ac:dyDescent="0.2">
      <c r="K631" s="49"/>
      <c r="L631" s="49"/>
      <c r="M631" s="194"/>
      <c r="O631" s="188"/>
      <c r="Q631" s="155"/>
      <c r="R631" s="155"/>
      <c r="S631" s="155"/>
      <c r="T631" s="155"/>
      <c r="U631" s="155"/>
      <c r="V631" s="155"/>
      <c r="W631" s="155"/>
      <c r="X631" s="155"/>
    </row>
    <row r="632" spans="11:24" ht="15.75" customHeight="1" x14ac:dyDescent="0.2">
      <c r="K632" s="49"/>
      <c r="L632" s="49"/>
      <c r="M632" s="194"/>
      <c r="O632" s="188"/>
      <c r="Q632" s="155"/>
      <c r="R632" s="155"/>
      <c r="S632" s="155"/>
      <c r="T632" s="155"/>
      <c r="U632" s="155"/>
      <c r="V632" s="155"/>
      <c r="W632" s="155"/>
      <c r="X632" s="155"/>
    </row>
    <row r="633" spans="11:24" ht="15.75" customHeight="1" x14ac:dyDescent="0.2">
      <c r="K633" s="49"/>
      <c r="L633" s="49"/>
      <c r="M633" s="194"/>
      <c r="O633" s="188"/>
      <c r="Q633" s="155"/>
      <c r="R633" s="155"/>
      <c r="S633" s="155"/>
      <c r="T633" s="155"/>
      <c r="U633" s="155"/>
      <c r="V633" s="155"/>
      <c r="W633" s="155"/>
      <c r="X633" s="155"/>
    </row>
    <row r="634" spans="11:24" ht="15.75" customHeight="1" x14ac:dyDescent="0.2">
      <c r="K634" s="49"/>
      <c r="L634" s="49"/>
      <c r="M634" s="194"/>
      <c r="O634" s="188"/>
      <c r="Q634" s="155"/>
      <c r="R634" s="155"/>
      <c r="S634" s="155"/>
      <c r="T634" s="155"/>
      <c r="U634" s="155"/>
      <c r="V634" s="155"/>
      <c r="W634" s="155"/>
      <c r="X634" s="155"/>
    </row>
    <row r="635" spans="11:24" ht="15.75" customHeight="1" x14ac:dyDescent="0.2">
      <c r="K635" s="49"/>
      <c r="L635" s="49"/>
      <c r="M635" s="194"/>
      <c r="O635" s="188"/>
      <c r="Q635" s="155"/>
      <c r="R635" s="155"/>
      <c r="S635" s="155"/>
      <c r="T635" s="155"/>
      <c r="U635" s="155"/>
      <c r="V635" s="155"/>
      <c r="W635" s="155"/>
      <c r="X635" s="155"/>
    </row>
    <row r="636" spans="11:24" ht="15.75" customHeight="1" x14ac:dyDescent="0.2">
      <c r="K636" s="49"/>
      <c r="L636" s="49"/>
      <c r="M636" s="194"/>
      <c r="O636" s="188"/>
      <c r="Q636" s="155"/>
      <c r="R636" s="155"/>
      <c r="S636" s="155"/>
      <c r="T636" s="155"/>
      <c r="U636" s="155"/>
      <c r="V636" s="155"/>
      <c r="W636" s="155"/>
      <c r="X636" s="155"/>
    </row>
    <row r="637" spans="11:24" ht="15.75" customHeight="1" x14ac:dyDescent="0.2">
      <c r="K637" s="49"/>
      <c r="L637" s="49"/>
      <c r="M637" s="194"/>
      <c r="O637" s="188"/>
      <c r="Q637" s="155"/>
      <c r="R637" s="155"/>
      <c r="S637" s="155"/>
      <c r="T637" s="155"/>
      <c r="U637" s="155"/>
      <c r="V637" s="155"/>
      <c r="W637" s="155"/>
      <c r="X637" s="155"/>
    </row>
    <row r="638" spans="11:24" ht="15.75" customHeight="1" x14ac:dyDescent="0.2">
      <c r="K638" s="49"/>
      <c r="L638" s="49"/>
      <c r="M638" s="194"/>
      <c r="O638" s="188"/>
      <c r="Q638" s="155"/>
      <c r="R638" s="155"/>
      <c r="S638" s="155"/>
      <c r="T638" s="155"/>
      <c r="U638" s="155"/>
      <c r="V638" s="155"/>
      <c r="W638" s="155"/>
      <c r="X638" s="155"/>
    </row>
    <row r="639" spans="11:24" ht="15.75" customHeight="1" x14ac:dyDescent="0.2">
      <c r="K639" s="49"/>
      <c r="L639" s="49"/>
      <c r="M639" s="194"/>
      <c r="O639" s="188"/>
      <c r="Q639" s="155"/>
      <c r="R639" s="155"/>
      <c r="S639" s="155"/>
      <c r="T639" s="155"/>
      <c r="U639" s="155"/>
      <c r="V639" s="155"/>
      <c r="W639" s="155"/>
      <c r="X639" s="155"/>
    </row>
    <row r="640" spans="11:24" ht="15.75" customHeight="1" x14ac:dyDescent="0.2">
      <c r="K640" s="49"/>
      <c r="L640" s="49"/>
      <c r="M640" s="194"/>
      <c r="O640" s="188"/>
      <c r="Q640" s="155"/>
      <c r="R640" s="155"/>
      <c r="S640" s="155"/>
      <c r="T640" s="155"/>
      <c r="U640" s="155"/>
      <c r="V640" s="155"/>
      <c r="W640" s="155"/>
      <c r="X640" s="155"/>
    </row>
    <row r="641" spans="11:24" ht="15.75" customHeight="1" x14ac:dyDescent="0.2">
      <c r="K641" s="49"/>
      <c r="L641" s="49"/>
      <c r="M641" s="194"/>
      <c r="O641" s="188"/>
      <c r="Q641" s="155"/>
      <c r="R641" s="155"/>
      <c r="S641" s="155"/>
      <c r="T641" s="155"/>
      <c r="U641" s="155"/>
      <c r="V641" s="155"/>
      <c r="W641" s="155"/>
      <c r="X641" s="155"/>
    </row>
    <row r="642" spans="11:24" ht="15.75" customHeight="1" x14ac:dyDescent="0.2">
      <c r="K642" s="49"/>
      <c r="L642" s="49"/>
      <c r="M642" s="194"/>
      <c r="O642" s="188"/>
      <c r="Q642" s="155"/>
      <c r="R642" s="155"/>
      <c r="S642" s="155"/>
      <c r="T642" s="155"/>
      <c r="U642" s="155"/>
      <c r="V642" s="155"/>
      <c r="W642" s="155"/>
      <c r="X642" s="155"/>
    </row>
    <row r="643" spans="11:24" ht="15.75" customHeight="1" x14ac:dyDescent="0.2">
      <c r="K643" s="49"/>
      <c r="L643" s="49"/>
      <c r="M643" s="194"/>
      <c r="O643" s="188"/>
      <c r="Q643" s="155"/>
      <c r="R643" s="155"/>
      <c r="S643" s="155"/>
      <c r="T643" s="155"/>
      <c r="U643" s="155"/>
      <c r="V643" s="155"/>
      <c r="W643" s="155"/>
      <c r="X643" s="155"/>
    </row>
    <row r="644" spans="11:24" ht="15.75" customHeight="1" x14ac:dyDescent="0.2">
      <c r="K644" s="49"/>
      <c r="L644" s="49"/>
      <c r="M644" s="194"/>
      <c r="O644" s="188"/>
      <c r="Q644" s="155"/>
      <c r="R644" s="155"/>
      <c r="S644" s="155"/>
      <c r="T644" s="155"/>
      <c r="U644" s="155"/>
      <c r="V644" s="155"/>
      <c r="W644" s="155"/>
      <c r="X644" s="155"/>
    </row>
    <row r="645" spans="11:24" ht="15.75" customHeight="1" x14ac:dyDescent="0.2">
      <c r="K645" s="49"/>
      <c r="L645" s="49"/>
      <c r="M645" s="194"/>
      <c r="O645" s="188"/>
      <c r="Q645" s="155"/>
      <c r="R645" s="155"/>
      <c r="S645" s="155"/>
      <c r="T645" s="155"/>
      <c r="U645" s="155"/>
      <c r="V645" s="155"/>
      <c r="W645" s="155"/>
      <c r="X645" s="155"/>
    </row>
    <row r="646" spans="11:24" ht="15.75" customHeight="1" x14ac:dyDescent="0.2">
      <c r="K646" s="49"/>
      <c r="L646" s="49"/>
      <c r="M646" s="194"/>
      <c r="O646" s="188"/>
      <c r="Q646" s="155"/>
      <c r="R646" s="155"/>
      <c r="S646" s="155"/>
      <c r="T646" s="155"/>
      <c r="U646" s="155"/>
      <c r="V646" s="155"/>
      <c r="W646" s="155"/>
      <c r="X646" s="155"/>
    </row>
    <row r="647" spans="11:24" ht="15.75" customHeight="1" x14ac:dyDescent="0.2">
      <c r="K647" s="49"/>
      <c r="L647" s="49"/>
      <c r="M647" s="194"/>
      <c r="O647" s="188"/>
      <c r="Q647" s="155"/>
      <c r="R647" s="155"/>
      <c r="S647" s="155"/>
      <c r="T647" s="155"/>
      <c r="U647" s="155"/>
      <c r="V647" s="155"/>
      <c r="W647" s="155"/>
      <c r="X647" s="155"/>
    </row>
    <row r="648" spans="11:24" ht="15.75" customHeight="1" x14ac:dyDescent="0.2">
      <c r="K648" s="49"/>
      <c r="L648" s="49"/>
      <c r="M648" s="194"/>
      <c r="O648" s="188"/>
      <c r="Q648" s="155"/>
      <c r="R648" s="155"/>
      <c r="S648" s="155"/>
      <c r="T648" s="155"/>
      <c r="U648" s="155"/>
      <c r="V648" s="155"/>
      <c r="W648" s="155"/>
      <c r="X648" s="155"/>
    </row>
    <row r="649" spans="11:24" ht="15.75" customHeight="1" x14ac:dyDescent="0.2">
      <c r="K649" s="49"/>
      <c r="L649" s="49"/>
      <c r="M649" s="194"/>
      <c r="O649" s="188"/>
      <c r="Q649" s="155"/>
      <c r="R649" s="155"/>
      <c r="S649" s="155"/>
      <c r="T649" s="155"/>
      <c r="U649" s="155"/>
      <c r="V649" s="155"/>
      <c r="W649" s="155"/>
      <c r="X649" s="155"/>
    </row>
    <row r="650" spans="11:24" ht="15.75" customHeight="1" x14ac:dyDescent="0.2">
      <c r="K650" s="49"/>
      <c r="L650" s="49"/>
      <c r="M650" s="194"/>
      <c r="O650" s="188"/>
      <c r="Q650" s="155"/>
      <c r="R650" s="155"/>
      <c r="S650" s="155"/>
      <c r="T650" s="155"/>
      <c r="U650" s="155"/>
      <c r="V650" s="155"/>
      <c r="W650" s="155"/>
      <c r="X650" s="155"/>
    </row>
    <row r="651" spans="11:24" ht="15.75" customHeight="1" x14ac:dyDescent="0.2">
      <c r="K651" s="49"/>
      <c r="L651" s="49"/>
      <c r="M651" s="194"/>
      <c r="O651" s="188"/>
      <c r="Q651" s="155"/>
      <c r="R651" s="155"/>
      <c r="S651" s="155"/>
      <c r="T651" s="155"/>
      <c r="U651" s="155"/>
      <c r="V651" s="155"/>
      <c r="W651" s="155"/>
      <c r="X651" s="155"/>
    </row>
    <row r="652" spans="11:24" ht="15.75" customHeight="1" x14ac:dyDescent="0.2">
      <c r="K652" s="49"/>
      <c r="L652" s="49"/>
      <c r="M652" s="194"/>
      <c r="O652" s="188"/>
      <c r="Q652" s="155"/>
      <c r="R652" s="155"/>
      <c r="S652" s="155"/>
      <c r="T652" s="155"/>
      <c r="U652" s="155"/>
      <c r="V652" s="155"/>
      <c r="W652" s="155"/>
      <c r="X652" s="155"/>
    </row>
    <row r="653" spans="11:24" ht="15.75" customHeight="1" x14ac:dyDescent="0.2">
      <c r="K653" s="49"/>
      <c r="L653" s="49"/>
      <c r="M653" s="194"/>
      <c r="O653" s="188"/>
      <c r="Q653" s="155"/>
      <c r="R653" s="155"/>
      <c r="S653" s="155"/>
      <c r="T653" s="155"/>
      <c r="U653" s="155"/>
      <c r="V653" s="155"/>
      <c r="W653" s="155"/>
      <c r="X653" s="155"/>
    </row>
    <row r="654" spans="11:24" ht="15.75" customHeight="1" x14ac:dyDescent="0.2">
      <c r="K654" s="49"/>
      <c r="L654" s="49"/>
      <c r="M654" s="194"/>
      <c r="O654" s="188"/>
      <c r="Q654" s="155"/>
      <c r="R654" s="155"/>
      <c r="S654" s="155"/>
      <c r="T654" s="155"/>
      <c r="U654" s="155"/>
      <c r="V654" s="155"/>
      <c r="W654" s="155"/>
      <c r="X654" s="155"/>
    </row>
    <row r="655" spans="11:24" ht="15.75" customHeight="1" x14ac:dyDescent="0.2">
      <c r="K655" s="49"/>
      <c r="L655" s="49"/>
      <c r="M655" s="194"/>
      <c r="O655" s="188"/>
      <c r="Q655" s="155"/>
      <c r="R655" s="155"/>
      <c r="S655" s="155"/>
      <c r="T655" s="155"/>
      <c r="U655" s="155"/>
      <c r="V655" s="155"/>
      <c r="W655" s="155"/>
      <c r="X655" s="155"/>
    </row>
    <row r="656" spans="11:24" ht="15.75" customHeight="1" x14ac:dyDescent="0.2">
      <c r="K656" s="49"/>
      <c r="L656" s="49"/>
      <c r="M656" s="194"/>
      <c r="O656" s="188"/>
      <c r="Q656" s="155"/>
      <c r="R656" s="155"/>
      <c r="S656" s="155"/>
      <c r="T656" s="155"/>
      <c r="U656" s="155"/>
      <c r="V656" s="155"/>
      <c r="W656" s="155"/>
      <c r="X656" s="155"/>
    </row>
    <row r="657" spans="11:24" ht="15.75" customHeight="1" x14ac:dyDescent="0.2">
      <c r="K657" s="49"/>
      <c r="L657" s="49"/>
      <c r="M657" s="194"/>
      <c r="O657" s="188"/>
      <c r="Q657" s="155"/>
      <c r="R657" s="155"/>
      <c r="S657" s="155"/>
      <c r="T657" s="155"/>
      <c r="U657" s="155"/>
      <c r="V657" s="155"/>
      <c r="W657" s="155"/>
      <c r="X657" s="155"/>
    </row>
    <row r="658" spans="11:24" ht="15.75" customHeight="1" x14ac:dyDescent="0.2">
      <c r="K658" s="49"/>
      <c r="L658" s="49"/>
      <c r="M658" s="194"/>
      <c r="O658" s="188"/>
      <c r="Q658" s="155"/>
      <c r="R658" s="155"/>
      <c r="S658" s="155"/>
      <c r="T658" s="155"/>
      <c r="U658" s="155"/>
      <c r="V658" s="155"/>
      <c r="W658" s="155"/>
      <c r="X658" s="155"/>
    </row>
    <row r="659" spans="11:24" ht="15.75" customHeight="1" x14ac:dyDescent="0.2">
      <c r="K659" s="49"/>
      <c r="L659" s="49"/>
      <c r="M659" s="194"/>
      <c r="O659" s="188"/>
      <c r="Q659" s="155"/>
      <c r="R659" s="155"/>
      <c r="S659" s="155"/>
      <c r="T659" s="155"/>
      <c r="U659" s="155"/>
      <c r="V659" s="155"/>
      <c r="W659" s="155"/>
      <c r="X659" s="155"/>
    </row>
    <row r="660" spans="11:24" ht="15.75" customHeight="1" x14ac:dyDescent="0.2">
      <c r="K660" s="49"/>
      <c r="L660" s="49"/>
      <c r="M660" s="194"/>
      <c r="O660" s="188"/>
      <c r="Q660" s="155"/>
      <c r="R660" s="155"/>
      <c r="S660" s="155"/>
      <c r="T660" s="155"/>
      <c r="U660" s="155"/>
      <c r="V660" s="155"/>
      <c r="W660" s="155"/>
      <c r="X660" s="155"/>
    </row>
    <row r="661" spans="11:24" ht="15.75" customHeight="1" x14ac:dyDescent="0.2">
      <c r="K661" s="49"/>
      <c r="L661" s="49"/>
      <c r="M661" s="194"/>
      <c r="O661" s="188"/>
      <c r="Q661" s="155"/>
      <c r="R661" s="155"/>
      <c r="S661" s="155"/>
      <c r="T661" s="155"/>
      <c r="U661" s="155"/>
      <c r="V661" s="155"/>
      <c r="W661" s="155"/>
      <c r="X661" s="155"/>
    </row>
    <row r="662" spans="11:24" ht="15.75" customHeight="1" x14ac:dyDescent="0.2">
      <c r="K662" s="49"/>
      <c r="L662" s="49"/>
      <c r="M662" s="194"/>
      <c r="O662" s="188"/>
      <c r="Q662" s="155"/>
      <c r="R662" s="155"/>
      <c r="S662" s="155"/>
      <c r="T662" s="155"/>
      <c r="U662" s="155"/>
      <c r="V662" s="155"/>
      <c r="W662" s="155"/>
      <c r="X662" s="155"/>
    </row>
    <row r="663" spans="11:24" ht="15.75" customHeight="1" x14ac:dyDescent="0.2">
      <c r="K663" s="49"/>
      <c r="L663" s="49"/>
      <c r="M663" s="194"/>
      <c r="O663" s="188"/>
      <c r="Q663" s="155"/>
      <c r="R663" s="155"/>
      <c r="S663" s="155"/>
      <c r="T663" s="155"/>
      <c r="U663" s="155"/>
      <c r="V663" s="155"/>
      <c r="W663" s="155"/>
      <c r="X663" s="155"/>
    </row>
    <row r="664" spans="11:24" ht="15.75" customHeight="1" x14ac:dyDescent="0.2">
      <c r="K664" s="49"/>
      <c r="L664" s="49"/>
      <c r="M664" s="194"/>
      <c r="O664" s="188"/>
      <c r="Q664" s="155"/>
      <c r="R664" s="155"/>
      <c r="S664" s="155"/>
      <c r="T664" s="155"/>
      <c r="U664" s="155"/>
      <c r="V664" s="155"/>
      <c r="W664" s="155"/>
      <c r="X664" s="155"/>
    </row>
    <row r="665" spans="11:24" ht="15.75" customHeight="1" x14ac:dyDescent="0.2">
      <c r="K665" s="49"/>
      <c r="L665" s="49"/>
      <c r="M665" s="194"/>
      <c r="O665" s="188"/>
      <c r="Q665" s="155"/>
      <c r="R665" s="155"/>
      <c r="S665" s="155"/>
      <c r="T665" s="155"/>
      <c r="U665" s="155"/>
      <c r="V665" s="155"/>
      <c r="W665" s="155"/>
      <c r="X665" s="155"/>
    </row>
    <row r="666" spans="11:24" ht="15.75" customHeight="1" x14ac:dyDescent="0.2">
      <c r="K666" s="49"/>
      <c r="L666" s="49"/>
      <c r="M666" s="194"/>
      <c r="O666" s="188"/>
      <c r="Q666" s="155"/>
      <c r="R666" s="155"/>
      <c r="S666" s="155"/>
      <c r="T666" s="155"/>
      <c r="U666" s="155"/>
      <c r="V666" s="155"/>
      <c r="W666" s="155"/>
      <c r="X666" s="155"/>
    </row>
    <row r="667" spans="11:24" ht="15.75" customHeight="1" x14ac:dyDescent="0.2">
      <c r="K667" s="49"/>
      <c r="L667" s="49"/>
      <c r="M667" s="194"/>
      <c r="O667" s="188"/>
      <c r="Q667" s="155"/>
      <c r="R667" s="155"/>
      <c r="S667" s="155"/>
      <c r="T667" s="155"/>
      <c r="U667" s="155"/>
      <c r="V667" s="155"/>
      <c r="W667" s="155"/>
      <c r="X667" s="155"/>
    </row>
    <row r="668" spans="11:24" ht="15.75" customHeight="1" x14ac:dyDescent="0.2">
      <c r="K668" s="49"/>
      <c r="L668" s="49"/>
      <c r="M668" s="194"/>
      <c r="O668" s="188"/>
      <c r="Q668" s="155"/>
      <c r="R668" s="155"/>
      <c r="S668" s="155"/>
      <c r="T668" s="155"/>
      <c r="U668" s="155"/>
      <c r="V668" s="155"/>
      <c r="W668" s="155"/>
      <c r="X668" s="155"/>
    </row>
    <row r="669" spans="11:24" ht="15.75" customHeight="1" x14ac:dyDescent="0.2">
      <c r="K669" s="49"/>
      <c r="L669" s="49"/>
      <c r="M669" s="194"/>
      <c r="O669" s="188"/>
      <c r="Q669" s="155"/>
      <c r="R669" s="155"/>
      <c r="S669" s="155"/>
      <c r="T669" s="155"/>
      <c r="U669" s="155"/>
      <c r="V669" s="155"/>
      <c r="W669" s="155"/>
      <c r="X669" s="155"/>
    </row>
    <row r="670" spans="11:24" ht="15.75" customHeight="1" x14ac:dyDescent="0.2">
      <c r="K670" s="49"/>
      <c r="L670" s="49"/>
      <c r="M670" s="194"/>
      <c r="O670" s="188"/>
      <c r="Q670" s="155"/>
      <c r="R670" s="155"/>
      <c r="S670" s="155"/>
      <c r="T670" s="155"/>
      <c r="U670" s="155"/>
      <c r="V670" s="155"/>
      <c r="W670" s="155"/>
      <c r="X670" s="155"/>
    </row>
    <row r="671" spans="11:24" ht="15.75" customHeight="1" x14ac:dyDescent="0.2">
      <c r="K671" s="49"/>
      <c r="L671" s="49"/>
      <c r="M671" s="194"/>
      <c r="O671" s="188"/>
      <c r="Q671" s="155"/>
      <c r="R671" s="155"/>
      <c r="S671" s="155"/>
      <c r="T671" s="155"/>
      <c r="U671" s="155"/>
      <c r="V671" s="155"/>
      <c r="W671" s="155"/>
      <c r="X671" s="155"/>
    </row>
    <row r="672" spans="11:24" ht="15.75" customHeight="1" x14ac:dyDescent="0.2">
      <c r="K672" s="49"/>
      <c r="L672" s="49"/>
      <c r="M672" s="194"/>
      <c r="O672" s="188"/>
      <c r="Q672" s="155"/>
      <c r="R672" s="155"/>
      <c r="S672" s="155"/>
      <c r="T672" s="155"/>
      <c r="U672" s="155"/>
      <c r="V672" s="155"/>
      <c r="W672" s="155"/>
      <c r="X672" s="155"/>
    </row>
    <row r="673" spans="11:24" ht="15.75" customHeight="1" x14ac:dyDescent="0.2">
      <c r="K673" s="49"/>
      <c r="L673" s="49"/>
      <c r="M673" s="194"/>
      <c r="O673" s="188"/>
      <c r="Q673" s="155"/>
      <c r="R673" s="155"/>
      <c r="S673" s="155"/>
      <c r="T673" s="155"/>
      <c r="U673" s="155"/>
      <c r="V673" s="155"/>
      <c r="W673" s="155"/>
      <c r="X673" s="155"/>
    </row>
    <row r="674" spans="11:24" ht="15.75" customHeight="1" x14ac:dyDescent="0.2">
      <c r="K674" s="49"/>
      <c r="L674" s="49"/>
      <c r="M674" s="194"/>
      <c r="O674" s="188"/>
      <c r="Q674" s="155"/>
      <c r="R674" s="155"/>
      <c r="S674" s="155"/>
      <c r="T674" s="155"/>
      <c r="U674" s="155"/>
      <c r="V674" s="155"/>
      <c r="W674" s="155"/>
      <c r="X674" s="155"/>
    </row>
    <row r="675" spans="11:24" ht="15.75" customHeight="1" x14ac:dyDescent="0.2">
      <c r="K675" s="49"/>
      <c r="L675" s="49"/>
      <c r="M675" s="194"/>
      <c r="O675" s="188"/>
      <c r="Q675" s="155"/>
      <c r="R675" s="155"/>
      <c r="S675" s="155"/>
      <c r="T675" s="155"/>
      <c r="U675" s="155"/>
      <c r="V675" s="155"/>
      <c r="W675" s="155"/>
      <c r="X675" s="155"/>
    </row>
    <row r="676" spans="11:24" ht="15.75" customHeight="1" x14ac:dyDescent="0.2">
      <c r="K676" s="49"/>
      <c r="L676" s="49"/>
      <c r="M676" s="194"/>
      <c r="O676" s="188"/>
      <c r="Q676" s="155"/>
      <c r="R676" s="155"/>
      <c r="S676" s="155"/>
      <c r="T676" s="155"/>
      <c r="U676" s="155"/>
      <c r="V676" s="155"/>
      <c r="W676" s="155"/>
      <c r="X676" s="155"/>
    </row>
    <row r="677" spans="11:24" ht="15.75" customHeight="1" x14ac:dyDescent="0.2">
      <c r="K677" s="49"/>
      <c r="L677" s="49"/>
      <c r="M677" s="194"/>
      <c r="O677" s="188"/>
      <c r="Q677" s="155"/>
      <c r="R677" s="155"/>
      <c r="S677" s="155"/>
      <c r="T677" s="155"/>
      <c r="U677" s="155"/>
      <c r="V677" s="155"/>
      <c r="W677" s="155"/>
      <c r="X677" s="155"/>
    </row>
    <row r="678" spans="11:24" ht="15.75" customHeight="1" x14ac:dyDescent="0.2">
      <c r="K678" s="49"/>
      <c r="L678" s="49"/>
      <c r="M678" s="194"/>
      <c r="O678" s="188"/>
      <c r="Q678" s="155"/>
      <c r="R678" s="155"/>
      <c r="S678" s="155"/>
      <c r="T678" s="155"/>
      <c r="U678" s="155"/>
      <c r="V678" s="155"/>
      <c r="W678" s="155"/>
      <c r="X678" s="155"/>
    </row>
    <row r="679" spans="11:24" ht="15.75" customHeight="1" x14ac:dyDescent="0.2">
      <c r="K679" s="49"/>
      <c r="L679" s="49"/>
      <c r="M679" s="194"/>
      <c r="O679" s="188"/>
      <c r="Q679" s="155"/>
      <c r="R679" s="155"/>
      <c r="S679" s="155"/>
      <c r="T679" s="155"/>
      <c r="U679" s="155"/>
      <c r="V679" s="155"/>
      <c r="W679" s="155"/>
      <c r="X679" s="155"/>
    </row>
    <row r="680" spans="11:24" ht="15.75" customHeight="1" x14ac:dyDescent="0.2">
      <c r="K680" s="49"/>
      <c r="L680" s="49"/>
      <c r="M680" s="194"/>
      <c r="O680" s="188"/>
      <c r="Q680" s="155"/>
      <c r="R680" s="155"/>
      <c r="S680" s="155"/>
      <c r="T680" s="155"/>
      <c r="U680" s="155"/>
      <c r="V680" s="155"/>
      <c r="W680" s="155"/>
      <c r="X680" s="155"/>
    </row>
    <row r="681" spans="11:24" ht="15.75" customHeight="1" x14ac:dyDescent="0.2">
      <c r="K681" s="49"/>
      <c r="L681" s="49"/>
      <c r="M681" s="194"/>
      <c r="O681" s="188"/>
      <c r="Q681" s="155"/>
      <c r="R681" s="155"/>
      <c r="S681" s="155"/>
      <c r="T681" s="155"/>
      <c r="U681" s="155"/>
      <c r="V681" s="155"/>
      <c r="W681" s="155"/>
      <c r="X681" s="155"/>
    </row>
    <row r="682" spans="11:24" ht="15.75" customHeight="1" x14ac:dyDescent="0.2">
      <c r="K682" s="49"/>
      <c r="L682" s="49"/>
      <c r="M682" s="194"/>
      <c r="O682" s="188"/>
      <c r="Q682" s="155"/>
      <c r="R682" s="155"/>
      <c r="S682" s="155"/>
      <c r="T682" s="155"/>
      <c r="U682" s="155"/>
      <c r="V682" s="155"/>
      <c r="W682" s="155"/>
      <c r="X682" s="155"/>
    </row>
    <row r="683" spans="11:24" ht="15.75" customHeight="1" x14ac:dyDescent="0.2">
      <c r="K683" s="49"/>
      <c r="L683" s="49"/>
      <c r="M683" s="194"/>
      <c r="O683" s="188"/>
      <c r="Q683" s="155"/>
      <c r="R683" s="155"/>
      <c r="S683" s="155"/>
      <c r="T683" s="155"/>
      <c r="U683" s="155"/>
      <c r="V683" s="155"/>
      <c r="W683" s="155"/>
      <c r="X683" s="155"/>
    </row>
    <row r="684" spans="11:24" ht="15.75" customHeight="1" x14ac:dyDescent="0.2">
      <c r="K684" s="49"/>
      <c r="L684" s="49"/>
      <c r="M684" s="194"/>
      <c r="O684" s="188"/>
      <c r="Q684" s="155"/>
      <c r="R684" s="155"/>
      <c r="S684" s="155"/>
      <c r="T684" s="155"/>
      <c r="U684" s="155"/>
      <c r="V684" s="155"/>
      <c r="W684" s="155"/>
      <c r="X684" s="155"/>
    </row>
    <row r="685" spans="11:24" ht="15.75" customHeight="1" x14ac:dyDescent="0.2">
      <c r="K685" s="49"/>
      <c r="L685" s="49"/>
      <c r="M685" s="194"/>
      <c r="O685" s="188"/>
      <c r="Q685" s="155"/>
      <c r="R685" s="155"/>
      <c r="S685" s="155"/>
      <c r="T685" s="155"/>
      <c r="U685" s="155"/>
      <c r="V685" s="155"/>
      <c r="W685" s="155"/>
      <c r="X685" s="155"/>
    </row>
    <row r="686" spans="11:24" ht="15.75" customHeight="1" x14ac:dyDescent="0.2">
      <c r="K686" s="49"/>
      <c r="L686" s="49"/>
      <c r="M686" s="194"/>
      <c r="O686" s="188"/>
      <c r="Q686" s="155"/>
      <c r="R686" s="155"/>
      <c r="S686" s="155"/>
      <c r="T686" s="155"/>
      <c r="U686" s="155"/>
      <c r="V686" s="155"/>
      <c r="W686" s="155"/>
      <c r="X686" s="155"/>
    </row>
    <row r="687" spans="11:24" ht="15.75" customHeight="1" x14ac:dyDescent="0.2">
      <c r="K687" s="49"/>
      <c r="L687" s="49"/>
      <c r="M687" s="194"/>
      <c r="O687" s="188"/>
      <c r="Q687" s="155"/>
      <c r="R687" s="155"/>
      <c r="S687" s="155"/>
      <c r="T687" s="155"/>
      <c r="U687" s="155"/>
      <c r="V687" s="155"/>
      <c r="W687" s="155"/>
      <c r="X687" s="155"/>
    </row>
    <row r="688" spans="11:24" ht="15.75" customHeight="1" x14ac:dyDescent="0.2">
      <c r="K688" s="49"/>
      <c r="L688" s="49"/>
      <c r="M688" s="194"/>
      <c r="O688" s="188"/>
      <c r="Q688" s="155"/>
      <c r="R688" s="155"/>
      <c r="S688" s="155"/>
      <c r="T688" s="155"/>
      <c r="U688" s="155"/>
      <c r="V688" s="155"/>
      <c r="W688" s="155"/>
      <c r="X688" s="155"/>
    </row>
    <row r="689" spans="11:24" ht="15.75" customHeight="1" x14ac:dyDescent="0.2">
      <c r="K689" s="49"/>
      <c r="L689" s="49"/>
      <c r="M689" s="194"/>
      <c r="O689" s="188"/>
      <c r="Q689" s="155"/>
      <c r="R689" s="155"/>
      <c r="S689" s="155"/>
      <c r="T689" s="155"/>
      <c r="U689" s="155"/>
      <c r="V689" s="155"/>
      <c r="W689" s="155"/>
      <c r="X689" s="155"/>
    </row>
    <row r="690" spans="11:24" ht="15.75" customHeight="1" x14ac:dyDescent="0.2">
      <c r="K690" s="49"/>
      <c r="L690" s="49"/>
      <c r="M690" s="194"/>
      <c r="O690" s="188"/>
      <c r="Q690" s="155"/>
      <c r="R690" s="155"/>
      <c r="S690" s="155"/>
      <c r="T690" s="155"/>
      <c r="U690" s="155"/>
      <c r="V690" s="155"/>
      <c r="W690" s="155"/>
      <c r="X690" s="155"/>
    </row>
    <row r="691" spans="11:24" ht="15.75" customHeight="1" x14ac:dyDescent="0.2">
      <c r="K691" s="49"/>
      <c r="L691" s="49"/>
      <c r="M691" s="194"/>
      <c r="O691" s="188"/>
      <c r="Q691" s="155"/>
      <c r="R691" s="155"/>
      <c r="S691" s="155"/>
      <c r="T691" s="155"/>
      <c r="U691" s="155"/>
      <c r="V691" s="155"/>
      <c r="W691" s="155"/>
      <c r="X691" s="155"/>
    </row>
    <row r="692" spans="11:24" ht="15.75" customHeight="1" x14ac:dyDescent="0.2">
      <c r="K692" s="49"/>
      <c r="L692" s="49"/>
      <c r="M692" s="194"/>
      <c r="O692" s="188"/>
      <c r="Q692" s="155"/>
      <c r="R692" s="155"/>
      <c r="S692" s="155"/>
      <c r="T692" s="155"/>
      <c r="U692" s="155"/>
      <c r="V692" s="155"/>
      <c r="W692" s="155"/>
      <c r="X692" s="155"/>
    </row>
    <row r="693" spans="11:24" ht="15.75" customHeight="1" x14ac:dyDescent="0.2">
      <c r="K693" s="49"/>
      <c r="L693" s="49"/>
      <c r="M693" s="194"/>
      <c r="O693" s="188"/>
      <c r="Q693" s="155"/>
      <c r="R693" s="155"/>
      <c r="S693" s="155"/>
      <c r="T693" s="155"/>
      <c r="U693" s="155"/>
      <c r="V693" s="155"/>
      <c r="W693" s="155"/>
      <c r="X693" s="155"/>
    </row>
    <row r="694" spans="11:24" ht="15.75" customHeight="1" x14ac:dyDescent="0.2">
      <c r="K694" s="49"/>
      <c r="L694" s="49"/>
      <c r="M694" s="194"/>
      <c r="O694" s="188"/>
      <c r="Q694" s="155"/>
      <c r="R694" s="155"/>
      <c r="S694" s="155"/>
      <c r="T694" s="155"/>
      <c r="U694" s="155"/>
      <c r="V694" s="155"/>
      <c r="W694" s="155"/>
      <c r="X694" s="155"/>
    </row>
    <row r="695" spans="11:24" ht="15.75" customHeight="1" x14ac:dyDescent="0.2">
      <c r="K695" s="49"/>
      <c r="L695" s="49"/>
      <c r="M695" s="194"/>
      <c r="O695" s="188"/>
      <c r="Q695" s="155"/>
      <c r="R695" s="155"/>
      <c r="S695" s="155"/>
      <c r="T695" s="155"/>
      <c r="U695" s="155"/>
      <c r="V695" s="155"/>
      <c r="W695" s="155"/>
      <c r="X695" s="155"/>
    </row>
    <row r="696" spans="11:24" ht="15.75" customHeight="1" x14ac:dyDescent="0.2">
      <c r="K696" s="49"/>
      <c r="L696" s="49"/>
      <c r="M696" s="194"/>
      <c r="O696" s="188"/>
      <c r="Q696" s="155"/>
      <c r="R696" s="155"/>
      <c r="S696" s="155"/>
      <c r="T696" s="155"/>
      <c r="U696" s="155"/>
      <c r="V696" s="155"/>
      <c r="W696" s="155"/>
      <c r="X696" s="155"/>
    </row>
    <row r="697" spans="11:24" ht="15.75" customHeight="1" x14ac:dyDescent="0.2">
      <c r="K697" s="49"/>
      <c r="L697" s="49"/>
      <c r="M697" s="194"/>
      <c r="O697" s="188"/>
      <c r="Q697" s="155"/>
      <c r="R697" s="155"/>
      <c r="S697" s="155"/>
      <c r="T697" s="155"/>
      <c r="U697" s="155"/>
      <c r="V697" s="155"/>
      <c r="W697" s="155"/>
      <c r="X697" s="155"/>
    </row>
    <row r="698" spans="11:24" ht="15.75" customHeight="1" x14ac:dyDescent="0.2">
      <c r="K698" s="49"/>
      <c r="L698" s="49"/>
      <c r="M698" s="194"/>
      <c r="O698" s="188"/>
      <c r="Q698" s="155"/>
      <c r="R698" s="155"/>
      <c r="S698" s="155"/>
      <c r="T698" s="155"/>
      <c r="U698" s="155"/>
      <c r="V698" s="155"/>
      <c r="W698" s="155"/>
      <c r="X698" s="155"/>
    </row>
    <row r="699" spans="11:24" ht="15.75" customHeight="1" x14ac:dyDescent="0.2">
      <c r="K699" s="49"/>
      <c r="L699" s="49"/>
      <c r="M699" s="194"/>
      <c r="O699" s="188"/>
      <c r="Q699" s="155"/>
      <c r="R699" s="155"/>
      <c r="S699" s="155"/>
      <c r="T699" s="155"/>
      <c r="U699" s="155"/>
      <c r="V699" s="155"/>
      <c r="W699" s="155"/>
      <c r="X699" s="155"/>
    </row>
    <row r="700" spans="11:24" ht="15.75" customHeight="1" x14ac:dyDescent="0.2">
      <c r="K700" s="49"/>
      <c r="L700" s="49"/>
      <c r="M700" s="194"/>
      <c r="O700" s="188"/>
      <c r="Q700" s="155"/>
      <c r="R700" s="155"/>
      <c r="S700" s="155"/>
      <c r="T700" s="155"/>
      <c r="U700" s="155"/>
      <c r="V700" s="155"/>
      <c r="W700" s="155"/>
      <c r="X700" s="155"/>
    </row>
    <row r="701" spans="11:24" ht="15.75" customHeight="1" x14ac:dyDescent="0.2">
      <c r="K701" s="49"/>
      <c r="L701" s="49"/>
      <c r="M701" s="194"/>
      <c r="O701" s="188"/>
      <c r="Q701" s="155"/>
      <c r="R701" s="155"/>
      <c r="S701" s="155"/>
      <c r="T701" s="155"/>
      <c r="U701" s="155"/>
      <c r="V701" s="155"/>
      <c r="W701" s="155"/>
      <c r="X701" s="155"/>
    </row>
    <row r="702" spans="11:24" ht="15.75" customHeight="1" x14ac:dyDescent="0.2">
      <c r="K702" s="49"/>
      <c r="L702" s="49"/>
      <c r="M702" s="194"/>
      <c r="O702" s="188"/>
      <c r="Q702" s="155"/>
      <c r="R702" s="155"/>
      <c r="S702" s="155"/>
      <c r="T702" s="155"/>
      <c r="U702" s="155"/>
      <c r="V702" s="155"/>
      <c r="W702" s="155"/>
      <c r="X702" s="155"/>
    </row>
    <row r="703" spans="11:24" ht="15.75" customHeight="1" x14ac:dyDescent="0.2">
      <c r="K703" s="49"/>
      <c r="L703" s="49"/>
      <c r="M703" s="194"/>
      <c r="O703" s="188"/>
      <c r="Q703" s="155"/>
      <c r="R703" s="155"/>
      <c r="S703" s="155"/>
      <c r="T703" s="155"/>
      <c r="U703" s="155"/>
      <c r="V703" s="155"/>
      <c r="W703" s="155"/>
      <c r="X703" s="155"/>
    </row>
    <row r="704" spans="11:24" ht="15.75" customHeight="1" x14ac:dyDescent="0.2">
      <c r="K704" s="49"/>
      <c r="L704" s="49"/>
      <c r="M704" s="194"/>
      <c r="O704" s="188"/>
      <c r="Q704" s="155"/>
      <c r="R704" s="155"/>
      <c r="S704" s="155"/>
      <c r="T704" s="155"/>
      <c r="U704" s="155"/>
      <c r="V704" s="155"/>
      <c r="W704" s="155"/>
      <c r="X704" s="155"/>
    </row>
    <row r="705" spans="11:24" ht="15.75" customHeight="1" x14ac:dyDescent="0.2">
      <c r="K705" s="49"/>
      <c r="L705" s="49"/>
      <c r="M705" s="194"/>
      <c r="O705" s="188"/>
      <c r="Q705" s="155"/>
      <c r="R705" s="155"/>
      <c r="S705" s="155"/>
      <c r="T705" s="155"/>
      <c r="U705" s="155"/>
      <c r="V705" s="155"/>
      <c r="W705" s="155"/>
      <c r="X705" s="155"/>
    </row>
    <row r="706" spans="11:24" ht="15.75" customHeight="1" x14ac:dyDescent="0.2">
      <c r="K706" s="49"/>
      <c r="L706" s="49"/>
      <c r="M706" s="194"/>
      <c r="O706" s="188"/>
      <c r="Q706" s="155"/>
      <c r="R706" s="155"/>
      <c r="S706" s="155"/>
      <c r="T706" s="155"/>
      <c r="U706" s="155"/>
      <c r="V706" s="155"/>
      <c r="W706" s="155"/>
      <c r="X706" s="155"/>
    </row>
    <row r="707" spans="11:24" ht="15.75" customHeight="1" x14ac:dyDescent="0.2">
      <c r="K707" s="49"/>
      <c r="L707" s="49"/>
      <c r="M707" s="194"/>
      <c r="O707" s="188"/>
      <c r="Q707" s="155"/>
      <c r="R707" s="155"/>
      <c r="S707" s="155"/>
      <c r="T707" s="155"/>
      <c r="U707" s="155"/>
      <c r="V707" s="155"/>
      <c r="W707" s="155"/>
      <c r="X707" s="155"/>
    </row>
    <row r="708" spans="11:24" ht="15.75" customHeight="1" x14ac:dyDescent="0.2">
      <c r="K708" s="49"/>
      <c r="L708" s="49"/>
      <c r="M708" s="194"/>
      <c r="O708" s="188"/>
      <c r="Q708" s="155"/>
      <c r="R708" s="155"/>
      <c r="S708" s="155"/>
      <c r="T708" s="155"/>
      <c r="U708" s="155"/>
      <c r="V708" s="155"/>
      <c r="W708" s="155"/>
      <c r="X708" s="155"/>
    </row>
    <row r="709" spans="11:24" ht="15.75" customHeight="1" x14ac:dyDescent="0.2">
      <c r="K709" s="49"/>
      <c r="L709" s="49"/>
      <c r="M709" s="194"/>
      <c r="O709" s="188"/>
      <c r="Q709" s="155"/>
      <c r="R709" s="155"/>
      <c r="S709" s="155"/>
      <c r="T709" s="155"/>
      <c r="U709" s="155"/>
      <c r="V709" s="155"/>
      <c r="W709" s="155"/>
      <c r="X709" s="155"/>
    </row>
    <row r="710" spans="11:24" ht="15.75" customHeight="1" x14ac:dyDescent="0.2">
      <c r="K710" s="49"/>
      <c r="L710" s="49"/>
      <c r="M710" s="194"/>
      <c r="O710" s="188"/>
      <c r="Q710" s="155"/>
      <c r="R710" s="155"/>
      <c r="S710" s="155"/>
      <c r="T710" s="155"/>
      <c r="U710" s="155"/>
      <c r="V710" s="155"/>
      <c r="W710" s="155"/>
      <c r="X710" s="155"/>
    </row>
    <row r="711" spans="11:24" ht="15.75" customHeight="1" x14ac:dyDescent="0.2">
      <c r="K711" s="49"/>
      <c r="L711" s="49"/>
      <c r="M711" s="194"/>
      <c r="O711" s="188"/>
      <c r="Q711" s="155"/>
      <c r="R711" s="155"/>
      <c r="S711" s="155"/>
      <c r="T711" s="155"/>
      <c r="U711" s="155"/>
      <c r="V711" s="155"/>
      <c r="W711" s="155"/>
      <c r="X711" s="155"/>
    </row>
    <row r="712" spans="11:24" ht="15.75" customHeight="1" x14ac:dyDescent="0.2">
      <c r="K712" s="49"/>
      <c r="L712" s="49"/>
      <c r="M712" s="194"/>
      <c r="O712" s="188"/>
      <c r="Q712" s="155"/>
      <c r="R712" s="155"/>
      <c r="S712" s="155"/>
      <c r="T712" s="155"/>
      <c r="U712" s="155"/>
      <c r="V712" s="155"/>
      <c r="W712" s="155"/>
      <c r="X712" s="155"/>
    </row>
    <row r="713" spans="11:24" ht="15.75" customHeight="1" x14ac:dyDescent="0.2">
      <c r="K713" s="49"/>
      <c r="L713" s="49"/>
      <c r="M713" s="194"/>
      <c r="O713" s="188"/>
      <c r="Q713" s="155"/>
      <c r="R713" s="155"/>
      <c r="S713" s="155"/>
      <c r="T713" s="155"/>
      <c r="U713" s="155"/>
      <c r="V713" s="155"/>
      <c r="W713" s="155"/>
      <c r="X713" s="155"/>
    </row>
    <row r="714" spans="11:24" ht="15.75" customHeight="1" x14ac:dyDescent="0.2">
      <c r="K714" s="49"/>
      <c r="L714" s="49"/>
      <c r="M714" s="194"/>
      <c r="O714" s="188"/>
      <c r="Q714" s="155"/>
      <c r="R714" s="155"/>
      <c r="S714" s="155"/>
      <c r="T714" s="155"/>
      <c r="U714" s="155"/>
      <c r="V714" s="155"/>
      <c r="W714" s="155"/>
      <c r="X714" s="155"/>
    </row>
    <row r="715" spans="11:24" ht="15.75" customHeight="1" x14ac:dyDescent="0.2">
      <c r="K715" s="49"/>
      <c r="L715" s="49"/>
      <c r="M715" s="194"/>
      <c r="O715" s="188"/>
      <c r="Q715" s="155"/>
      <c r="R715" s="155"/>
      <c r="S715" s="155"/>
      <c r="T715" s="155"/>
      <c r="U715" s="155"/>
      <c r="V715" s="155"/>
      <c r="W715" s="155"/>
      <c r="X715" s="155"/>
    </row>
    <row r="716" spans="11:24" ht="15.75" customHeight="1" x14ac:dyDescent="0.2">
      <c r="K716" s="49"/>
      <c r="L716" s="49"/>
      <c r="M716" s="194"/>
      <c r="O716" s="188"/>
      <c r="Q716" s="155"/>
      <c r="R716" s="155"/>
      <c r="S716" s="155"/>
      <c r="T716" s="155"/>
      <c r="U716" s="155"/>
      <c r="V716" s="155"/>
      <c r="W716" s="155"/>
      <c r="X716" s="155"/>
    </row>
    <row r="717" spans="11:24" ht="15.75" customHeight="1" x14ac:dyDescent="0.2">
      <c r="K717" s="49"/>
      <c r="L717" s="49"/>
      <c r="M717" s="194"/>
      <c r="O717" s="188"/>
      <c r="Q717" s="155"/>
      <c r="R717" s="155"/>
      <c r="S717" s="155"/>
      <c r="T717" s="155"/>
      <c r="U717" s="155"/>
      <c r="V717" s="155"/>
      <c r="W717" s="155"/>
      <c r="X717" s="155"/>
    </row>
    <row r="718" spans="11:24" ht="15.75" customHeight="1" x14ac:dyDescent="0.2">
      <c r="K718" s="49"/>
      <c r="L718" s="49"/>
      <c r="M718" s="194"/>
      <c r="O718" s="188"/>
      <c r="Q718" s="155"/>
      <c r="R718" s="155"/>
      <c r="S718" s="155"/>
      <c r="T718" s="155"/>
      <c r="U718" s="155"/>
      <c r="V718" s="155"/>
      <c r="W718" s="155"/>
      <c r="X718" s="155"/>
    </row>
    <row r="719" spans="11:24" ht="15.75" customHeight="1" x14ac:dyDescent="0.2">
      <c r="K719" s="49"/>
      <c r="L719" s="49"/>
      <c r="M719" s="194"/>
      <c r="O719" s="188"/>
      <c r="Q719" s="155"/>
      <c r="R719" s="155"/>
      <c r="S719" s="155"/>
      <c r="T719" s="155"/>
      <c r="U719" s="155"/>
      <c r="V719" s="155"/>
      <c r="W719" s="155"/>
      <c r="X719" s="155"/>
    </row>
    <row r="720" spans="11:24" ht="15.75" customHeight="1" x14ac:dyDescent="0.2">
      <c r="K720" s="49"/>
      <c r="L720" s="49"/>
      <c r="M720" s="194"/>
      <c r="O720" s="188"/>
      <c r="Q720" s="155"/>
      <c r="R720" s="155"/>
      <c r="S720" s="155"/>
      <c r="T720" s="155"/>
      <c r="U720" s="155"/>
      <c r="V720" s="155"/>
      <c r="W720" s="155"/>
      <c r="X720" s="155"/>
    </row>
    <row r="721" spans="11:24" ht="15.75" customHeight="1" x14ac:dyDescent="0.2">
      <c r="K721" s="49"/>
      <c r="L721" s="49"/>
      <c r="M721" s="194"/>
      <c r="O721" s="188"/>
      <c r="Q721" s="155"/>
      <c r="R721" s="155"/>
      <c r="S721" s="155"/>
      <c r="T721" s="155"/>
      <c r="U721" s="155"/>
      <c r="V721" s="155"/>
      <c r="W721" s="155"/>
      <c r="X721" s="155"/>
    </row>
    <row r="722" spans="11:24" ht="15.75" customHeight="1" x14ac:dyDescent="0.2">
      <c r="K722" s="49"/>
      <c r="L722" s="49"/>
      <c r="M722" s="194"/>
      <c r="O722" s="188"/>
      <c r="Q722" s="155"/>
      <c r="R722" s="155"/>
      <c r="S722" s="155"/>
      <c r="T722" s="155"/>
      <c r="U722" s="155"/>
      <c r="V722" s="155"/>
      <c r="W722" s="155"/>
      <c r="X722" s="155"/>
    </row>
    <row r="723" spans="11:24" ht="15.75" customHeight="1" x14ac:dyDescent="0.2">
      <c r="K723" s="49"/>
      <c r="L723" s="49"/>
      <c r="M723" s="194"/>
      <c r="O723" s="188"/>
      <c r="Q723" s="155"/>
      <c r="R723" s="155"/>
      <c r="S723" s="155"/>
      <c r="T723" s="155"/>
      <c r="U723" s="155"/>
      <c r="V723" s="155"/>
      <c r="W723" s="155"/>
      <c r="X723" s="155"/>
    </row>
    <row r="724" spans="11:24" ht="15.75" customHeight="1" x14ac:dyDescent="0.2">
      <c r="K724" s="49"/>
      <c r="L724" s="49"/>
      <c r="M724" s="194"/>
      <c r="O724" s="188"/>
      <c r="Q724" s="155"/>
      <c r="R724" s="155"/>
      <c r="S724" s="155"/>
      <c r="T724" s="155"/>
      <c r="U724" s="155"/>
      <c r="V724" s="155"/>
      <c r="W724" s="155"/>
      <c r="X724" s="155"/>
    </row>
    <row r="725" spans="11:24" ht="15.75" customHeight="1" x14ac:dyDescent="0.2">
      <c r="K725" s="49"/>
      <c r="L725" s="49"/>
      <c r="M725" s="194"/>
      <c r="O725" s="188"/>
      <c r="Q725" s="155"/>
      <c r="R725" s="155"/>
      <c r="S725" s="155"/>
      <c r="T725" s="155"/>
      <c r="U725" s="155"/>
      <c r="V725" s="155"/>
      <c r="W725" s="155"/>
      <c r="X725" s="155"/>
    </row>
    <row r="726" spans="11:24" ht="15.75" customHeight="1" x14ac:dyDescent="0.2">
      <c r="K726" s="49"/>
      <c r="L726" s="49"/>
      <c r="M726" s="194"/>
      <c r="O726" s="188"/>
      <c r="Q726" s="155"/>
      <c r="R726" s="155"/>
      <c r="S726" s="155"/>
      <c r="T726" s="155"/>
      <c r="U726" s="155"/>
      <c r="V726" s="155"/>
      <c r="W726" s="155"/>
      <c r="X726" s="155"/>
    </row>
    <row r="727" spans="11:24" ht="15.75" customHeight="1" x14ac:dyDescent="0.2">
      <c r="K727" s="49"/>
      <c r="L727" s="49"/>
      <c r="M727" s="194"/>
      <c r="O727" s="188"/>
      <c r="Q727" s="155"/>
      <c r="R727" s="155"/>
      <c r="S727" s="155"/>
      <c r="T727" s="155"/>
      <c r="U727" s="155"/>
      <c r="V727" s="155"/>
      <c r="W727" s="155"/>
      <c r="X727" s="155"/>
    </row>
    <row r="728" spans="11:24" ht="15.75" customHeight="1" x14ac:dyDescent="0.2">
      <c r="K728" s="49"/>
      <c r="L728" s="49"/>
      <c r="M728" s="194"/>
      <c r="O728" s="188"/>
      <c r="Q728" s="155"/>
      <c r="R728" s="155"/>
      <c r="S728" s="155"/>
      <c r="T728" s="155"/>
      <c r="U728" s="155"/>
      <c r="V728" s="155"/>
      <c r="W728" s="155"/>
      <c r="X728" s="155"/>
    </row>
    <row r="729" spans="11:24" ht="15.75" customHeight="1" x14ac:dyDescent="0.2">
      <c r="K729" s="49"/>
      <c r="L729" s="49"/>
      <c r="M729" s="194"/>
      <c r="O729" s="188"/>
      <c r="Q729" s="155"/>
      <c r="R729" s="155"/>
      <c r="S729" s="155"/>
      <c r="T729" s="155"/>
      <c r="U729" s="155"/>
      <c r="V729" s="155"/>
      <c r="W729" s="155"/>
      <c r="X729" s="155"/>
    </row>
    <row r="730" spans="11:24" ht="15.75" customHeight="1" x14ac:dyDescent="0.2">
      <c r="K730" s="49"/>
      <c r="L730" s="49"/>
      <c r="M730" s="194"/>
      <c r="O730" s="188"/>
      <c r="Q730" s="155"/>
      <c r="R730" s="155"/>
      <c r="S730" s="155"/>
      <c r="T730" s="155"/>
      <c r="U730" s="155"/>
      <c r="V730" s="155"/>
      <c r="W730" s="155"/>
      <c r="X730" s="155"/>
    </row>
    <row r="731" spans="11:24" ht="15.75" customHeight="1" x14ac:dyDescent="0.2">
      <c r="K731" s="49"/>
      <c r="L731" s="49"/>
      <c r="M731" s="194"/>
      <c r="O731" s="188"/>
      <c r="Q731" s="155"/>
      <c r="R731" s="155"/>
      <c r="S731" s="155"/>
      <c r="T731" s="155"/>
      <c r="U731" s="155"/>
      <c r="V731" s="155"/>
      <c r="W731" s="155"/>
      <c r="X731" s="155"/>
    </row>
    <row r="732" spans="11:24" ht="15.75" customHeight="1" x14ac:dyDescent="0.2">
      <c r="K732" s="49"/>
      <c r="L732" s="49"/>
      <c r="M732" s="194"/>
      <c r="O732" s="188"/>
      <c r="Q732" s="155"/>
      <c r="R732" s="155"/>
      <c r="S732" s="155"/>
      <c r="T732" s="155"/>
      <c r="U732" s="155"/>
      <c r="V732" s="155"/>
      <c r="W732" s="155"/>
      <c r="X732" s="155"/>
    </row>
    <row r="733" spans="11:24" ht="15.75" customHeight="1" x14ac:dyDescent="0.2">
      <c r="K733" s="49"/>
      <c r="L733" s="49"/>
      <c r="M733" s="194"/>
      <c r="O733" s="188"/>
      <c r="Q733" s="155"/>
      <c r="R733" s="155"/>
      <c r="S733" s="155"/>
      <c r="T733" s="155"/>
      <c r="U733" s="155"/>
      <c r="V733" s="155"/>
      <c r="W733" s="155"/>
      <c r="X733" s="155"/>
    </row>
    <row r="734" spans="11:24" ht="15.75" customHeight="1" x14ac:dyDescent="0.2">
      <c r="K734" s="49"/>
      <c r="L734" s="49"/>
      <c r="M734" s="194"/>
      <c r="O734" s="188"/>
      <c r="Q734" s="155"/>
      <c r="R734" s="155"/>
      <c r="S734" s="155"/>
      <c r="T734" s="155"/>
      <c r="U734" s="155"/>
      <c r="V734" s="155"/>
      <c r="W734" s="155"/>
      <c r="X734" s="155"/>
    </row>
    <row r="735" spans="11:24" ht="15.75" customHeight="1" x14ac:dyDescent="0.2">
      <c r="K735" s="49"/>
      <c r="L735" s="49"/>
      <c r="M735" s="194"/>
      <c r="O735" s="188"/>
      <c r="Q735" s="155"/>
      <c r="R735" s="155"/>
      <c r="S735" s="155"/>
      <c r="T735" s="155"/>
      <c r="U735" s="155"/>
      <c r="V735" s="155"/>
      <c r="W735" s="155"/>
      <c r="X735" s="155"/>
    </row>
    <row r="736" spans="11:24" ht="15.75" customHeight="1" x14ac:dyDescent="0.2">
      <c r="K736" s="49"/>
      <c r="L736" s="49"/>
      <c r="M736" s="194"/>
      <c r="O736" s="188"/>
      <c r="Q736" s="155"/>
      <c r="R736" s="155"/>
      <c r="S736" s="155"/>
      <c r="T736" s="155"/>
      <c r="U736" s="155"/>
      <c r="V736" s="155"/>
      <c r="W736" s="155"/>
      <c r="X736" s="155"/>
    </row>
    <row r="737" spans="11:24" ht="15.75" customHeight="1" x14ac:dyDescent="0.2">
      <c r="K737" s="49"/>
      <c r="L737" s="49"/>
      <c r="M737" s="194"/>
      <c r="O737" s="188"/>
      <c r="Q737" s="155"/>
      <c r="R737" s="155"/>
      <c r="S737" s="155"/>
      <c r="T737" s="155"/>
      <c r="U737" s="155"/>
      <c r="V737" s="155"/>
      <c r="W737" s="155"/>
      <c r="X737" s="155"/>
    </row>
    <row r="738" spans="11:24" ht="15.75" customHeight="1" x14ac:dyDescent="0.2">
      <c r="K738" s="49"/>
      <c r="L738" s="49"/>
      <c r="M738" s="194"/>
      <c r="O738" s="188"/>
      <c r="Q738" s="155"/>
      <c r="R738" s="155"/>
      <c r="S738" s="155"/>
      <c r="T738" s="155"/>
      <c r="U738" s="155"/>
      <c r="V738" s="155"/>
      <c r="W738" s="155"/>
      <c r="X738" s="155"/>
    </row>
    <row r="739" spans="11:24" ht="15.75" customHeight="1" x14ac:dyDescent="0.2">
      <c r="K739" s="49"/>
      <c r="L739" s="49"/>
      <c r="M739" s="194"/>
      <c r="O739" s="188"/>
      <c r="Q739" s="155"/>
      <c r="R739" s="155"/>
      <c r="S739" s="155"/>
      <c r="T739" s="155"/>
      <c r="U739" s="155"/>
      <c r="V739" s="155"/>
      <c r="W739" s="155"/>
      <c r="X739" s="155"/>
    </row>
    <row r="740" spans="11:24" ht="15.75" customHeight="1" x14ac:dyDescent="0.2">
      <c r="K740" s="49"/>
      <c r="L740" s="49"/>
      <c r="M740" s="194"/>
      <c r="O740" s="188"/>
      <c r="Q740" s="155"/>
      <c r="R740" s="155"/>
      <c r="S740" s="155"/>
      <c r="T740" s="155"/>
      <c r="U740" s="155"/>
      <c r="V740" s="155"/>
      <c r="W740" s="155"/>
      <c r="X740" s="155"/>
    </row>
    <row r="741" spans="11:24" ht="15.75" customHeight="1" x14ac:dyDescent="0.2">
      <c r="K741" s="49"/>
      <c r="L741" s="49"/>
      <c r="M741" s="194"/>
      <c r="O741" s="188"/>
      <c r="Q741" s="155"/>
      <c r="R741" s="155"/>
      <c r="S741" s="155"/>
      <c r="T741" s="155"/>
      <c r="U741" s="155"/>
      <c r="V741" s="155"/>
      <c r="W741" s="155"/>
      <c r="X741" s="155"/>
    </row>
    <row r="742" spans="11:24" ht="15.75" customHeight="1" x14ac:dyDescent="0.2">
      <c r="K742" s="49"/>
      <c r="L742" s="49"/>
      <c r="M742" s="194"/>
      <c r="O742" s="188"/>
      <c r="Q742" s="155"/>
      <c r="R742" s="155"/>
      <c r="S742" s="155"/>
      <c r="T742" s="155"/>
      <c r="U742" s="155"/>
      <c r="V742" s="155"/>
      <c r="W742" s="155"/>
      <c r="X742" s="155"/>
    </row>
    <row r="743" spans="11:24" ht="15.75" customHeight="1" x14ac:dyDescent="0.2">
      <c r="K743" s="49"/>
      <c r="L743" s="49"/>
      <c r="M743" s="194"/>
      <c r="O743" s="188"/>
      <c r="Q743" s="155"/>
      <c r="R743" s="155"/>
      <c r="S743" s="155"/>
      <c r="T743" s="155"/>
      <c r="U743" s="155"/>
      <c r="V743" s="155"/>
      <c r="W743" s="155"/>
      <c r="X743" s="155"/>
    </row>
    <row r="744" spans="11:24" ht="15.75" customHeight="1" x14ac:dyDescent="0.2">
      <c r="K744" s="49"/>
      <c r="L744" s="49"/>
      <c r="M744" s="194"/>
      <c r="O744" s="188"/>
      <c r="Q744" s="155"/>
      <c r="R744" s="155"/>
      <c r="S744" s="155"/>
      <c r="T744" s="155"/>
      <c r="U744" s="155"/>
      <c r="V744" s="155"/>
      <c r="W744" s="155"/>
      <c r="X744" s="155"/>
    </row>
    <row r="745" spans="11:24" ht="15.75" customHeight="1" x14ac:dyDescent="0.2">
      <c r="K745" s="49"/>
      <c r="L745" s="49"/>
      <c r="M745" s="194"/>
      <c r="O745" s="188"/>
      <c r="Q745" s="155"/>
      <c r="R745" s="155"/>
      <c r="S745" s="155"/>
      <c r="T745" s="155"/>
      <c r="U745" s="155"/>
      <c r="V745" s="155"/>
      <c r="W745" s="155"/>
      <c r="X745" s="155"/>
    </row>
    <row r="746" spans="11:24" ht="15.75" customHeight="1" x14ac:dyDescent="0.2">
      <c r="K746" s="49"/>
      <c r="L746" s="49"/>
      <c r="M746" s="194"/>
      <c r="O746" s="188"/>
      <c r="Q746" s="155"/>
      <c r="R746" s="155"/>
      <c r="S746" s="155"/>
      <c r="T746" s="155"/>
      <c r="U746" s="155"/>
      <c r="V746" s="155"/>
      <c r="W746" s="155"/>
      <c r="X746" s="155"/>
    </row>
    <row r="747" spans="11:24" ht="15.75" customHeight="1" x14ac:dyDescent="0.2">
      <c r="K747" s="49"/>
      <c r="L747" s="49"/>
      <c r="M747" s="194"/>
      <c r="O747" s="188"/>
      <c r="Q747" s="155"/>
      <c r="R747" s="155"/>
      <c r="S747" s="155"/>
      <c r="T747" s="155"/>
      <c r="U747" s="155"/>
      <c r="V747" s="155"/>
      <c r="W747" s="155"/>
      <c r="X747" s="155"/>
    </row>
    <row r="748" spans="11:24" ht="15.75" customHeight="1" x14ac:dyDescent="0.2">
      <c r="K748" s="49"/>
      <c r="L748" s="49"/>
      <c r="M748" s="194"/>
      <c r="O748" s="188"/>
      <c r="Q748" s="155"/>
      <c r="R748" s="155"/>
      <c r="S748" s="155"/>
      <c r="T748" s="155"/>
      <c r="U748" s="155"/>
      <c r="V748" s="155"/>
      <c r="W748" s="155"/>
      <c r="X748" s="155"/>
    </row>
    <row r="749" spans="11:24" ht="15.75" customHeight="1" x14ac:dyDescent="0.2">
      <c r="K749" s="49"/>
      <c r="L749" s="49"/>
      <c r="M749" s="194"/>
      <c r="O749" s="188"/>
      <c r="Q749" s="155"/>
      <c r="R749" s="155"/>
      <c r="S749" s="155"/>
      <c r="T749" s="155"/>
      <c r="U749" s="155"/>
      <c r="V749" s="155"/>
      <c r="W749" s="155"/>
      <c r="X749" s="155"/>
    </row>
    <row r="750" spans="11:24" ht="15.75" customHeight="1" x14ac:dyDescent="0.2">
      <c r="K750" s="49"/>
      <c r="L750" s="49"/>
      <c r="M750" s="194"/>
      <c r="O750" s="188"/>
      <c r="Q750" s="155"/>
      <c r="R750" s="155"/>
      <c r="S750" s="155"/>
      <c r="T750" s="155"/>
      <c r="U750" s="155"/>
      <c r="V750" s="155"/>
      <c r="W750" s="155"/>
      <c r="X750" s="155"/>
    </row>
    <row r="751" spans="11:24" ht="15.75" customHeight="1" x14ac:dyDescent="0.2">
      <c r="K751" s="49"/>
      <c r="L751" s="49"/>
      <c r="M751" s="194"/>
      <c r="O751" s="188"/>
      <c r="Q751" s="155"/>
      <c r="R751" s="155"/>
      <c r="S751" s="155"/>
      <c r="T751" s="155"/>
      <c r="U751" s="155"/>
      <c r="V751" s="155"/>
      <c r="W751" s="155"/>
      <c r="X751" s="155"/>
    </row>
    <row r="752" spans="11:24" ht="15.75" customHeight="1" x14ac:dyDescent="0.2">
      <c r="K752" s="49"/>
      <c r="L752" s="49"/>
      <c r="M752" s="194"/>
      <c r="O752" s="188"/>
      <c r="Q752" s="155"/>
      <c r="R752" s="155"/>
      <c r="S752" s="155"/>
      <c r="T752" s="155"/>
      <c r="U752" s="155"/>
      <c r="V752" s="155"/>
      <c r="W752" s="155"/>
      <c r="X752" s="155"/>
    </row>
    <row r="753" spans="11:24" ht="15.75" customHeight="1" x14ac:dyDescent="0.2">
      <c r="K753" s="49"/>
      <c r="L753" s="49"/>
      <c r="M753" s="194"/>
      <c r="O753" s="188"/>
      <c r="Q753" s="155"/>
      <c r="R753" s="155"/>
      <c r="S753" s="155"/>
      <c r="T753" s="155"/>
      <c r="U753" s="155"/>
      <c r="V753" s="155"/>
      <c r="W753" s="155"/>
      <c r="X753" s="155"/>
    </row>
    <row r="754" spans="11:24" ht="15.75" customHeight="1" x14ac:dyDescent="0.2">
      <c r="K754" s="49"/>
      <c r="L754" s="49"/>
      <c r="M754" s="194"/>
      <c r="O754" s="188"/>
      <c r="Q754" s="155"/>
      <c r="R754" s="155"/>
      <c r="S754" s="155"/>
      <c r="T754" s="155"/>
      <c r="U754" s="155"/>
      <c r="V754" s="155"/>
      <c r="W754" s="155"/>
      <c r="X754" s="155"/>
    </row>
    <row r="755" spans="11:24" ht="15.75" customHeight="1" x14ac:dyDescent="0.2">
      <c r="K755" s="49"/>
      <c r="L755" s="49"/>
      <c r="M755" s="194"/>
      <c r="O755" s="188"/>
      <c r="Q755" s="155"/>
      <c r="R755" s="155"/>
      <c r="S755" s="155"/>
      <c r="T755" s="155"/>
      <c r="U755" s="155"/>
      <c r="V755" s="155"/>
      <c r="W755" s="155"/>
      <c r="X755" s="155"/>
    </row>
    <row r="756" spans="11:24" ht="15.75" customHeight="1" x14ac:dyDescent="0.2">
      <c r="K756" s="49"/>
      <c r="L756" s="49"/>
      <c r="M756" s="194"/>
      <c r="O756" s="188"/>
      <c r="Q756" s="155"/>
      <c r="R756" s="155"/>
      <c r="S756" s="155"/>
      <c r="T756" s="155"/>
      <c r="U756" s="155"/>
      <c r="V756" s="155"/>
      <c r="W756" s="155"/>
      <c r="X756" s="155"/>
    </row>
    <row r="757" spans="11:24" ht="15.75" customHeight="1" x14ac:dyDescent="0.2">
      <c r="K757" s="49"/>
      <c r="L757" s="49"/>
      <c r="M757" s="194"/>
      <c r="O757" s="188"/>
      <c r="Q757" s="155"/>
      <c r="R757" s="155"/>
      <c r="S757" s="155"/>
      <c r="T757" s="155"/>
      <c r="U757" s="155"/>
      <c r="V757" s="155"/>
      <c r="W757" s="155"/>
      <c r="X757" s="155"/>
    </row>
    <row r="758" spans="11:24" ht="15.75" customHeight="1" x14ac:dyDescent="0.2">
      <c r="K758" s="49"/>
      <c r="L758" s="49"/>
      <c r="M758" s="194"/>
      <c r="O758" s="188"/>
      <c r="Q758" s="155"/>
      <c r="R758" s="155"/>
      <c r="S758" s="155"/>
      <c r="T758" s="155"/>
      <c r="U758" s="155"/>
      <c r="V758" s="155"/>
      <c r="W758" s="155"/>
      <c r="X758" s="155"/>
    </row>
    <row r="759" spans="11:24" ht="15.75" customHeight="1" x14ac:dyDescent="0.2">
      <c r="K759" s="49"/>
      <c r="L759" s="49"/>
      <c r="M759" s="194"/>
      <c r="O759" s="188"/>
      <c r="Q759" s="155"/>
      <c r="R759" s="155"/>
      <c r="S759" s="155"/>
      <c r="T759" s="155"/>
      <c r="U759" s="155"/>
      <c r="V759" s="155"/>
      <c r="W759" s="155"/>
      <c r="X759" s="155"/>
    </row>
    <row r="760" spans="11:24" ht="15.75" customHeight="1" x14ac:dyDescent="0.2">
      <c r="K760" s="49"/>
      <c r="L760" s="49"/>
      <c r="M760" s="194"/>
      <c r="O760" s="188"/>
      <c r="Q760" s="155"/>
      <c r="R760" s="155"/>
      <c r="S760" s="155"/>
      <c r="T760" s="155"/>
      <c r="U760" s="155"/>
      <c r="V760" s="155"/>
      <c r="W760" s="155"/>
      <c r="X760" s="155"/>
    </row>
    <row r="761" spans="11:24" ht="15.75" customHeight="1" x14ac:dyDescent="0.2">
      <c r="K761" s="49"/>
      <c r="L761" s="49"/>
      <c r="M761" s="194"/>
      <c r="O761" s="188"/>
      <c r="Q761" s="155"/>
      <c r="R761" s="155"/>
      <c r="S761" s="155"/>
      <c r="T761" s="155"/>
      <c r="U761" s="155"/>
      <c r="V761" s="155"/>
      <c r="W761" s="155"/>
      <c r="X761" s="155"/>
    </row>
    <row r="762" spans="11:24" ht="15.75" customHeight="1" x14ac:dyDescent="0.2">
      <c r="K762" s="49"/>
      <c r="L762" s="49"/>
      <c r="M762" s="194"/>
      <c r="O762" s="188"/>
      <c r="Q762" s="155"/>
      <c r="R762" s="155"/>
      <c r="S762" s="155"/>
      <c r="T762" s="155"/>
      <c r="U762" s="155"/>
      <c r="V762" s="155"/>
      <c r="W762" s="155"/>
      <c r="X762" s="155"/>
    </row>
    <row r="763" spans="11:24" ht="15.75" customHeight="1" x14ac:dyDescent="0.2">
      <c r="K763" s="49"/>
      <c r="L763" s="49"/>
      <c r="M763" s="194"/>
      <c r="O763" s="188"/>
      <c r="Q763" s="155"/>
      <c r="R763" s="155"/>
      <c r="S763" s="155"/>
      <c r="T763" s="155"/>
      <c r="U763" s="155"/>
      <c r="V763" s="155"/>
      <c r="W763" s="155"/>
      <c r="X763" s="155"/>
    </row>
    <row r="764" spans="11:24" ht="15.75" customHeight="1" x14ac:dyDescent="0.2">
      <c r="K764" s="49"/>
      <c r="L764" s="49"/>
      <c r="M764" s="194"/>
      <c r="O764" s="188"/>
      <c r="Q764" s="155"/>
      <c r="R764" s="155"/>
      <c r="S764" s="155"/>
      <c r="T764" s="155"/>
      <c r="U764" s="155"/>
      <c r="V764" s="155"/>
      <c r="W764" s="155"/>
      <c r="X764" s="155"/>
    </row>
    <row r="765" spans="11:24" ht="15.75" customHeight="1" x14ac:dyDescent="0.2">
      <c r="K765" s="49"/>
      <c r="L765" s="49"/>
      <c r="M765" s="194"/>
      <c r="O765" s="188"/>
      <c r="Q765" s="155"/>
      <c r="R765" s="155"/>
      <c r="S765" s="155"/>
      <c r="T765" s="155"/>
      <c r="U765" s="155"/>
      <c r="V765" s="155"/>
      <c r="W765" s="155"/>
      <c r="X765" s="155"/>
    </row>
    <row r="766" spans="11:24" ht="15.75" customHeight="1" x14ac:dyDescent="0.2">
      <c r="K766" s="49"/>
      <c r="L766" s="49"/>
      <c r="M766" s="194"/>
      <c r="O766" s="188"/>
      <c r="Q766" s="155"/>
      <c r="R766" s="155"/>
      <c r="S766" s="155"/>
      <c r="T766" s="155"/>
      <c r="U766" s="155"/>
      <c r="V766" s="155"/>
      <c r="W766" s="155"/>
      <c r="X766" s="155"/>
    </row>
    <row r="767" spans="11:24" ht="15.75" customHeight="1" x14ac:dyDescent="0.2">
      <c r="K767" s="49"/>
      <c r="L767" s="49"/>
      <c r="M767" s="194"/>
      <c r="O767" s="188"/>
      <c r="Q767" s="155"/>
      <c r="R767" s="155"/>
      <c r="S767" s="155"/>
      <c r="T767" s="155"/>
      <c r="U767" s="155"/>
      <c r="V767" s="155"/>
      <c r="W767" s="155"/>
      <c r="X767" s="155"/>
    </row>
    <row r="768" spans="11:24" ht="15.75" customHeight="1" x14ac:dyDescent="0.2">
      <c r="K768" s="49"/>
      <c r="L768" s="49"/>
      <c r="M768" s="194"/>
      <c r="O768" s="188"/>
      <c r="Q768" s="155"/>
      <c r="R768" s="155"/>
      <c r="S768" s="155"/>
      <c r="T768" s="155"/>
      <c r="U768" s="155"/>
      <c r="V768" s="155"/>
      <c r="W768" s="155"/>
      <c r="X768" s="155"/>
    </row>
    <row r="769" spans="11:24" ht="15.75" customHeight="1" x14ac:dyDescent="0.2">
      <c r="K769" s="49"/>
      <c r="L769" s="49"/>
      <c r="M769" s="194"/>
      <c r="O769" s="188"/>
      <c r="Q769" s="155"/>
      <c r="R769" s="155"/>
      <c r="S769" s="155"/>
      <c r="T769" s="155"/>
      <c r="U769" s="155"/>
      <c r="V769" s="155"/>
      <c r="W769" s="155"/>
      <c r="X769" s="155"/>
    </row>
    <row r="770" spans="11:24" ht="15.75" customHeight="1" x14ac:dyDescent="0.2">
      <c r="K770" s="49"/>
      <c r="L770" s="49"/>
      <c r="M770" s="194"/>
      <c r="O770" s="188"/>
      <c r="Q770" s="155"/>
      <c r="R770" s="155"/>
      <c r="S770" s="155"/>
      <c r="T770" s="155"/>
      <c r="U770" s="155"/>
      <c r="V770" s="155"/>
      <c r="W770" s="155"/>
      <c r="X770" s="155"/>
    </row>
    <row r="771" spans="11:24" ht="15.75" customHeight="1" x14ac:dyDescent="0.2">
      <c r="K771" s="49"/>
      <c r="L771" s="49"/>
      <c r="M771" s="194"/>
      <c r="O771" s="188"/>
      <c r="Q771" s="155"/>
      <c r="R771" s="155"/>
      <c r="S771" s="155"/>
      <c r="T771" s="155"/>
      <c r="U771" s="155"/>
      <c r="V771" s="155"/>
      <c r="W771" s="155"/>
      <c r="X771" s="155"/>
    </row>
    <row r="772" spans="11:24" ht="15.75" customHeight="1" x14ac:dyDescent="0.2">
      <c r="K772" s="49"/>
      <c r="L772" s="49"/>
      <c r="M772" s="194"/>
      <c r="O772" s="188"/>
      <c r="Q772" s="155"/>
      <c r="R772" s="155"/>
      <c r="S772" s="155"/>
      <c r="T772" s="155"/>
      <c r="U772" s="155"/>
      <c r="V772" s="155"/>
      <c r="W772" s="155"/>
      <c r="X772" s="155"/>
    </row>
    <row r="773" spans="11:24" ht="15.75" customHeight="1" x14ac:dyDescent="0.2">
      <c r="K773" s="49"/>
      <c r="L773" s="49"/>
      <c r="M773" s="194"/>
      <c r="O773" s="188"/>
      <c r="Q773" s="155"/>
      <c r="R773" s="155"/>
      <c r="S773" s="155"/>
      <c r="T773" s="155"/>
      <c r="U773" s="155"/>
      <c r="V773" s="155"/>
      <c r="W773" s="155"/>
      <c r="X773" s="155"/>
    </row>
    <row r="774" spans="11:24" ht="15.75" customHeight="1" x14ac:dyDescent="0.2">
      <c r="K774" s="49"/>
      <c r="L774" s="49"/>
      <c r="M774" s="194"/>
      <c r="O774" s="188"/>
      <c r="Q774" s="155"/>
      <c r="R774" s="155"/>
      <c r="S774" s="155"/>
      <c r="T774" s="155"/>
      <c r="U774" s="155"/>
      <c r="V774" s="155"/>
      <c r="W774" s="155"/>
      <c r="X774" s="155"/>
    </row>
    <row r="775" spans="11:24" ht="15.75" customHeight="1" x14ac:dyDescent="0.2">
      <c r="K775" s="49"/>
      <c r="L775" s="49"/>
      <c r="M775" s="194"/>
      <c r="O775" s="188"/>
      <c r="Q775" s="155"/>
      <c r="R775" s="155"/>
      <c r="S775" s="155"/>
      <c r="T775" s="155"/>
      <c r="U775" s="155"/>
      <c r="V775" s="155"/>
      <c r="W775" s="155"/>
      <c r="X775" s="155"/>
    </row>
    <row r="776" spans="11:24" ht="15.75" customHeight="1" x14ac:dyDescent="0.2">
      <c r="K776" s="49"/>
      <c r="L776" s="49"/>
      <c r="M776" s="194"/>
      <c r="O776" s="188"/>
      <c r="Q776" s="155"/>
      <c r="R776" s="155"/>
      <c r="S776" s="155"/>
      <c r="T776" s="155"/>
      <c r="U776" s="155"/>
      <c r="V776" s="155"/>
      <c r="W776" s="155"/>
      <c r="X776" s="155"/>
    </row>
    <row r="777" spans="11:24" ht="15.75" customHeight="1" x14ac:dyDescent="0.2">
      <c r="K777" s="49"/>
      <c r="L777" s="49"/>
      <c r="M777" s="194"/>
      <c r="O777" s="188"/>
      <c r="Q777" s="155"/>
      <c r="R777" s="155"/>
      <c r="S777" s="155"/>
      <c r="T777" s="155"/>
      <c r="U777" s="155"/>
      <c r="V777" s="155"/>
      <c r="W777" s="155"/>
      <c r="X777" s="155"/>
    </row>
    <row r="778" spans="11:24" ht="15.75" customHeight="1" x14ac:dyDescent="0.2">
      <c r="K778" s="49"/>
      <c r="L778" s="49"/>
      <c r="M778" s="194"/>
      <c r="O778" s="188"/>
      <c r="Q778" s="155"/>
      <c r="R778" s="155"/>
      <c r="S778" s="155"/>
      <c r="T778" s="155"/>
      <c r="U778" s="155"/>
      <c r="V778" s="155"/>
      <c r="W778" s="155"/>
      <c r="X778" s="155"/>
    </row>
    <row r="779" spans="11:24" ht="15.75" customHeight="1" x14ac:dyDescent="0.2">
      <c r="K779" s="49"/>
      <c r="L779" s="49"/>
      <c r="M779" s="194"/>
      <c r="O779" s="188"/>
      <c r="Q779" s="155"/>
      <c r="R779" s="155"/>
      <c r="S779" s="155"/>
      <c r="T779" s="155"/>
      <c r="U779" s="155"/>
      <c r="V779" s="155"/>
      <c r="W779" s="155"/>
      <c r="X779" s="155"/>
    </row>
    <row r="780" spans="11:24" ht="15.75" customHeight="1" x14ac:dyDescent="0.2">
      <c r="K780" s="49"/>
      <c r="L780" s="49"/>
      <c r="M780" s="194"/>
      <c r="O780" s="188"/>
      <c r="Q780" s="155"/>
      <c r="R780" s="155"/>
      <c r="S780" s="155"/>
      <c r="T780" s="155"/>
      <c r="U780" s="155"/>
      <c r="V780" s="155"/>
      <c r="W780" s="155"/>
      <c r="X780" s="155"/>
    </row>
    <row r="781" spans="11:24" ht="15.75" customHeight="1" x14ac:dyDescent="0.2">
      <c r="K781" s="49"/>
      <c r="L781" s="49"/>
      <c r="M781" s="194"/>
      <c r="O781" s="188"/>
      <c r="Q781" s="155"/>
      <c r="R781" s="155"/>
      <c r="S781" s="155"/>
      <c r="T781" s="155"/>
      <c r="U781" s="155"/>
      <c r="V781" s="155"/>
      <c r="W781" s="155"/>
      <c r="X781" s="155"/>
    </row>
    <row r="782" spans="11:24" ht="15.75" customHeight="1" x14ac:dyDescent="0.2">
      <c r="K782" s="49"/>
      <c r="L782" s="49"/>
      <c r="M782" s="194"/>
      <c r="O782" s="188"/>
      <c r="Q782" s="155"/>
      <c r="R782" s="155"/>
      <c r="S782" s="155"/>
      <c r="T782" s="155"/>
      <c r="U782" s="155"/>
      <c r="V782" s="155"/>
      <c r="W782" s="155"/>
      <c r="X782" s="155"/>
    </row>
    <row r="783" spans="11:24" ht="15.75" customHeight="1" x14ac:dyDescent="0.2">
      <c r="K783" s="49"/>
      <c r="L783" s="49"/>
      <c r="M783" s="194"/>
      <c r="O783" s="188"/>
      <c r="Q783" s="155"/>
      <c r="R783" s="155"/>
      <c r="S783" s="155"/>
      <c r="T783" s="155"/>
      <c r="U783" s="155"/>
      <c r="V783" s="155"/>
      <c r="W783" s="155"/>
      <c r="X783" s="155"/>
    </row>
    <row r="784" spans="11:24" ht="15.75" customHeight="1" x14ac:dyDescent="0.2">
      <c r="K784" s="49"/>
      <c r="L784" s="49"/>
      <c r="M784" s="194"/>
      <c r="O784" s="188"/>
      <c r="Q784" s="155"/>
      <c r="R784" s="155"/>
      <c r="S784" s="155"/>
      <c r="T784" s="155"/>
      <c r="U784" s="155"/>
      <c r="V784" s="155"/>
      <c r="W784" s="155"/>
      <c r="X784" s="155"/>
    </row>
    <row r="785" spans="11:24" ht="15.75" customHeight="1" x14ac:dyDescent="0.2">
      <c r="K785" s="49"/>
      <c r="L785" s="49"/>
      <c r="M785" s="194"/>
      <c r="O785" s="188"/>
      <c r="Q785" s="155"/>
      <c r="R785" s="155"/>
      <c r="S785" s="155"/>
      <c r="T785" s="155"/>
      <c r="U785" s="155"/>
      <c r="V785" s="155"/>
      <c r="W785" s="155"/>
      <c r="X785" s="155"/>
    </row>
    <row r="786" spans="11:24" ht="15.75" customHeight="1" x14ac:dyDescent="0.2">
      <c r="K786" s="49"/>
      <c r="L786" s="49"/>
      <c r="M786" s="194"/>
      <c r="O786" s="188"/>
      <c r="Q786" s="155"/>
      <c r="R786" s="155"/>
      <c r="S786" s="155"/>
      <c r="T786" s="155"/>
      <c r="U786" s="155"/>
      <c r="V786" s="155"/>
      <c r="W786" s="155"/>
      <c r="X786" s="155"/>
    </row>
    <row r="787" spans="11:24" ht="15.75" customHeight="1" x14ac:dyDescent="0.2">
      <c r="K787" s="49"/>
      <c r="L787" s="49"/>
      <c r="M787" s="194"/>
      <c r="O787" s="188"/>
      <c r="Q787" s="155"/>
      <c r="R787" s="155"/>
      <c r="S787" s="155"/>
      <c r="T787" s="155"/>
      <c r="U787" s="155"/>
      <c r="V787" s="155"/>
      <c r="W787" s="155"/>
      <c r="X787" s="155"/>
    </row>
    <row r="788" spans="11:24" ht="15.75" customHeight="1" x14ac:dyDescent="0.2">
      <c r="K788" s="49"/>
      <c r="L788" s="49"/>
      <c r="M788" s="194"/>
      <c r="O788" s="188"/>
      <c r="Q788" s="155"/>
      <c r="R788" s="155"/>
      <c r="S788" s="155"/>
      <c r="T788" s="155"/>
      <c r="U788" s="155"/>
      <c r="V788" s="155"/>
      <c r="W788" s="155"/>
      <c r="X788" s="155"/>
    </row>
    <row r="789" spans="11:24" ht="15.75" customHeight="1" x14ac:dyDescent="0.2">
      <c r="K789" s="49"/>
      <c r="L789" s="49"/>
      <c r="M789" s="194"/>
      <c r="O789" s="188"/>
      <c r="Q789" s="155"/>
      <c r="R789" s="155"/>
      <c r="S789" s="155"/>
      <c r="T789" s="155"/>
      <c r="U789" s="155"/>
      <c r="V789" s="155"/>
      <c r="W789" s="155"/>
      <c r="X789" s="155"/>
    </row>
    <row r="790" spans="11:24" ht="15.75" customHeight="1" x14ac:dyDescent="0.2">
      <c r="K790" s="49"/>
      <c r="L790" s="49"/>
      <c r="M790" s="194"/>
      <c r="O790" s="188"/>
      <c r="Q790" s="155"/>
      <c r="R790" s="155"/>
      <c r="S790" s="155"/>
      <c r="T790" s="155"/>
      <c r="U790" s="155"/>
      <c r="V790" s="155"/>
      <c r="W790" s="155"/>
      <c r="X790" s="155"/>
    </row>
    <row r="791" spans="11:24" ht="15.75" customHeight="1" x14ac:dyDescent="0.2">
      <c r="K791" s="49"/>
      <c r="L791" s="49"/>
      <c r="M791" s="194"/>
      <c r="O791" s="188"/>
      <c r="Q791" s="155"/>
      <c r="R791" s="155"/>
      <c r="S791" s="155"/>
      <c r="T791" s="155"/>
      <c r="U791" s="155"/>
      <c r="V791" s="155"/>
      <c r="W791" s="155"/>
      <c r="X791" s="155"/>
    </row>
    <row r="792" spans="11:24" ht="15.75" customHeight="1" x14ac:dyDescent="0.2">
      <c r="K792" s="49"/>
      <c r="L792" s="49"/>
      <c r="M792" s="194"/>
      <c r="O792" s="188"/>
      <c r="Q792" s="155"/>
      <c r="R792" s="155"/>
      <c r="S792" s="155"/>
      <c r="T792" s="155"/>
      <c r="U792" s="155"/>
      <c r="V792" s="155"/>
      <c r="W792" s="155"/>
      <c r="X792" s="155"/>
    </row>
    <row r="793" spans="11:24" ht="15.75" customHeight="1" x14ac:dyDescent="0.2">
      <c r="K793" s="49"/>
      <c r="L793" s="49"/>
      <c r="M793" s="194"/>
      <c r="O793" s="188"/>
      <c r="Q793" s="155"/>
      <c r="R793" s="155"/>
      <c r="S793" s="155"/>
      <c r="T793" s="155"/>
      <c r="U793" s="155"/>
      <c r="V793" s="155"/>
      <c r="W793" s="155"/>
      <c r="X793" s="155"/>
    </row>
    <row r="794" spans="11:24" ht="15.75" customHeight="1" x14ac:dyDescent="0.2">
      <c r="K794" s="49"/>
      <c r="L794" s="49"/>
      <c r="M794" s="194"/>
      <c r="O794" s="188"/>
      <c r="Q794" s="155"/>
      <c r="R794" s="155"/>
      <c r="S794" s="155"/>
      <c r="T794" s="155"/>
      <c r="U794" s="155"/>
      <c r="V794" s="155"/>
      <c r="W794" s="155"/>
      <c r="X794" s="155"/>
    </row>
    <row r="795" spans="11:24" ht="15.75" customHeight="1" x14ac:dyDescent="0.2">
      <c r="K795" s="49"/>
      <c r="L795" s="49"/>
      <c r="M795" s="194"/>
      <c r="O795" s="188"/>
      <c r="Q795" s="155"/>
      <c r="R795" s="155"/>
      <c r="S795" s="155"/>
      <c r="T795" s="155"/>
      <c r="U795" s="155"/>
      <c r="V795" s="155"/>
      <c r="W795" s="155"/>
      <c r="X795" s="155"/>
    </row>
    <row r="796" spans="11:24" ht="15.75" customHeight="1" x14ac:dyDescent="0.2">
      <c r="K796" s="49"/>
      <c r="L796" s="49"/>
      <c r="M796" s="194"/>
      <c r="O796" s="188"/>
      <c r="Q796" s="155"/>
      <c r="R796" s="155"/>
      <c r="S796" s="155"/>
      <c r="T796" s="155"/>
      <c r="U796" s="155"/>
      <c r="V796" s="155"/>
      <c r="W796" s="155"/>
      <c r="X796" s="155"/>
    </row>
    <row r="797" spans="11:24" ht="15.75" customHeight="1" x14ac:dyDescent="0.2">
      <c r="K797" s="49"/>
      <c r="L797" s="49"/>
      <c r="M797" s="194"/>
      <c r="O797" s="188"/>
      <c r="Q797" s="155"/>
      <c r="R797" s="155"/>
      <c r="S797" s="155"/>
      <c r="T797" s="155"/>
      <c r="U797" s="155"/>
      <c r="V797" s="155"/>
      <c r="W797" s="155"/>
      <c r="X797" s="155"/>
    </row>
    <row r="798" spans="11:24" ht="15.75" customHeight="1" x14ac:dyDescent="0.2">
      <c r="K798" s="49"/>
      <c r="L798" s="49"/>
      <c r="M798" s="194"/>
      <c r="O798" s="188"/>
      <c r="Q798" s="155"/>
      <c r="R798" s="155"/>
      <c r="S798" s="155"/>
      <c r="T798" s="155"/>
      <c r="U798" s="155"/>
      <c r="V798" s="155"/>
      <c r="W798" s="155"/>
      <c r="X798" s="155"/>
    </row>
    <row r="799" spans="11:24" ht="15.75" customHeight="1" x14ac:dyDescent="0.2">
      <c r="K799" s="49"/>
      <c r="L799" s="49"/>
      <c r="M799" s="194"/>
      <c r="O799" s="188"/>
      <c r="Q799" s="155"/>
      <c r="R799" s="155"/>
      <c r="S799" s="155"/>
      <c r="T799" s="155"/>
      <c r="U799" s="155"/>
      <c r="V799" s="155"/>
      <c r="W799" s="155"/>
      <c r="X799" s="155"/>
    </row>
    <row r="800" spans="11:24" ht="15.75" customHeight="1" x14ac:dyDescent="0.2">
      <c r="K800" s="49"/>
      <c r="L800" s="49"/>
      <c r="M800" s="194"/>
      <c r="O800" s="188"/>
      <c r="Q800" s="155"/>
      <c r="R800" s="155"/>
      <c r="S800" s="155"/>
      <c r="T800" s="155"/>
      <c r="U800" s="155"/>
      <c r="V800" s="155"/>
      <c r="W800" s="155"/>
      <c r="X800" s="155"/>
    </row>
    <row r="801" spans="11:24" ht="15.75" customHeight="1" x14ac:dyDescent="0.2">
      <c r="K801" s="49"/>
      <c r="L801" s="49"/>
      <c r="M801" s="194"/>
      <c r="O801" s="188"/>
      <c r="Q801" s="155"/>
      <c r="R801" s="155"/>
      <c r="S801" s="155"/>
      <c r="T801" s="155"/>
      <c r="U801" s="155"/>
      <c r="V801" s="155"/>
      <c r="W801" s="155"/>
      <c r="X801" s="155"/>
    </row>
    <row r="802" spans="11:24" ht="15.75" customHeight="1" x14ac:dyDescent="0.2">
      <c r="K802" s="49"/>
      <c r="L802" s="49"/>
      <c r="M802" s="194"/>
      <c r="O802" s="188"/>
      <c r="Q802" s="155"/>
      <c r="R802" s="155"/>
      <c r="S802" s="155"/>
      <c r="T802" s="155"/>
      <c r="U802" s="155"/>
      <c r="V802" s="155"/>
      <c r="W802" s="155"/>
      <c r="X802" s="155"/>
    </row>
    <row r="803" spans="11:24" ht="15.75" customHeight="1" x14ac:dyDescent="0.2">
      <c r="K803" s="49"/>
      <c r="L803" s="49"/>
      <c r="M803" s="194"/>
      <c r="O803" s="188"/>
      <c r="Q803" s="155"/>
      <c r="R803" s="155"/>
      <c r="S803" s="155"/>
      <c r="T803" s="155"/>
      <c r="U803" s="155"/>
      <c r="V803" s="155"/>
      <c r="W803" s="155"/>
      <c r="X803" s="155"/>
    </row>
    <row r="804" spans="11:24" ht="15.75" customHeight="1" x14ac:dyDescent="0.2">
      <c r="K804" s="49"/>
      <c r="L804" s="49"/>
      <c r="M804" s="194"/>
      <c r="O804" s="188"/>
      <c r="Q804" s="155"/>
      <c r="R804" s="155"/>
      <c r="S804" s="155"/>
      <c r="T804" s="155"/>
      <c r="U804" s="155"/>
      <c r="V804" s="155"/>
      <c r="W804" s="155"/>
      <c r="X804" s="155"/>
    </row>
    <row r="805" spans="11:24" ht="15.75" customHeight="1" x14ac:dyDescent="0.2">
      <c r="K805" s="49"/>
      <c r="L805" s="49"/>
      <c r="M805" s="194"/>
      <c r="O805" s="188"/>
      <c r="Q805" s="155"/>
      <c r="R805" s="155"/>
      <c r="S805" s="155"/>
      <c r="T805" s="155"/>
      <c r="U805" s="155"/>
      <c r="V805" s="155"/>
      <c r="W805" s="155"/>
      <c r="X805" s="155"/>
    </row>
    <row r="806" spans="11:24" ht="15.75" customHeight="1" x14ac:dyDescent="0.2">
      <c r="K806" s="49"/>
      <c r="L806" s="49"/>
      <c r="M806" s="194"/>
      <c r="O806" s="188"/>
      <c r="Q806" s="155"/>
      <c r="R806" s="155"/>
      <c r="S806" s="155"/>
      <c r="T806" s="155"/>
      <c r="U806" s="155"/>
      <c r="V806" s="155"/>
      <c r="W806" s="155"/>
      <c r="X806" s="155"/>
    </row>
    <row r="807" spans="11:24" ht="15.75" customHeight="1" x14ac:dyDescent="0.2">
      <c r="K807" s="49"/>
      <c r="L807" s="49"/>
      <c r="M807" s="194"/>
      <c r="O807" s="188"/>
      <c r="Q807" s="155"/>
      <c r="R807" s="155"/>
      <c r="S807" s="155"/>
      <c r="T807" s="155"/>
      <c r="U807" s="155"/>
      <c r="V807" s="155"/>
      <c r="W807" s="155"/>
      <c r="X807" s="155"/>
    </row>
    <row r="808" spans="11:24" ht="15.75" customHeight="1" x14ac:dyDescent="0.2">
      <c r="K808" s="49"/>
      <c r="L808" s="49"/>
      <c r="M808" s="194"/>
      <c r="O808" s="188"/>
      <c r="Q808" s="155"/>
      <c r="R808" s="155"/>
      <c r="S808" s="155"/>
      <c r="T808" s="155"/>
      <c r="U808" s="155"/>
      <c r="V808" s="155"/>
      <c r="W808" s="155"/>
      <c r="X808" s="155"/>
    </row>
    <row r="809" spans="11:24" ht="15.75" customHeight="1" x14ac:dyDescent="0.2">
      <c r="K809" s="49"/>
      <c r="L809" s="49"/>
      <c r="M809" s="194"/>
      <c r="O809" s="188"/>
      <c r="Q809" s="155"/>
      <c r="R809" s="155"/>
      <c r="S809" s="155"/>
      <c r="T809" s="155"/>
      <c r="U809" s="155"/>
      <c r="V809" s="155"/>
      <c r="W809" s="155"/>
      <c r="X809" s="155"/>
    </row>
    <row r="810" spans="11:24" ht="15.75" customHeight="1" x14ac:dyDescent="0.2">
      <c r="K810" s="49"/>
      <c r="L810" s="49"/>
      <c r="M810" s="194"/>
      <c r="O810" s="188"/>
      <c r="Q810" s="155"/>
      <c r="R810" s="155"/>
      <c r="S810" s="155"/>
      <c r="T810" s="155"/>
      <c r="U810" s="155"/>
      <c r="V810" s="155"/>
      <c r="W810" s="155"/>
      <c r="X810" s="155"/>
    </row>
    <row r="811" spans="11:24" ht="15.75" customHeight="1" x14ac:dyDescent="0.2">
      <c r="K811" s="49"/>
      <c r="L811" s="49"/>
      <c r="M811" s="194"/>
      <c r="O811" s="188"/>
      <c r="Q811" s="155"/>
      <c r="R811" s="155"/>
      <c r="S811" s="155"/>
      <c r="T811" s="155"/>
      <c r="U811" s="155"/>
      <c r="V811" s="155"/>
      <c r="W811" s="155"/>
      <c r="X811" s="155"/>
    </row>
    <row r="812" spans="11:24" ht="15.75" customHeight="1" x14ac:dyDescent="0.2">
      <c r="K812" s="49"/>
      <c r="L812" s="49"/>
      <c r="M812" s="194"/>
      <c r="O812" s="188"/>
      <c r="Q812" s="155"/>
      <c r="R812" s="155"/>
      <c r="S812" s="155"/>
      <c r="T812" s="155"/>
      <c r="U812" s="155"/>
      <c r="V812" s="155"/>
      <c r="W812" s="155"/>
      <c r="X812" s="155"/>
    </row>
    <row r="813" spans="11:24" ht="15.75" customHeight="1" x14ac:dyDescent="0.2">
      <c r="K813" s="49"/>
      <c r="L813" s="49"/>
      <c r="M813" s="194"/>
      <c r="O813" s="188"/>
      <c r="Q813" s="155"/>
      <c r="R813" s="155"/>
      <c r="S813" s="155"/>
      <c r="T813" s="155"/>
      <c r="U813" s="155"/>
      <c r="V813" s="155"/>
      <c r="W813" s="155"/>
      <c r="X813" s="155"/>
    </row>
    <row r="814" spans="11:24" ht="15.75" customHeight="1" x14ac:dyDescent="0.2">
      <c r="K814" s="49"/>
      <c r="L814" s="49"/>
      <c r="M814" s="194"/>
      <c r="O814" s="188"/>
      <c r="Q814" s="155"/>
      <c r="R814" s="155"/>
      <c r="S814" s="155"/>
      <c r="T814" s="155"/>
      <c r="U814" s="155"/>
      <c r="V814" s="155"/>
      <c r="W814" s="155"/>
      <c r="X814" s="155"/>
    </row>
    <row r="815" spans="11:24" ht="15.75" customHeight="1" x14ac:dyDescent="0.2">
      <c r="K815" s="49"/>
      <c r="L815" s="49"/>
      <c r="M815" s="194"/>
      <c r="O815" s="188"/>
      <c r="Q815" s="155"/>
      <c r="R815" s="155"/>
      <c r="S815" s="155"/>
      <c r="T815" s="155"/>
      <c r="U815" s="155"/>
      <c r="V815" s="155"/>
      <c r="W815" s="155"/>
      <c r="X815" s="155"/>
    </row>
    <row r="816" spans="11:24" ht="15.75" customHeight="1" x14ac:dyDescent="0.2">
      <c r="K816" s="49"/>
      <c r="L816" s="49"/>
      <c r="M816" s="194"/>
      <c r="O816" s="188"/>
      <c r="Q816" s="155"/>
      <c r="R816" s="155"/>
      <c r="S816" s="155"/>
      <c r="T816" s="155"/>
      <c r="U816" s="155"/>
      <c r="V816" s="155"/>
      <c r="W816" s="155"/>
      <c r="X816" s="155"/>
    </row>
    <row r="817" spans="11:24" ht="15.75" customHeight="1" x14ac:dyDescent="0.2">
      <c r="K817" s="49"/>
      <c r="L817" s="49"/>
      <c r="M817" s="194"/>
      <c r="O817" s="188"/>
      <c r="Q817" s="155"/>
      <c r="R817" s="155"/>
      <c r="S817" s="155"/>
      <c r="T817" s="155"/>
      <c r="U817" s="155"/>
      <c r="V817" s="155"/>
      <c r="W817" s="155"/>
      <c r="X817" s="155"/>
    </row>
    <row r="818" spans="11:24" ht="15.75" customHeight="1" x14ac:dyDescent="0.2">
      <c r="K818" s="49"/>
      <c r="L818" s="49"/>
      <c r="M818" s="194"/>
      <c r="O818" s="188"/>
      <c r="Q818" s="155"/>
      <c r="R818" s="155"/>
      <c r="S818" s="155"/>
      <c r="T818" s="155"/>
      <c r="U818" s="155"/>
      <c r="V818" s="155"/>
      <c r="W818" s="155"/>
      <c r="X818" s="155"/>
    </row>
    <row r="819" spans="11:24" ht="15.75" customHeight="1" x14ac:dyDescent="0.2">
      <c r="K819" s="49"/>
      <c r="L819" s="49"/>
      <c r="M819" s="194"/>
      <c r="O819" s="188"/>
      <c r="Q819" s="155"/>
      <c r="R819" s="155"/>
      <c r="S819" s="155"/>
      <c r="T819" s="155"/>
      <c r="U819" s="155"/>
      <c r="V819" s="155"/>
      <c r="W819" s="155"/>
      <c r="X819" s="155"/>
    </row>
    <row r="820" spans="11:24" ht="15.75" customHeight="1" x14ac:dyDescent="0.2">
      <c r="K820" s="49"/>
      <c r="L820" s="49"/>
      <c r="M820" s="194"/>
      <c r="O820" s="188"/>
      <c r="Q820" s="155"/>
      <c r="R820" s="155"/>
      <c r="S820" s="155"/>
      <c r="T820" s="155"/>
      <c r="U820" s="155"/>
      <c r="V820" s="155"/>
      <c r="W820" s="155"/>
      <c r="X820" s="155"/>
    </row>
    <row r="821" spans="11:24" ht="15.75" customHeight="1" x14ac:dyDescent="0.2">
      <c r="K821" s="49"/>
      <c r="L821" s="49"/>
      <c r="M821" s="194"/>
      <c r="O821" s="188"/>
      <c r="Q821" s="155"/>
      <c r="R821" s="155"/>
      <c r="S821" s="155"/>
      <c r="T821" s="155"/>
      <c r="U821" s="155"/>
      <c r="V821" s="155"/>
      <c r="W821" s="155"/>
      <c r="X821" s="155"/>
    </row>
    <row r="822" spans="11:24" ht="15.75" customHeight="1" x14ac:dyDescent="0.2">
      <c r="K822" s="49"/>
      <c r="L822" s="49"/>
      <c r="M822" s="194"/>
      <c r="O822" s="188"/>
      <c r="Q822" s="155"/>
      <c r="R822" s="155"/>
      <c r="S822" s="155"/>
      <c r="T822" s="155"/>
      <c r="U822" s="155"/>
      <c r="V822" s="155"/>
      <c r="W822" s="155"/>
      <c r="X822" s="155"/>
    </row>
    <row r="823" spans="11:24" ht="15.75" customHeight="1" x14ac:dyDescent="0.2">
      <c r="K823" s="49"/>
      <c r="L823" s="49"/>
      <c r="M823" s="194"/>
      <c r="O823" s="188"/>
      <c r="Q823" s="155"/>
      <c r="R823" s="155"/>
      <c r="S823" s="155"/>
      <c r="T823" s="155"/>
      <c r="U823" s="155"/>
      <c r="V823" s="155"/>
      <c r="W823" s="155"/>
      <c r="X823" s="155"/>
    </row>
    <row r="824" spans="11:24" ht="15.75" customHeight="1" x14ac:dyDescent="0.2">
      <c r="K824" s="49"/>
      <c r="L824" s="49"/>
      <c r="M824" s="194"/>
      <c r="O824" s="188"/>
      <c r="Q824" s="155"/>
      <c r="R824" s="155"/>
      <c r="S824" s="155"/>
      <c r="T824" s="155"/>
      <c r="U824" s="155"/>
      <c r="V824" s="155"/>
      <c r="W824" s="155"/>
      <c r="X824" s="155"/>
    </row>
    <row r="825" spans="11:24" ht="15.75" customHeight="1" x14ac:dyDescent="0.2">
      <c r="K825" s="49"/>
      <c r="L825" s="49"/>
      <c r="M825" s="194"/>
      <c r="O825" s="188"/>
      <c r="Q825" s="155"/>
      <c r="R825" s="155"/>
      <c r="S825" s="155"/>
      <c r="T825" s="155"/>
      <c r="U825" s="155"/>
      <c r="V825" s="155"/>
      <c r="W825" s="155"/>
      <c r="X825" s="155"/>
    </row>
    <row r="826" spans="11:24" ht="15.75" customHeight="1" x14ac:dyDescent="0.2">
      <c r="K826" s="49"/>
      <c r="L826" s="49"/>
      <c r="M826" s="194"/>
      <c r="O826" s="188"/>
      <c r="Q826" s="155"/>
      <c r="R826" s="155"/>
      <c r="S826" s="155"/>
      <c r="T826" s="155"/>
      <c r="U826" s="155"/>
      <c r="V826" s="155"/>
      <c r="W826" s="155"/>
      <c r="X826" s="155"/>
    </row>
    <row r="827" spans="11:24" ht="15.75" customHeight="1" x14ac:dyDescent="0.2">
      <c r="K827" s="49"/>
      <c r="L827" s="49"/>
      <c r="M827" s="194"/>
      <c r="O827" s="188"/>
      <c r="Q827" s="155"/>
      <c r="R827" s="155"/>
      <c r="S827" s="155"/>
      <c r="T827" s="155"/>
      <c r="U827" s="155"/>
      <c r="V827" s="155"/>
      <c r="W827" s="155"/>
      <c r="X827" s="155"/>
    </row>
    <row r="828" spans="11:24" ht="15.75" customHeight="1" x14ac:dyDescent="0.2">
      <c r="K828" s="49"/>
      <c r="L828" s="49"/>
      <c r="M828" s="194"/>
      <c r="O828" s="188"/>
      <c r="Q828" s="155"/>
      <c r="R828" s="155"/>
      <c r="S828" s="155"/>
      <c r="T828" s="155"/>
      <c r="U828" s="155"/>
      <c r="V828" s="155"/>
      <c r="W828" s="155"/>
      <c r="X828" s="155"/>
    </row>
    <row r="829" spans="11:24" ht="15.75" customHeight="1" x14ac:dyDescent="0.2">
      <c r="K829" s="49"/>
      <c r="L829" s="49"/>
      <c r="M829" s="194"/>
      <c r="O829" s="188"/>
      <c r="Q829" s="155"/>
      <c r="R829" s="155"/>
      <c r="S829" s="155"/>
      <c r="T829" s="155"/>
      <c r="U829" s="155"/>
      <c r="V829" s="155"/>
      <c r="W829" s="155"/>
      <c r="X829" s="155"/>
    </row>
    <row r="830" spans="11:24" ht="15.75" customHeight="1" x14ac:dyDescent="0.2">
      <c r="K830" s="49"/>
      <c r="L830" s="49"/>
      <c r="M830" s="194"/>
      <c r="O830" s="188"/>
      <c r="Q830" s="155"/>
      <c r="R830" s="155"/>
      <c r="S830" s="155"/>
      <c r="T830" s="155"/>
      <c r="U830" s="155"/>
      <c r="V830" s="155"/>
      <c r="W830" s="155"/>
      <c r="X830" s="155"/>
    </row>
    <row r="831" spans="11:24" ht="15.75" customHeight="1" x14ac:dyDescent="0.2">
      <c r="K831" s="49"/>
      <c r="L831" s="49"/>
      <c r="M831" s="194"/>
      <c r="O831" s="188"/>
      <c r="Q831" s="155"/>
      <c r="R831" s="155"/>
      <c r="S831" s="155"/>
      <c r="T831" s="155"/>
      <c r="U831" s="155"/>
      <c r="V831" s="155"/>
      <c r="W831" s="155"/>
      <c r="X831" s="155"/>
    </row>
    <row r="832" spans="11:24" ht="15.75" customHeight="1" x14ac:dyDescent="0.2">
      <c r="K832" s="49"/>
      <c r="L832" s="49"/>
      <c r="M832" s="194"/>
      <c r="O832" s="188"/>
      <c r="Q832" s="155"/>
      <c r="R832" s="155"/>
      <c r="S832" s="155"/>
      <c r="T832" s="155"/>
      <c r="U832" s="155"/>
      <c r="V832" s="155"/>
      <c r="W832" s="155"/>
      <c r="X832" s="155"/>
    </row>
    <row r="833" spans="11:24" ht="15.75" customHeight="1" x14ac:dyDescent="0.2">
      <c r="K833" s="49"/>
      <c r="L833" s="49"/>
      <c r="M833" s="194"/>
      <c r="O833" s="188"/>
      <c r="Q833" s="155"/>
      <c r="R833" s="155"/>
      <c r="S833" s="155"/>
      <c r="T833" s="155"/>
      <c r="U833" s="155"/>
      <c r="V833" s="155"/>
      <c r="W833" s="155"/>
      <c r="X833" s="155"/>
    </row>
    <row r="834" spans="11:24" ht="15.75" customHeight="1" x14ac:dyDescent="0.2">
      <c r="K834" s="49"/>
      <c r="L834" s="49"/>
      <c r="M834" s="194"/>
      <c r="O834" s="188"/>
      <c r="Q834" s="155"/>
      <c r="R834" s="155"/>
      <c r="S834" s="155"/>
      <c r="T834" s="155"/>
      <c r="U834" s="155"/>
      <c r="V834" s="155"/>
      <c r="W834" s="155"/>
      <c r="X834" s="155"/>
    </row>
    <row r="835" spans="11:24" ht="15.75" customHeight="1" x14ac:dyDescent="0.2">
      <c r="K835" s="49"/>
      <c r="L835" s="49"/>
      <c r="M835" s="194"/>
      <c r="O835" s="188"/>
      <c r="Q835" s="155"/>
      <c r="R835" s="155"/>
      <c r="S835" s="155"/>
      <c r="T835" s="155"/>
      <c r="U835" s="155"/>
      <c r="V835" s="155"/>
      <c r="W835" s="155"/>
      <c r="X835" s="155"/>
    </row>
    <row r="836" spans="11:24" ht="15.75" customHeight="1" x14ac:dyDescent="0.2">
      <c r="K836" s="49"/>
      <c r="L836" s="49"/>
      <c r="M836" s="194"/>
      <c r="O836" s="188"/>
      <c r="Q836" s="155"/>
      <c r="R836" s="155"/>
      <c r="S836" s="155"/>
      <c r="T836" s="155"/>
      <c r="U836" s="155"/>
      <c r="V836" s="155"/>
      <c r="W836" s="155"/>
      <c r="X836" s="155"/>
    </row>
    <row r="837" spans="11:24" ht="15.75" customHeight="1" x14ac:dyDescent="0.2">
      <c r="K837" s="49"/>
      <c r="L837" s="49"/>
      <c r="M837" s="194"/>
      <c r="O837" s="188"/>
      <c r="Q837" s="155"/>
      <c r="R837" s="155"/>
      <c r="S837" s="155"/>
      <c r="T837" s="155"/>
      <c r="U837" s="155"/>
      <c r="V837" s="155"/>
      <c r="W837" s="155"/>
      <c r="X837" s="155"/>
    </row>
    <row r="838" spans="11:24" ht="15.75" customHeight="1" x14ac:dyDescent="0.2">
      <c r="K838" s="49"/>
      <c r="L838" s="49"/>
      <c r="M838" s="194"/>
      <c r="O838" s="188"/>
      <c r="Q838" s="155"/>
      <c r="R838" s="155"/>
      <c r="S838" s="155"/>
      <c r="T838" s="155"/>
      <c r="U838" s="155"/>
      <c r="V838" s="155"/>
      <c r="W838" s="155"/>
      <c r="X838" s="155"/>
    </row>
    <row r="839" spans="11:24" ht="15.75" customHeight="1" x14ac:dyDescent="0.2">
      <c r="K839" s="49"/>
      <c r="L839" s="49"/>
      <c r="M839" s="194"/>
      <c r="O839" s="188"/>
      <c r="Q839" s="155"/>
      <c r="R839" s="155"/>
      <c r="S839" s="155"/>
      <c r="T839" s="155"/>
      <c r="U839" s="155"/>
      <c r="V839" s="155"/>
      <c r="W839" s="155"/>
      <c r="X839" s="155"/>
    </row>
    <row r="840" spans="11:24" ht="15.75" customHeight="1" x14ac:dyDescent="0.2">
      <c r="K840" s="49"/>
      <c r="L840" s="49"/>
      <c r="M840" s="194"/>
      <c r="O840" s="188"/>
      <c r="Q840" s="155"/>
      <c r="R840" s="155"/>
      <c r="S840" s="155"/>
      <c r="T840" s="155"/>
      <c r="U840" s="155"/>
      <c r="V840" s="155"/>
      <c r="W840" s="155"/>
      <c r="X840" s="155"/>
    </row>
    <row r="841" spans="11:24" ht="15.75" customHeight="1" x14ac:dyDescent="0.2">
      <c r="K841" s="49"/>
      <c r="L841" s="49"/>
      <c r="M841" s="194"/>
      <c r="O841" s="188"/>
      <c r="Q841" s="155"/>
      <c r="R841" s="155"/>
      <c r="S841" s="155"/>
      <c r="T841" s="155"/>
      <c r="U841" s="155"/>
      <c r="V841" s="155"/>
      <c r="W841" s="155"/>
      <c r="X841" s="155"/>
    </row>
    <row r="842" spans="11:24" ht="15.75" customHeight="1" x14ac:dyDescent="0.2">
      <c r="K842" s="49"/>
      <c r="L842" s="49"/>
      <c r="M842" s="194"/>
      <c r="O842" s="188"/>
      <c r="Q842" s="155"/>
      <c r="R842" s="155"/>
      <c r="S842" s="155"/>
      <c r="T842" s="155"/>
      <c r="U842" s="155"/>
      <c r="V842" s="155"/>
      <c r="W842" s="155"/>
      <c r="X842" s="155"/>
    </row>
    <row r="843" spans="11:24" ht="15.75" customHeight="1" x14ac:dyDescent="0.2">
      <c r="K843" s="49"/>
      <c r="L843" s="49"/>
      <c r="M843" s="194"/>
      <c r="O843" s="188"/>
      <c r="Q843" s="155"/>
      <c r="R843" s="155"/>
      <c r="S843" s="155"/>
      <c r="T843" s="155"/>
      <c r="U843" s="155"/>
      <c r="V843" s="155"/>
      <c r="W843" s="155"/>
      <c r="X843" s="155"/>
    </row>
    <row r="844" spans="11:24" ht="15.75" customHeight="1" x14ac:dyDescent="0.2">
      <c r="K844" s="49"/>
      <c r="L844" s="49"/>
      <c r="M844" s="194"/>
      <c r="O844" s="188"/>
      <c r="Q844" s="155"/>
      <c r="R844" s="155"/>
      <c r="S844" s="155"/>
      <c r="T844" s="155"/>
      <c r="U844" s="155"/>
      <c r="V844" s="155"/>
      <c r="W844" s="155"/>
      <c r="X844" s="155"/>
    </row>
    <row r="845" spans="11:24" ht="15.75" customHeight="1" x14ac:dyDescent="0.2">
      <c r="K845" s="49"/>
      <c r="L845" s="49"/>
      <c r="M845" s="194"/>
      <c r="O845" s="188"/>
      <c r="Q845" s="155"/>
      <c r="R845" s="155"/>
      <c r="S845" s="155"/>
      <c r="T845" s="155"/>
      <c r="U845" s="155"/>
      <c r="V845" s="155"/>
      <c r="W845" s="155"/>
      <c r="X845" s="155"/>
    </row>
    <row r="846" spans="11:24" ht="15.75" customHeight="1" x14ac:dyDescent="0.2">
      <c r="K846" s="49"/>
      <c r="L846" s="49"/>
      <c r="M846" s="194"/>
      <c r="O846" s="188"/>
      <c r="Q846" s="155"/>
      <c r="R846" s="155"/>
      <c r="S846" s="155"/>
      <c r="T846" s="155"/>
      <c r="U846" s="155"/>
      <c r="V846" s="155"/>
      <c r="W846" s="155"/>
      <c r="X846" s="155"/>
    </row>
    <row r="847" spans="11:24" ht="15.75" customHeight="1" x14ac:dyDescent="0.2">
      <c r="K847" s="49"/>
      <c r="L847" s="49"/>
      <c r="M847" s="194"/>
      <c r="O847" s="188"/>
      <c r="Q847" s="155"/>
      <c r="R847" s="155"/>
      <c r="S847" s="155"/>
      <c r="T847" s="155"/>
      <c r="U847" s="155"/>
      <c r="V847" s="155"/>
      <c r="W847" s="155"/>
      <c r="X847" s="155"/>
    </row>
    <row r="848" spans="11:24" ht="15.75" customHeight="1" x14ac:dyDescent="0.2">
      <c r="K848" s="49"/>
      <c r="L848" s="49"/>
      <c r="M848" s="194"/>
      <c r="O848" s="188"/>
      <c r="Q848" s="155"/>
      <c r="R848" s="155"/>
      <c r="S848" s="155"/>
      <c r="T848" s="155"/>
      <c r="U848" s="155"/>
      <c r="V848" s="155"/>
      <c r="W848" s="155"/>
      <c r="X848" s="155"/>
    </row>
    <row r="849" spans="11:24" ht="15.75" customHeight="1" x14ac:dyDescent="0.2">
      <c r="K849" s="49"/>
      <c r="L849" s="49"/>
      <c r="M849" s="194"/>
      <c r="O849" s="188"/>
      <c r="Q849" s="155"/>
      <c r="R849" s="155"/>
      <c r="S849" s="155"/>
      <c r="T849" s="155"/>
      <c r="U849" s="155"/>
      <c r="V849" s="155"/>
      <c r="W849" s="155"/>
      <c r="X849" s="155"/>
    </row>
    <row r="850" spans="11:24" ht="15.75" customHeight="1" x14ac:dyDescent="0.2">
      <c r="K850" s="49"/>
      <c r="L850" s="49"/>
      <c r="M850" s="194"/>
      <c r="O850" s="188"/>
      <c r="Q850" s="155"/>
      <c r="R850" s="155"/>
      <c r="S850" s="155"/>
      <c r="T850" s="155"/>
      <c r="U850" s="155"/>
      <c r="V850" s="155"/>
      <c r="W850" s="155"/>
      <c r="X850" s="155"/>
    </row>
    <row r="851" spans="11:24" ht="15.75" customHeight="1" x14ac:dyDescent="0.2">
      <c r="K851" s="49"/>
      <c r="L851" s="49"/>
      <c r="M851" s="194"/>
      <c r="O851" s="188"/>
      <c r="Q851" s="155"/>
      <c r="R851" s="155"/>
      <c r="S851" s="155"/>
      <c r="T851" s="155"/>
      <c r="U851" s="155"/>
      <c r="V851" s="155"/>
      <c r="W851" s="155"/>
      <c r="X851" s="155"/>
    </row>
    <row r="852" spans="11:24" ht="15.75" customHeight="1" x14ac:dyDescent="0.2">
      <c r="K852" s="49"/>
      <c r="L852" s="49"/>
      <c r="M852" s="194"/>
      <c r="O852" s="188"/>
      <c r="Q852" s="155"/>
      <c r="R852" s="155"/>
      <c r="S852" s="155"/>
      <c r="T852" s="155"/>
      <c r="U852" s="155"/>
      <c r="V852" s="155"/>
      <c r="W852" s="155"/>
      <c r="X852" s="155"/>
    </row>
    <row r="853" spans="11:24" ht="15.75" customHeight="1" x14ac:dyDescent="0.2">
      <c r="K853" s="49"/>
      <c r="L853" s="49"/>
      <c r="M853" s="194"/>
      <c r="O853" s="188"/>
      <c r="Q853" s="155"/>
      <c r="R853" s="155"/>
      <c r="S853" s="155"/>
      <c r="T853" s="155"/>
      <c r="U853" s="155"/>
      <c r="V853" s="155"/>
      <c r="W853" s="155"/>
      <c r="X853" s="155"/>
    </row>
    <row r="854" spans="11:24" ht="15.75" customHeight="1" x14ac:dyDescent="0.2">
      <c r="K854" s="49"/>
      <c r="L854" s="49"/>
      <c r="M854" s="194"/>
      <c r="O854" s="188"/>
      <c r="Q854" s="155"/>
      <c r="R854" s="155"/>
      <c r="S854" s="155"/>
      <c r="T854" s="155"/>
      <c r="U854" s="155"/>
      <c r="V854" s="155"/>
      <c r="W854" s="155"/>
      <c r="X854" s="155"/>
    </row>
    <row r="855" spans="11:24" ht="15.75" customHeight="1" x14ac:dyDescent="0.2">
      <c r="K855" s="49"/>
      <c r="L855" s="49"/>
      <c r="M855" s="194"/>
      <c r="O855" s="188"/>
      <c r="Q855" s="155"/>
      <c r="R855" s="155"/>
      <c r="S855" s="155"/>
      <c r="T855" s="155"/>
      <c r="U855" s="155"/>
      <c r="V855" s="155"/>
      <c r="W855" s="155"/>
      <c r="X855" s="155"/>
    </row>
    <row r="856" spans="11:24" ht="15.75" customHeight="1" x14ac:dyDescent="0.2">
      <c r="K856" s="49"/>
      <c r="L856" s="49"/>
      <c r="M856" s="194"/>
      <c r="O856" s="188"/>
      <c r="Q856" s="155"/>
      <c r="R856" s="155"/>
      <c r="S856" s="155"/>
      <c r="T856" s="155"/>
      <c r="U856" s="155"/>
      <c r="V856" s="155"/>
      <c r="W856" s="155"/>
      <c r="X856" s="155"/>
    </row>
    <row r="857" spans="11:24" ht="15.75" customHeight="1" x14ac:dyDescent="0.2">
      <c r="K857" s="49"/>
      <c r="L857" s="49"/>
      <c r="M857" s="194"/>
      <c r="O857" s="188"/>
      <c r="Q857" s="155"/>
      <c r="R857" s="155"/>
      <c r="S857" s="155"/>
      <c r="T857" s="155"/>
      <c r="U857" s="155"/>
      <c r="V857" s="155"/>
      <c r="W857" s="155"/>
      <c r="X857" s="155"/>
    </row>
    <row r="858" spans="11:24" ht="15.75" customHeight="1" x14ac:dyDescent="0.2">
      <c r="K858" s="49"/>
      <c r="L858" s="49"/>
      <c r="M858" s="194"/>
      <c r="O858" s="188"/>
      <c r="Q858" s="155"/>
      <c r="R858" s="155"/>
      <c r="S858" s="155"/>
      <c r="T858" s="155"/>
      <c r="U858" s="155"/>
      <c r="V858" s="155"/>
      <c r="W858" s="155"/>
      <c r="X858" s="155"/>
    </row>
    <row r="859" spans="11:24" ht="15.75" customHeight="1" x14ac:dyDescent="0.2">
      <c r="K859" s="49"/>
      <c r="L859" s="49"/>
      <c r="M859" s="194"/>
      <c r="O859" s="188"/>
      <c r="Q859" s="155"/>
      <c r="R859" s="155"/>
      <c r="S859" s="155"/>
      <c r="T859" s="155"/>
      <c r="U859" s="155"/>
      <c r="V859" s="155"/>
      <c r="W859" s="155"/>
      <c r="X859" s="155"/>
    </row>
    <row r="860" spans="11:24" ht="15.75" customHeight="1" x14ac:dyDescent="0.2">
      <c r="K860" s="49"/>
      <c r="L860" s="49"/>
      <c r="M860" s="194"/>
      <c r="O860" s="188"/>
      <c r="Q860" s="155"/>
      <c r="R860" s="155"/>
      <c r="S860" s="155"/>
      <c r="T860" s="155"/>
      <c r="U860" s="155"/>
      <c r="V860" s="155"/>
      <c r="W860" s="155"/>
      <c r="X860" s="155"/>
    </row>
    <row r="861" spans="11:24" ht="15.75" customHeight="1" x14ac:dyDescent="0.2">
      <c r="K861" s="49"/>
      <c r="L861" s="49"/>
      <c r="M861" s="194"/>
      <c r="O861" s="188"/>
      <c r="Q861" s="155"/>
      <c r="R861" s="155"/>
      <c r="S861" s="155"/>
      <c r="T861" s="155"/>
      <c r="U861" s="155"/>
      <c r="V861" s="155"/>
      <c r="W861" s="155"/>
      <c r="X861" s="155"/>
    </row>
    <row r="862" spans="11:24" ht="15.75" customHeight="1" x14ac:dyDescent="0.2">
      <c r="K862" s="49"/>
      <c r="L862" s="49"/>
      <c r="M862" s="194"/>
      <c r="O862" s="188"/>
      <c r="Q862" s="155"/>
      <c r="R862" s="155"/>
      <c r="S862" s="155"/>
      <c r="T862" s="155"/>
      <c r="U862" s="155"/>
      <c r="V862" s="155"/>
      <c r="W862" s="155"/>
      <c r="X862" s="155"/>
    </row>
    <row r="863" spans="11:24" ht="15.75" customHeight="1" x14ac:dyDescent="0.2">
      <c r="K863" s="49"/>
      <c r="L863" s="49"/>
      <c r="M863" s="194"/>
      <c r="O863" s="188"/>
      <c r="Q863" s="155"/>
      <c r="R863" s="155"/>
      <c r="S863" s="155"/>
      <c r="T863" s="155"/>
      <c r="U863" s="155"/>
      <c r="V863" s="155"/>
      <c r="W863" s="155"/>
      <c r="X863" s="155"/>
    </row>
    <row r="864" spans="11:24" ht="15.75" customHeight="1" x14ac:dyDescent="0.2">
      <c r="K864" s="49"/>
      <c r="L864" s="49"/>
      <c r="M864" s="194"/>
      <c r="O864" s="188"/>
      <c r="Q864" s="155"/>
      <c r="R864" s="155"/>
      <c r="S864" s="155"/>
      <c r="T864" s="155"/>
      <c r="U864" s="155"/>
      <c r="V864" s="155"/>
      <c r="W864" s="155"/>
      <c r="X864" s="155"/>
    </row>
    <row r="865" spans="11:24" ht="15.75" customHeight="1" x14ac:dyDescent="0.2">
      <c r="K865" s="49"/>
      <c r="L865" s="49"/>
      <c r="M865" s="194"/>
      <c r="O865" s="188"/>
      <c r="Q865" s="155"/>
      <c r="R865" s="155"/>
      <c r="S865" s="155"/>
      <c r="T865" s="155"/>
      <c r="U865" s="155"/>
      <c r="V865" s="155"/>
      <c r="W865" s="155"/>
      <c r="X865" s="155"/>
    </row>
    <row r="866" spans="11:24" ht="15.75" customHeight="1" x14ac:dyDescent="0.2">
      <c r="K866" s="49"/>
      <c r="L866" s="49"/>
      <c r="M866" s="194"/>
      <c r="O866" s="188"/>
      <c r="Q866" s="155"/>
      <c r="R866" s="155"/>
      <c r="S866" s="155"/>
      <c r="T866" s="155"/>
      <c r="U866" s="155"/>
      <c r="V866" s="155"/>
      <c r="W866" s="155"/>
      <c r="X866" s="155"/>
    </row>
    <row r="867" spans="11:24" ht="15.75" customHeight="1" x14ac:dyDescent="0.2">
      <c r="K867" s="49"/>
      <c r="L867" s="49"/>
      <c r="M867" s="194"/>
      <c r="O867" s="188"/>
      <c r="Q867" s="155"/>
      <c r="R867" s="155"/>
      <c r="S867" s="155"/>
      <c r="T867" s="155"/>
      <c r="U867" s="155"/>
      <c r="V867" s="155"/>
      <c r="W867" s="155"/>
      <c r="X867" s="155"/>
    </row>
    <row r="868" spans="11:24" ht="15.75" customHeight="1" x14ac:dyDescent="0.2">
      <c r="K868" s="49"/>
      <c r="L868" s="49"/>
      <c r="M868" s="194"/>
      <c r="O868" s="188"/>
      <c r="Q868" s="155"/>
      <c r="R868" s="155"/>
      <c r="S868" s="155"/>
      <c r="T868" s="155"/>
      <c r="U868" s="155"/>
      <c r="V868" s="155"/>
      <c r="W868" s="155"/>
      <c r="X868" s="155"/>
    </row>
    <row r="869" spans="11:24" ht="15.75" customHeight="1" x14ac:dyDescent="0.2">
      <c r="K869" s="49"/>
      <c r="L869" s="49"/>
      <c r="M869" s="194"/>
      <c r="O869" s="188"/>
      <c r="Q869" s="155"/>
      <c r="R869" s="155"/>
      <c r="S869" s="155"/>
      <c r="T869" s="155"/>
      <c r="U869" s="155"/>
      <c r="V869" s="155"/>
      <c r="W869" s="155"/>
      <c r="X869" s="155"/>
    </row>
    <row r="870" spans="11:24" ht="15.75" customHeight="1" x14ac:dyDescent="0.2">
      <c r="K870" s="49"/>
      <c r="L870" s="49"/>
      <c r="M870" s="194"/>
      <c r="O870" s="188"/>
      <c r="Q870" s="155"/>
      <c r="R870" s="155"/>
      <c r="S870" s="155"/>
      <c r="T870" s="155"/>
      <c r="U870" s="155"/>
      <c r="V870" s="155"/>
      <c r="W870" s="155"/>
      <c r="X870" s="155"/>
    </row>
    <row r="871" spans="11:24" ht="15.75" customHeight="1" x14ac:dyDescent="0.2">
      <c r="K871" s="49"/>
      <c r="L871" s="49"/>
      <c r="M871" s="194"/>
      <c r="O871" s="188"/>
      <c r="Q871" s="155"/>
      <c r="R871" s="155"/>
      <c r="S871" s="155"/>
      <c r="T871" s="155"/>
      <c r="U871" s="155"/>
      <c r="V871" s="155"/>
      <c r="W871" s="155"/>
      <c r="X871" s="155"/>
    </row>
    <row r="872" spans="11:24" ht="15.75" customHeight="1" x14ac:dyDescent="0.2">
      <c r="K872" s="49"/>
      <c r="L872" s="49"/>
      <c r="M872" s="194"/>
      <c r="O872" s="188"/>
      <c r="Q872" s="155"/>
      <c r="R872" s="155"/>
      <c r="S872" s="155"/>
      <c r="T872" s="155"/>
      <c r="U872" s="155"/>
      <c r="V872" s="155"/>
      <c r="W872" s="155"/>
      <c r="X872" s="155"/>
    </row>
    <row r="873" spans="11:24" ht="15.75" customHeight="1" x14ac:dyDescent="0.2">
      <c r="K873" s="49"/>
      <c r="L873" s="49"/>
      <c r="M873" s="194"/>
      <c r="O873" s="188"/>
      <c r="Q873" s="155"/>
      <c r="R873" s="155"/>
      <c r="S873" s="155"/>
      <c r="T873" s="155"/>
      <c r="U873" s="155"/>
      <c r="V873" s="155"/>
      <c r="W873" s="155"/>
      <c r="X873" s="155"/>
    </row>
    <row r="874" spans="11:24" ht="15.75" customHeight="1" x14ac:dyDescent="0.2">
      <c r="K874" s="49"/>
      <c r="L874" s="49"/>
      <c r="M874" s="194"/>
      <c r="O874" s="188"/>
      <c r="Q874" s="155"/>
      <c r="R874" s="155"/>
      <c r="S874" s="155"/>
      <c r="T874" s="155"/>
      <c r="U874" s="155"/>
      <c r="V874" s="155"/>
      <c r="W874" s="155"/>
      <c r="X874" s="155"/>
    </row>
    <row r="875" spans="11:24" ht="15.75" customHeight="1" x14ac:dyDescent="0.2">
      <c r="K875" s="49"/>
      <c r="L875" s="49"/>
      <c r="M875" s="194"/>
      <c r="O875" s="188"/>
      <c r="Q875" s="155"/>
      <c r="R875" s="155"/>
      <c r="S875" s="155"/>
      <c r="T875" s="155"/>
      <c r="U875" s="155"/>
      <c r="V875" s="155"/>
      <c r="W875" s="155"/>
      <c r="X875" s="155"/>
    </row>
    <row r="876" spans="11:24" ht="15.75" customHeight="1" x14ac:dyDescent="0.2">
      <c r="K876" s="49"/>
      <c r="L876" s="49"/>
      <c r="M876" s="194"/>
      <c r="O876" s="188"/>
      <c r="Q876" s="155"/>
      <c r="R876" s="155"/>
      <c r="S876" s="155"/>
      <c r="T876" s="155"/>
      <c r="U876" s="155"/>
      <c r="V876" s="155"/>
      <c r="W876" s="155"/>
      <c r="X876" s="155"/>
    </row>
    <row r="877" spans="11:24" ht="15.75" customHeight="1" x14ac:dyDescent="0.2">
      <c r="K877" s="49"/>
      <c r="L877" s="49"/>
      <c r="M877" s="194"/>
      <c r="O877" s="188"/>
      <c r="Q877" s="155"/>
      <c r="R877" s="155"/>
      <c r="S877" s="155"/>
      <c r="T877" s="155"/>
      <c r="U877" s="155"/>
      <c r="V877" s="155"/>
      <c r="W877" s="155"/>
      <c r="X877" s="155"/>
    </row>
    <row r="878" spans="11:24" ht="15.75" customHeight="1" x14ac:dyDescent="0.2">
      <c r="K878" s="49"/>
      <c r="L878" s="49"/>
      <c r="M878" s="194"/>
      <c r="O878" s="188"/>
      <c r="Q878" s="155"/>
      <c r="R878" s="155"/>
      <c r="S878" s="155"/>
      <c r="T878" s="155"/>
      <c r="U878" s="155"/>
      <c r="V878" s="155"/>
      <c r="W878" s="155"/>
      <c r="X878" s="155"/>
    </row>
    <row r="879" spans="11:24" ht="15.75" customHeight="1" x14ac:dyDescent="0.2">
      <c r="K879" s="49"/>
      <c r="L879" s="49"/>
      <c r="M879" s="194"/>
      <c r="O879" s="188"/>
      <c r="Q879" s="155"/>
      <c r="R879" s="155"/>
      <c r="S879" s="155"/>
      <c r="T879" s="155"/>
      <c r="U879" s="155"/>
      <c r="V879" s="155"/>
      <c r="W879" s="155"/>
      <c r="X879" s="155"/>
    </row>
    <row r="880" spans="11:24" ht="15.75" customHeight="1" x14ac:dyDescent="0.2">
      <c r="K880" s="49"/>
      <c r="L880" s="49"/>
      <c r="M880" s="194"/>
      <c r="O880" s="188"/>
      <c r="Q880" s="155"/>
      <c r="R880" s="155"/>
      <c r="S880" s="155"/>
      <c r="T880" s="155"/>
      <c r="U880" s="155"/>
      <c r="V880" s="155"/>
      <c r="W880" s="155"/>
      <c r="X880" s="155"/>
    </row>
    <row r="881" spans="11:24" ht="15.75" customHeight="1" x14ac:dyDescent="0.2">
      <c r="K881" s="49"/>
      <c r="L881" s="49"/>
      <c r="M881" s="194"/>
      <c r="O881" s="188"/>
      <c r="Q881" s="155"/>
      <c r="R881" s="155"/>
      <c r="S881" s="155"/>
      <c r="T881" s="155"/>
      <c r="U881" s="155"/>
      <c r="V881" s="155"/>
      <c r="W881" s="155"/>
      <c r="X881" s="155"/>
    </row>
    <row r="882" spans="11:24" ht="15.75" customHeight="1" x14ac:dyDescent="0.2">
      <c r="K882" s="49"/>
      <c r="L882" s="49"/>
      <c r="M882" s="194"/>
      <c r="O882" s="188"/>
      <c r="Q882" s="155"/>
      <c r="R882" s="155"/>
      <c r="S882" s="155"/>
      <c r="T882" s="155"/>
      <c r="U882" s="155"/>
      <c r="V882" s="155"/>
      <c r="W882" s="155"/>
      <c r="X882" s="155"/>
    </row>
    <row r="883" spans="11:24" ht="15.75" customHeight="1" x14ac:dyDescent="0.2">
      <c r="K883" s="49"/>
      <c r="L883" s="49"/>
      <c r="M883" s="194"/>
      <c r="O883" s="188"/>
      <c r="Q883" s="155"/>
      <c r="R883" s="155"/>
      <c r="S883" s="155"/>
      <c r="T883" s="155"/>
      <c r="U883" s="155"/>
      <c r="V883" s="155"/>
      <c r="W883" s="155"/>
      <c r="X883" s="155"/>
    </row>
    <row r="884" spans="11:24" ht="15.75" customHeight="1" x14ac:dyDescent="0.2">
      <c r="K884" s="49"/>
      <c r="L884" s="49"/>
      <c r="M884" s="194"/>
      <c r="O884" s="188"/>
      <c r="Q884" s="155"/>
      <c r="R884" s="155"/>
      <c r="S884" s="155"/>
      <c r="T884" s="155"/>
      <c r="U884" s="155"/>
      <c r="V884" s="155"/>
      <c r="W884" s="155"/>
      <c r="X884" s="155"/>
    </row>
    <row r="885" spans="11:24" ht="15.75" customHeight="1" x14ac:dyDescent="0.2">
      <c r="K885" s="49"/>
      <c r="L885" s="49"/>
      <c r="M885" s="194"/>
      <c r="O885" s="188"/>
      <c r="Q885" s="155"/>
      <c r="R885" s="155"/>
      <c r="S885" s="155"/>
      <c r="T885" s="155"/>
      <c r="U885" s="155"/>
      <c r="V885" s="155"/>
      <c r="W885" s="155"/>
      <c r="X885" s="155"/>
    </row>
    <row r="886" spans="11:24" ht="15.75" customHeight="1" x14ac:dyDescent="0.2">
      <c r="K886" s="49"/>
      <c r="L886" s="49"/>
      <c r="M886" s="194"/>
      <c r="O886" s="188"/>
      <c r="Q886" s="155"/>
      <c r="R886" s="155"/>
      <c r="S886" s="155"/>
      <c r="T886" s="155"/>
      <c r="U886" s="155"/>
      <c r="V886" s="155"/>
      <c r="W886" s="155"/>
      <c r="X886" s="155"/>
    </row>
    <row r="887" spans="11:24" ht="15.75" customHeight="1" x14ac:dyDescent="0.2">
      <c r="K887" s="49"/>
      <c r="L887" s="49"/>
      <c r="M887" s="194"/>
      <c r="O887" s="188"/>
      <c r="Q887" s="155"/>
      <c r="R887" s="155"/>
      <c r="S887" s="155"/>
      <c r="T887" s="155"/>
      <c r="U887" s="155"/>
      <c r="V887" s="155"/>
      <c r="W887" s="155"/>
      <c r="X887" s="155"/>
    </row>
    <row r="888" spans="11:24" ht="15.75" customHeight="1" x14ac:dyDescent="0.2">
      <c r="K888" s="49"/>
      <c r="L888" s="49"/>
      <c r="M888" s="194"/>
      <c r="O888" s="188"/>
      <c r="Q888" s="155"/>
      <c r="R888" s="155"/>
      <c r="S888" s="155"/>
      <c r="T888" s="155"/>
      <c r="U888" s="155"/>
      <c r="V888" s="155"/>
      <c r="W888" s="155"/>
      <c r="X888" s="155"/>
    </row>
    <row r="889" spans="11:24" ht="15.75" customHeight="1" x14ac:dyDescent="0.2">
      <c r="K889" s="49"/>
      <c r="L889" s="49"/>
      <c r="M889" s="194"/>
      <c r="O889" s="188"/>
      <c r="Q889" s="155"/>
      <c r="R889" s="155"/>
      <c r="S889" s="155"/>
      <c r="T889" s="155"/>
      <c r="U889" s="155"/>
      <c r="V889" s="155"/>
      <c r="W889" s="155"/>
      <c r="X889" s="155"/>
    </row>
    <row r="890" spans="11:24" ht="15.75" customHeight="1" x14ac:dyDescent="0.2">
      <c r="K890" s="49"/>
      <c r="L890" s="49"/>
      <c r="M890" s="194"/>
      <c r="O890" s="188"/>
      <c r="Q890" s="155"/>
      <c r="R890" s="155"/>
      <c r="S890" s="155"/>
      <c r="T890" s="155"/>
      <c r="U890" s="155"/>
      <c r="V890" s="155"/>
      <c r="W890" s="155"/>
      <c r="X890" s="155"/>
    </row>
    <row r="891" spans="11:24" ht="15.75" customHeight="1" x14ac:dyDescent="0.2">
      <c r="K891" s="49"/>
      <c r="L891" s="49"/>
      <c r="M891" s="194"/>
      <c r="O891" s="188"/>
      <c r="Q891" s="155"/>
      <c r="R891" s="155"/>
      <c r="S891" s="155"/>
      <c r="T891" s="155"/>
      <c r="U891" s="155"/>
      <c r="V891" s="155"/>
      <c r="W891" s="155"/>
      <c r="X891" s="155"/>
    </row>
    <row r="892" spans="11:24" ht="15.75" customHeight="1" x14ac:dyDescent="0.2">
      <c r="K892" s="49"/>
      <c r="L892" s="49"/>
      <c r="M892" s="194"/>
      <c r="O892" s="188"/>
      <c r="Q892" s="155"/>
      <c r="R892" s="155"/>
      <c r="S892" s="155"/>
      <c r="T892" s="155"/>
      <c r="U892" s="155"/>
      <c r="V892" s="155"/>
      <c r="W892" s="155"/>
      <c r="X892" s="155"/>
    </row>
    <row r="893" spans="11:24" ht="15.75" customHeight="1" x14ac:dyDescent="0.2">
      <c r="K893" s="49"/>
      <c r="L893" s="49"/>
      <c r="M893" s="194"/>
      <c r="O893" s="188"/>
      <c r="Q893" s="155"/>
      <c r="R893" s="155"/>
      <c r="S893" s="155"/>
      <c r="T893" s="155"/>
      <c r="U893" s="155"/>
      <c r="V893" s="155"/>
      <c r="W893" s="155"/>
      <c r="X893" s="155"/>
    </row>
    <row r="894" spans="11:24" ht="15.75" customHeight="1" x14ac:dyDescent="0.2">
      <c r="K894" s="49"/>
      <c r="L894" s="49"/>
      <c r="M894" s="194"/>
      <c r="O894" s="188"/>
      <c r="Q894" s="155"/>
      <c r="R894" s="155"/>
      <c r="S894" s="155"/>
      <c r="T894" s="155"/>
      <c r="U894" s="155"/>
      <c r="V894" s="155"/>
      <c r="W894" s="155"/>
      <c r="X894" s="155"/>
    </row>
    <row r="895" spans="11:24" ht="15.75" customHeight="1" x14ac:dyDescent="0.2">
      <c r="K895" s="49"/>
      <c r="L895" s="49"/>
      <c r="M895" s="194"/>
      <c r="O895" s="188"/>
      <c r="Q895" s="155"/>
      <c r="R895" s="155"/>
      <c r="S895" s="155"/>
      <c r="T895" s="155"/>
      <c r="U895" s="155"/>
      <c r="V895" s="155"/>
      <c r="W895" s="155"/>
      <c r="X895" s="155"/>
    </row>
    <row r="896" spans="11:24" ht="15.75" customHeight="1" x14ac:dyDescent="0.2">
      <c r="K896" s="49"/>
      <c r="L896" s="49"/>
      <c r="M896" s="194"/>
      <c r="O896" s="188"/>
      <c r="Q896" s="155"/>
      <c r="R896" s="155"/>
      <c r="S896" s="155"/>
      <c r="T896" s="155"/>
      <c r="U896" s="155"/>
      <c r="V896" s="155"/>
      <c r="W896" s="155"/>
      <c r="X896" s="155"/>
    </row>
    <row r="897" spans="11:24" ht="15.75" customHeight="1" x14ac:dyDescent="0.2">
      <c r="K897" s="49"/>
      <c r="L897" s="49"/>
      <c r="M897" s="194"/>
      <c r="O897" s="188"/>
      <c r="Q897" s="155"/>
      <c r="R897" s="155"/>
      <c r="S897" s="155"/>
      <c r="T897" s="155"/>
      <c r="U897" s="155"/>
      <c r="V897" s="155"/>
      <c r="W897" s="155"/>
      <c r="X897" s="155"/>
    </row>
    <row r="898" spans="11:24" ht="15.75" customHeight="1" x14ac:dyDescent="0.2">
      <c r="K898" s="49"/>
      <c r="L898" s="49"/>
      <c r="M898" s="194"/>
      <c r="O898" s="188"/>
      <c r="Q898" s="155"/>
      <c r="R898" s="155"/>
      <c r="S898" s="155"/>
      <c r="T898" s="155"/>
      <c r="U898" s="155"/>
      <c r="V898" s="155"/>
      <c r="W898" s="155"/>
      <c r="X898" s="155"/>
    </row>
    <row r="899" spans="11:24" ht="15.75" customHeight="1" x14ac:dyDescent="0.2">
      <c r="K899" s="49"/>
      <c r="L899" s="49"/>
      <c r="M899" s="194"/>
      <c r="O899" s="188"/>
      <c r="Q899" s="155"/>
      <c r="R899" s="155"/>
      <c r="S899" s="155"/>
      <c r="T899" s="155"/>
      <c r="U899" s="155"/>
      <c r="V899" s="155"/>
      <c r="W899" s="155"/>
      <c r="X899" s="155"/>
    </row>
    <row r="900" spans="11:24" ht="15.75" customHeight="1" x14ac:dyDescent="0.2">
      <c r="K900" s="49"/>
      <c r="L900" s="49"/>
      <c r="M900" s="194"/>
      <c r="O900" s="188"/>
      <c r="Q900" s="155"/>
      <c r="R900" s="155"/>
      <c r="S900" s="155"/>
      <c r="T900" s="155"/>
      <c r="U900" s="155"/>
      <c r="V900" s="155"/>
      <c r="W900" s="155"/>
      <c r="X900" s="155"/>
    </row>
    <row r="901" spans="11:24" ht="15.75" customHeight="1" x14ac:dyDescent="0.2">
      <c r="K901" s="49"/>
      <c r="L901" s="49"/>
      <c r="M901" s="194"/>
      <c r="O901" s="188"/>
      <c r="Q901" s="155"/>
      <c r="R901" s="155"/>
      <c r="S901" s="155"/>
      <c r="T901" s="155"/>
      <c r="U901" s="155"/>
      <c r="V901" s="155"/>
      <c r="W901" s="155"/>
      <c r="X901" s="155"/>
    </row>
    <row r="902" spans="11:24" ht="15.75" customHeight="1" x14ac:dyDescent="0.2">
      <c r="K902" s="49"/>
      <c r="L902" s="49"/>
      <c r="M902" s="194"/>
      <c r="O902" s="188"/>
      <c r="Q902" s="155"/>
      <c r="R902" s="155"/>
      <c r="S902" s="155"/>
      <c r="T902" s="155"/>
      <c r="U902" s="155"/>
      <c r="V902" s="155"/>
      <c r="W902" s="155"/>
      <c r="X902" s="155"/>
    </row>
    <row r="903" spans="11:24" ht="15.75" customHeight="1" x14ac:dyDescent="0.2">
      <c r="K903" s="49"/>
      <c r="L903" s="49"/>
      <c r="M903" s="194"/>
      <c r="O903" s="188"/>
      <c r="Q903" s="155"/>
      <c r="R903" s="155"/>
      <c r="S903" s="155"/>
      <c r="T903" s="155"/>
      <c r="U903" s="155"/>
      <c r="V903" s="155"/>
      <c r="W903" s="155"/>
      <c r="X903" s="155"/>
    </row>
    <row r="904" spans="11:24" ht="15.75" customHeight="1" x14ac:dyDescent="0.2">
      <c r="K904" s="49"/>
      <c r="L904" s="49"/>
      <c r="M904" s="194"/>
      <c r="O904" s="188"/>
      <c r="Q904" s="155"/>
      <c r="R904" s="155"/>
      <c r="S904" s="155"/>
      <c r="T904" s="155"/>
      <c r="U904" s="155"/>
      <c r="V904" s="155"/>
      <c r="W904" s="155"/>
      <c r="X904" s="155"/>
    </row>
    <row r="905" spans="11:24" ht="15.75" customHeight="1" x14ac:dyDescent="0.2">
      <c r="K905" s="49"/>
      <c r="L905" s="49"/>
      <c r="M905" s="194"/>
      <c r="O905" s="188"/>
      <c r="Q905" s="155"/>
      <c r="R905" s="155"/>
      <c r="S905" s="155"/>
      <c r="T905" s="155"/>
      <c r="U905" s="155"/>
      <c r="V905" s="155"/>
      <c r="W905" s="155"/>
      <c r="X905" s="155"/>
    </row>
    <row r="906" spans="11:24" ht="15.75" customHeight="1" x14ac:dyDescent="0.2">
      <c r="K906" s="49"/>
      <c r="L906" s="49"/>
      <c r="M906" s="194"/>
      <c r="O906" s="188"/>
      <c r="Q906" s="155"/>
      <c r="R906" s="155"/>
      <c r="S906" s="155"/>
      <c r="T906" s="155"/>
      <c r="U906" s="155"/>
      <c r="V906" s="155"/>
      <c r="W906" s="155"/>
      <c r="X906" s="155"/>
    </row>
    <row r="907" spans="11:24" ht="15.75" customHeight="1" x14ac:dyDescent="0.2">
      <c r="K907" s="49"/>
      <c r="L907" s="49"/>
      <c r="M907" s="194"/>
      <c r="O907" s="188"/>
      <c r="Q907" s="155"/>
      <c r="R907" s="155"/>
      <c r="S907" s="155"/>
      <c r="T907" s="155"/>
      <c r="U907" s="155"/>
      <c r="V907" s="155"/>
      <c r="W907" s="155"/>
      <c r="X907" s="155"/>
    </row>
    <row r="908" spans="11:24" ht="15.75" customHeight="1" x14ac:dyDescent="0.2">
      <c r="K908" s="49"/>
      <c r="L908" s="49"/>
      <c r="M908" s="194"/>
      <c r="O908" s="188"/>
      <c r="Q908" s="155"/>
      <c r="R908" s="155"/>
      <c r="S908" s="155"/>
      <c r="T908" s="155"/>
      <c r="U908" s="155"/>
      <c r="V908" s="155"/>
      <c r="W908" s="155"/>
      <c r="X908" s="155"/>
    </row>
    <row r="909" spans="11:24" ht="15.75" customHeight="1" x14ac:dyDescent="0.2">
      <c r="K909" s="49"/>
      <c r="L909" s="49"/>
      <c r="M909" s="194"/>
      <c r="O909" s="188"/>
      <c r="Q909" s="155"/>
      <c r="R909" s="155"/>
      <c r="S909" s="155"/>
      <c r="T909" s="155"/>
      <c r="U909" s="155"/>
      <c r="V909" s="155"/>
      <c r="W909" s="155"/>
      <c r="X909" s="155"/>
    </row>
    <row r="910" spans="11:24" ht="15.75" customHeight="1" x14ac:dyDescent="0.2">
      <c r="K910" s="49"/>
      <c r="L910" s="49"/>
      <c r="M910" s="194"/>
      <c r="O910" s="188"/>
      <c r="Q910" s="155"/>
      <c r="R910" s="155"/>
      <c r="S910" s="155"/>
      <c r="T910" s="155"/>
      <c r="U910" s="155"/>
      <c r="V910" s="155"/>
      <c r="W910" s="155"/>
      <c r="X910" s="155"/>
    </row>
    <row r="911" spans="11:24" ht="15.75" customHeight="1" x14ac:dyDescent="0.2">
      <c r="K911" s="49"/>
      <c r="L911" s="49"/>
      <c r="M911" s="194"/>
      <c r="O911" s="188"/>
      <c r="Q911" s="155"/>
      <c r="R911" s="155"/>
      <c r="S911" s="155"/>
      <c r="T911" s="155"/>
      <c r="U911" s="155"/>
      <c r="V911" s="155"/>
      <c r="W911" s="155"/>
      <c r="X911" s="155"/>
    </row>
    <row r="912" spans="11:24" ht="15.75" customHeight="1" x14ac:dyDescent="0.2">
      <c r="K912" s="49"/>
      <c r="L912" s="49"/>
      <c r="M912" s="194"/>
      <c r="O912" s="188"/>
      <c r="Q912" s="155"/>
      <c r="R912" s="155"/>
      <c r="S912" s="155"/>
      <c r="T912" s="155"/>
      <c r="U912" s="155"/>
      <c r="V912" s="155"/>
      <c r="W912" s="155"/>
      <c r="X912" s="155"/>
    </row>
    <row r="913" spans="11:24" ht="15.75" customHeight="1" x14ac:dyDescent="0.2">
      <c r="K913" s="49"/>
      <c r="L913" s="49"/>
      <c r="M913" s="194"/>
      <c r="O913" s="188"/>
      <c r="Q913" s="155"/>
      <c r="R913" s="155"/>
      <c r="S913" s="155"/>
      <c r="T913" s="155"/>
      <c r="U913" s="155"/>
      <c r="V913" s="155"/>
      <c r="W913" s="155"/>
      <c r="X913" s="155"/>
    </row>
    <row r="914" spans="11:24" ht="15.75" customHeight="1" x14ac:dyDescent="0.2">
      <c r="K914" s="49"/>
      <c r="L914" s="49"/>
      <c r="M914" s="194"/>
      <c r="O914" s="188"/>
      <c r="Q914" s="155"/>
      <c r="R914" s="155"/>
      <c r="S914" s="155"/>
      <c r="T914" s="155"/>
      <c r="U914" s="155"/>
      <c r="V914" s="155"/>
      <c r="W914" s="155"/>
      <c r="X914" s="155"/>
    </row>
    <row r="915" spans="11:24" ht="15.75" customHeight="1" x14ac:dyDescent="0.2">
      <c r="K915" s="49"/>
      <c r="L915" s="49"/>
      <c r="M915" s="194"/>
      <c r="O915" s="188"/>
      <c r="Q915" s="155"/>
      <c r="R915" s="155"/>
      <c r="S915" s="155"/>
      <c r="T915" s="155"/>
      <c r="U915" s="155"/>
      <c r="V915" s="155"/>
      <c r="W915" s="155"/>
      <c r="X915" s="155"/>
    </row>
    <row r="916" spans="11:24" ht="15.75" customHeight="1" x14ac:dyDescent="0.2">
      <c r="K916" s="49"/>
      <c r="L916" s="49"/>
      <c r="M916" s="194"/>
      <c r="O916" s="188"/>
      <c r="Q916" s="155"/>
      <c r="R916" s="155"/>
      <c r="S916" s="155"/>
      <c r="T916" s="155"/>
      <c r="U916" s="155"/>
      <c r="V916" s="155"/>
      <c r="W916" s="155"/>
      <c r="X916" s="155"/>
    </row>
    <row r="917" spans="11:24" ht="15.75" customHeight="1" x14ac:dyDescent="0.2">
      <c r="K917" s="49"/>
      <c r="L917" s="49"/>
      <c r="M917" s="194"/>
      <c r="O917" s="188"/>
      <c r="Q917" s="155"/>
      <c r="R917" s="155"/>
      <c r="S917" s="155"/>
      <c r="T917" s="155"/>
      <c r="U917" s="155"/>
      <c r="V917" s="155"/>
      <c r="W917" s="155"/>
      <c r="X917" s="155"/>
    </row>
    <row r="918" spans="11:24" ht="15.75" customHeight="1" x14ac:dyDescent="0.2">
      <c r="K918" s="49"/>
      <c r="L918" s="49"/>
      <c r="M918" s="194"/>
      <c r="O918" s="188"/>
      <c r="Q918" s="155"/>
      <c r="R918" s="155"/>
      <c r="S918" s="155"/>
      <c r="T918" s="155"/>
      <c r="U918" s="155"/>
      <c r="V918" s="155"/>
      <c r="W918" s="155"/>
      <c r="X918" s="155"/>
    </row>
    <row r="919" spans="11:24" ht="15.75" customHeight="1" x14ac:dyDescent="0.2">
      <c r="K919" s="49"/>
      <c r="L919" s="49"/>
      <c r="M919" s="194"/>
      <c r="O919" s="188"/>
      <c r="Q919" s="155"/>
      <c r="R919" s="155"/>
      <c r="S919" s="155"/>
      <c r="T919" s="155"/>
      <c r="U919" s="155"/>
      <c r="V919" s="155"/>
      <c r="W919" s="155"/>
      <c r="X919" s="155"/>
    </row>
    <row r="920" spans="11:24" ht="15.75" customHeight="1" x14ac:dyDescent="0.2">
      <c r="K920" s="49"/>
      <c r="L920" s="49"/>
      <c r="M920" s="194"/>
      <c r="O920" s="188"/>
      <c r="Q920" s="155"/>
      <c r="R920" s="155"/>
      <c r="S920" s="155"/>
      <c r="T920" s="155"/>
      <c r="U920" s="155"/>
      <c r="V920" s="155"/>
      <c r="W920" s="155"/>
      <c r="X920" s="155"/>
    </row>
    <row r="921" spans="11:24" ht="15.75" customHeight="1" x14ac:dyDescent="0.2">
      <c r="K921" s="49"/>
      <c r="L921" s="49"/>
      <c r="M921" s="194"/>
      <c r="O921" s="188"/>
      <c r="Q921" s="155"/>
      <c r="R921" s="155"/>
      <c r="S921" s="155"/>
      <c r="T921" s="155"/>
      <c r="U921" s="155"/>
      <c r="V921" s="155"/>
      <c r="W921" s="155"/>
      <c r="X921" s="155"/>
    </row>
    <row r="922" spans="11:24" ht="15.75" customHeight="1" x14ac:dyDescent="0.2">
      <c r="K922" s="49"/>
      <c r="L922" s="49"/>
      <c r="M922" s="194"/>
      <c r="O922" s="188"/>
      <c r="Q922" s="155"/>
      <c r="R922" s="155"/>
      <c r="S922" s="155"/>
      <c r="T922" s="155"/>
      <c r="U922" s="155"/>
      <c r="V922" s="155"/>
      <c r="W922" s="155"/>
      <c r="X922" s="155"/>
    </row>
    <row r="923" spans="11:24" ht="15.75" customHeight="1" x14ac:dyDescent="0.2">
      <c r="K923" s="49"/>
      <c r="L923" s="49"/>
      <c r="M923" s="194"/>
      <c r="O923" s="188"/>
      <c r="Q923" s="155"/>
      <c r="R923" s="155"/>
      <c r="S923" s="155"/>
      <c r="T923" s="155"/>
      <c r="U923" s="155"/>
      <c r="V923" s="155"/>
      <c r="W923" s="155"/>
      <c r="X923" s="155"/>
    </row>
    <row r="924" spans="11:24" ht="15.75" customHeight="1" x14ac:dyDescent="0.2">
      <c r="K924" s="49"/>
      <c r="L924" s="49"/>
      <c r="M924" s="194"/>
      <c r="O924" s="188"/>
      <c r="Q924" s="155"/>
      <c r="R924" s="155"/>
      <c r="S924" s="155"/>
      <c r="T924" s="155"/>
      <c r="U924" s="155"/>
      <c r="V924" s="155"/>
      <c r="W924" s="155"/>
      <c r="X924" s="155"/>
    </row>
    <row r="925" spans="11:24" ht="15.75" customHeight="1" x14ac:dyDescent="0.2">
      <c r="K925" s="49"/>
      <c r="L925" s="49"/>
      <c r="M925" s="194"/>
      <c r="O925" s="188"/>
      <c r="Q925" s="155"/>
      <c r="R925" s="155"/>
      <c r="S925" s="155"/>
      <c r="T925" s="155"/>
      <c r="U925" s="155"/>
      <c r="V925" s="155"/>
      <c r="W925" s="155"/>
      <c r="X925" s="155"/>
    </row>
    <row r="926" spans="11:24" ht="15.75" customHeight="1" x14ac:dyDescent="0.2">
      <c r="K926" s="49"/>
      <c r="L926" s="49"/>
      <c r="M926" s="194"/>
      <c r="O926" s="188"/>
      <c r="Q926" s="155"/>
      <c r="R926" s="155"/>
      <c r="S926" s="155"/>
      <c r="T926" s="155"/>
      <c r="U926" s="155"/>
      <c r="V926" s="155"/>
      <c r="W926" s="155"/>
      <c r="X926" s="155"/>
    </row>
    <row r="927" spans="11:24" ht="15.75" customHeight="1" x14ac:dyDescent="0.2">
      <c r="K927" s="49"/>
      <c r="L927" s="49"/>
      <c r="M927" s="194"/>
      <c r="O927" s="188"/>
      <c r="Q927" s="155"/>
      <c r="R927" s="155"/>
      <c r="S927" s="155"/>
      <c r="T927" s="155"/>
      <c r="U927" s="155"/>
      <c r="V927" s="155"/>
      <c r="W927" s="155"/>
      <c r="X927" s="155"/>
    </row>
    <row r="928" spans="11:24" ht="15.75" customHeight="1" x14ac:dyDescent="0.2">
      <c r="K928" s="49"/>
      <c r="L928" s="49"/>
      <c r="M928" s="194"/>
      <c r="O928" s="188"/>
      <c r="Q928" s="155"/>
      <c r="R928" s="155"/>
      <c r="S928" s="155"/>
      <c r="T928" s="155"/>
      <c r="U928" s="155"/>
      <c r="V928" s="155"/>
      <c r="W928" s="155"/>
      <c r="X928" s="155"/>
    </row>
    <row r="929" spans="11:24" ht="15.75" customHeight="1" x14ac:dyDescent="0.2">
      <c r="K929" s="49"/>
      <c r="L929" s="49"/>
      <c r="M929" s="194"/>
      <c r="O929" s="188"/>
      <c r="Q929" s="155"/>
      <c r="R929" s="155"/>
      <c r="S929" s="155"/>
      <c r="T929" s="155"/>
      <c r="U929" s="155"/>
      <c r="V929" s="155"/>
      <c r="W929" s="155"/>
      <c r="X929" s="155"/>
    </row>
    <row r="930" spans="11:24" ht="15.75" customHeight="1" x14ac:dyDescent="0.2">
      <c r="K930" s="49"/>
      <c r="L930" s="49"/>
      <c r="M930" s="194"/>
      <c r="O930" s="188"/>
      <c r="Q930" s="155"/>
      <c r="R930" s="155"/>
      <c r="S930" s="155"/>
      <c r="T930" s="155"/>
      <c r="U930" s="155"/>
      <c r="V930" s="155"/>
      <c r="W930" s="155"/>
      <c r="X930" s="155"/>
    </row>
    <row r="931" spans="11:24" ht="15.75" customHeight="1" x14ac:dyDescent="0.2">
      <c r="K931" s="49"/>
      <c r="L931" s="49"/>
      <c r="M931" s="194"/>
      <c r="O931" s="188"/>
      <c r="Q931" s="155"/>
      <c r="R931" s="155"/>
      <c r="S931" s="155"/>
      <c r="T931" s="155"/>
      <c r="U931" s="155"/>
      <c r="V931" s="155"/>
      <c r="W931" s="155"/>
      <c r="X931" s="155"/>
    </row>
    <row r="932" spans="11:24" ht="15.75" customHeight="1" x14ac:dyDescent="0.2">
      <c r="K932" s="49"/>
      <c r="L932" s="49"/>
      <c r="M932" s="194"/>
      <c r="O932" s="188"/>
      <c r="Q932" s="155"/>
      <c r="R932" s="155"/>
      <c r="S932" s="155"/>
      <c r="T932" s="155"/>
      <c r="U932" s="155"/>
      <c r="V932" s="155"/>
      <c r="W932" s="155"/>
      <c r="X932" s="155"/>
    </row>
    <row r="933" spans="11:24" ht="15.75" customHeight="1" x14ac:dyDescent="0.2">
      <c r="K933" s="49"/>
      <c r="L933" s="49"/>
      <c r="M933" s="194"/>
      <c r="O933" s="188"/>
      <c r="Q933" s="155"/>
      <c r="R933" s="155"/>
      <c r="S933" s="155"/>
      <c r="T933" s="155"/>
      <c r="U933" s="155"/>
      <c r="V933" s="155"/>
      <c r="W933" s="155"/>
      <c r="X933" s="155"/>
    </row>
    <row r="934" spans="11:24" ht="15.75" customHeight="1" x14ac:dyDescent="0.2">
      <c r="K934" s="49"/>
      <c r="L934" s="49"/>
      <c r="M934" s="194"/>
      <c r="O934" s="188"/>
      <c r="Q934" s="155"/>
      <c r="R934" s="155"/>
      <c r="S934" s="155"/>
      <c r="T934" s="155"/>
      <c r="U934" s="155"/>
      <c r="V934" s="155"/>
      <c r="W934" s="155"/>
      <c r="X934" s="155"/>
    </row>
    <row r="935" spans="11:24" ht="15.75" customHeight="1" x14ac:dyDescent="0.2">
      <c r="K935" s="49"/>
      <c r="L935" s="49"/>
      <c r="M935" s="194"/>
      <c r="O935" s="188"/>
      <c r="Q935" s="155"/>
      <c r="R935" s="155"/>
      <c r="S935" s="155"/>
      <c r="T935" s="155"/>
      <c r="U935" s="155"/>
      <c r="V935" s="155"/>
      <c r="W935" s="155"/>
      <c r="X935" s="155"/>
    </row>
    <row r="936" spans="11:24" ht="15.75" customHeight="1" x14ac:dyDescent="0.2">
      <c r="K936" s="49"/>
      <c r="L936" s="49"/>
      <c r="M936" s="194"/>
      <c r="O936" s="188"/>
      <c r="Q936" s="155"/>
      <c r="R936" s="155"/>
      <c r="S936" s="155"/>
      <c r="T936" s="155"/>
      <c r="U936" s="155"/>
      <c r="V936" s="155"/>
      <c r="W936" s="155"/>
      <c r="X936" s="155"/>
    </row>
    <row r="937" spans="11:24" ht="15.75" customHeight="1" x14ac:dyDescent="0.2">
      <c r="K937" s="49"/>
      <c r="L937" s="49"/>
      <c r="M937" s="194"/>
      <c r="O937" s="188"/>
      <c r="Q937" s="155"/>
      <c r="R937" s="155"/>
      <c r="S937" s="155"/>
      <c r="T937" s="155"/>
      <c r="U937" s="155"/>
      <c r="V937" s="155"/>
      <c r="W937" s="155"/>
      <c r="X937" s="155"/>
    </row>
    <row r="938" spans="11:24" ht="15.75" customHeight="1" x14ac:dyDescent="0.2">
      <c r="K938" s="49"/>
      <c r="L938" s="49"/>
      <c r="M938" s="194"/>
      <c r="O938" s="188"/>
      <c r="Q938" s="155"/>
      <c r="R938" s="155"/>
      <c r="S938" s="155"/>
      <c r="T938" s="155"/>
      <c r="U938" s="155"/>
      <c r="V938" s="155"/>
      <c r="W938" s="155"/>
      <c r="X938" s="155"/>
    </row>
    <row r="939" spans="11:24" ht="15.75" customHeight="1" x14ac:dyDescent="0.2">
      <c r="K939" s="49"/>
      <c r="L939" s="49"/>
      <c r="M939" s="194"/>
      <c r="O939" s="188"/>
      <c r="Q939" s="155"/>
      <c r="R939" s="155"/>
      <c r="S939" s="155"/>
      <c r="T939" s="155"/>
      <c r="U939" s="155"/>
      <c r="V939" s="155"/>
      <c r="W939" s="155"/>
      <c r="X939" s="155"/>
    </row>
    <row r="940" spans="11:24" ht="15.75" customHeight="1" x14ac:dyDescent="0.2">
      <c r="K940" s="49"/>
      <c r="L940" s="49"/>
      <c r="M940" s="194"/>
      <c r="O940" s="188"/>
      <c r="Q940" s="155"/>
      <c r="R940" s="155"/>
      <c r="S940" s="155"/>
      <c r="T940" s="155"/>
      <c r="U940" s="155"/>
      <c r="V940" s="155"/>
      <c r="W940" s="155"/>
      <c r="X940" s="155"/>
    </row>
    <row r="941" spans="11:24" ht="15.75" customHeight="1" x14ac:dyDescent="0.2">
      <c r="K941" s="49"/>
      <c r="L941" s="49"/>
      <c r="M941" s="194"/>
      <c r="O941" s="188"/>
      <c r="Q941" s="155"/>
      <c r="R941" s="155"/>
      <c r="S941" s="155"/>
      <c r="T941" s="155"/>
      <c r="U941" s="155"/>
      <c r="V941" s="155"/>
      <c r="W941" s="155"/>
      <c r="X941" s="155"/>
    </row>
    <row r="942" spans="11:24" ht="15.75" customHeight="1" x14ac:dyDescent="0.2">
      <c r="K942" s="49"/>
      <c r="L942" s="49"/>
      <c r="M942" s="194"/>
      <c r="O942" s="188"/>
      <c r="Q942" s="155"/>
      <c r="R942" s="155"/>
      <c r="S942" s="155"/>
      <c r="T942" s="155"/>
      <c r="U942" s="155"/>
      <c r="V942" s="155"/>
      <c r="W942" s="155"/>
      <c r="X942" s="155"/>
    </row>
    <row r="943" spans="11:24" ht="15.75" customHeight="1" x14ac:dyDescent="0.2">
      <c r="K943" s="49"/>
      <c r="L943" s="49"/>
      <c r="M943" s="194"/>
      <c r="O943" s="188"/>
      <c r="Q943" s="155"/>
      <c r="R943" s="155"/>
      <c r="S943" s="155"/>
      <c r="T943" s="155"/>
      <c r="U943" s="155"/>
      <c r="V943" s="155"/>
      <c r="W943" s="155"/>
      <c r="X943" s="155"/>
    </row>
    <row r="944" spans="11:24" ht="15.75" customHeight="1" x14ac:dyDescent="0.2">
      <c r="K944" s="49"/>
      <c r="L944" s="49"/>
      <c r="M944" s="194"/>
      <c r="O944" s="188"/>
      <c r="Q944" s="155"/>
      <c r="R944" s="155"/>
      <c r="S944" s="155"/>
      <c r="T944" s="155"/>
      <c r="U944" s="155"/>
      <c r="V944" s="155"/>
      <c r="W944" s="155"/>
      <c r="X944" s="155"/>
    </row>
    <row r="945" spans="11:24" ht="15.75" customHeight="1" x14ac:dyDescent="0.2">
      <c r="K945" s="49"/>
      <c r="L945" s="49"/>
      <c r="M945" s="194"/>
      <c r="O945" s="188"/>
      <c r="Q945" s="155"/>
      <c r="R945" s="155"/>
      <c r="S945" s="155"/>
      <c r="T945" s="155"/>
      <c r="U945" s="155"/>
      <c r="V945" s="155"/>
      <c r="W945" s="155"/>
      <c r="X945" s="155"/>
    </row>
    <row r="946" spans="11:24" ht="15.75" customHeight="1" x14ac:dyDescent="0.2">
      <c r="K946" s="49"/>
      <c r="L946" s="49"/>
      <c r="M946" s="194"/>
      <c r="O946" s="188"/>
      <c r="Q946" s="155"/>
      <c r="R946" s="155"/>
      <c r="S946" s="155"/>
      <c r="T946" s="155"/>
      <c r="U946" s="155"/>
      <c r="V946" s="155"/>
      <c r="W946" s="155"/>
      <c r="X946" s="155"/>
    </row>
    <row r="947" spans="11:24" ht="15.75" customHeight="1" x14ac:dyDescent="0.2">
      <c r="K947" s="49"/>
      <c r="L947" s="49"/>
      <c r="M947" s="194"/>
      <c r="O947" s="188"/>
      <c r="Q947" s="155"/>
      <c r="R947" s="155"/>
      <c r="S947" s="155"/>
      <c r="T947" s="155"/>
      <c r="U947" s="155"/>
      <c r="V947" s="155"/>
      <c r="W947" s="155"/>
      <c r="X947" s="155"/>
    </row>
    <row r="948" spans="11:24" ht="15.75" customHeight="1" x14ac:dyDescent="0.2">
      <c r="K948" s="49"/>
      <c r="L948" s="49"/>
      <c r="M948" s="194"/>
      <c r="O948" s="188"/>
      <c r="Q948" s="155"/>
      <c r="R948" s="155"/>
      <c r="S948" s="155"/>
      <c r="T948" s="155"/>
      <c r="U948" s="155"/>
      <c r="V948" s="155"/>
      <c r="W948" s="155"/>
      <c r="X948" s="155"/>
    </row>
    <row r="949" spans="11:24" ht="15.75" customHeight="1" x14ac:dyDescent="0.2">
      <c r="K949" s="49"/>
      <c r="L949" s="49"/>
      <c r="M949" s="194"/>
      <c r="O949" s="188"/>
      <c r="Q949" s="155"/>
      <c r="R949" s="155"/>
      <c r="S949" s="155"/>
      <c r="T949" s="155"/>
      <c r="U949" s="155"/>
      <c r="V949" s="155"/>
      <c r="W949" s="155"/>
      <c r="X949" s="155"/>
    </row>
    <row r="950" spans="11:24" ht="15.75" customHeight="1" x14ac:dyDescent="0.2">
      <c r="K950" s="49"/>
      <c r="L950" s="49"/>
      <c r="M950" s="194"/>
      <c r="O950" s="188"/>
      <c r="Q950" s="155"/>
      <c r="R950" s="155"/>
      <c r="S950" s="155"/>
      <c r="T950" s="155"/>
      <c r="U950" s="155"/>
      <c r="V950" s="155"/>
      <c r="W950" s="155"/>
      <c r="X950" s="155"/>
    </row>
    <row r="951" spans="11:24" ht="15.75" customHeight="1" x14ac:dyDescent="0.2">
      <c r="K951" s="49"/>
      <c r="L951" s="49"/>
      <c r="M951" s="194"/>
      <c r="O951" s="188"/>
      <c r="Q951" s="155"/>
      <c r="R951" s="155"/>
      <c r="S951" s="155"/>
      <c r="T951" s="155"/>
      <c r="U951" s="155"/>
      <c r="V951" s="155"/>
      <c r="W951" s="155"/>
      <c r="X951" s="155"/>
    </row>
    <row r="952" spans="11:24" ht="15.75" customHeight="1" x14ac:dyDescent="0.2">
      <c r="K952" s="49"/>
      <c r="L952" s="49"/>
      <c r="M952" s="194"/>
      <c r="O952" s="188"/>
      <c r="Q952" s="155"/>
      <c r="R952" s="155"/>
      <c r="S952" s="155"/>
      <c r="T952" s="155"/>
      <c r="U952" s="155"/>
      <c r="V952" s="155"/>
      <c r="W952" s="155"/>
      <c r="X952" s="155"/>
    </row>
    <row r="953" spans="11:24" ht="15.75" customHeight="1" x14ac:dyDescent="0.2">
      <c r="K953" s="49"/>
      <c r="L953" s="49"/>
      <c r="M953" s="194"/>
      <c r="O953" s="188"/>
      <c r="Q953" s="155"/>
      <c r="R953" s="155"/>
      <c r="S953" s="155"/>
      <c r="T953" s="155"/>
      <c r="U953" s="155"/>
      <c r="V953" s="155"/>
      <c r="W953" s="155"/>
      <c r="X953" s="155"/>
    </row>
    <row r="954" spans="11:24" ht="15.75" customHeight="1" x14ac:dyDescent="0.2">
      <c r="K954" s="49"/>
      <c r="L954" s="49"/>
      <c r="M954" s="194"/>
      <c r="O954" s="188"/>
      <c r="Q954" s="155"/>
      <c r="R954" s="155"/>
      <c r="S954" s="155"/>
      <c r="T954" s="155"/>
      <c r="U954" s="155"/>
      <c r="V954" s="155"/>
      <c r="W954" s="155"/>
      <c r="X954" s="155"/>
    </row>
    <row r="955" spans="11:24" ht="15.75" customHeight="1" x14ac:dyDescent="0.2">
      <c r="K955" s="49"/>
      <c r="L955" s="49"/>
      <c r="M955" s="194"/>
      <c r="O955" s="188"/>
      <c r="Q955" s="155"/>
      <c r="R955" s="155"/>
      <c r="S955" s="155"/>
      <c r="T955" s="155"/>
      <c r="U955" s="155"/>
      <c r="V955" s="155"/>
      <c r="W955" s="155"/>
      <c r="X955" s="155"/>
    </row>
    <row r="956" spans="11:24" ht="15.75" customHeight="1" x14ac:dyDescent="0.2">
      <c r="K956" s="49"/>
      <c r="L956" s="49"/>
      <c r="M956" s="194"/>
      <c r="O956" s="188"/>
      <c r="Q956" s="155"/>
      <c r="R956" s="155"/>
      <c r="S956" s="155"/>
      <c r="T956" s="155"/>
      <c r="U956" s="155"/>
      <c r="V956" s="155"/>
      <c r="W956" s="155"/>
      <c r="X956" s="155"/>
    </row>
    <row r="957" spans="11:24" ht="15.75" customHeight="1" x14ac:dyDescent="0.2">
      <c r="K957" s="49"/>
      <c r="L957" s="49"/>
      <c r="M957" s="194"/>
      <c r="O957" s="188"/>
      <c r="Q957" s="155"/>
      <c r="R957" s="155"/>
      <c r="S957" s="155"/>
      <c r="T957" s="155"/>
      <c r="U957" s="155"/>
      <c r="V957" s="155"/>
      <c r="W957" s="155"/>
      <c r="X957" s="155"/>
    </row>
    <row r="958" spans="11:24" ht="15.75" customHeight="1" x14ac:dyDescent="0.2">
      <c r="K958" s="49"/>
      <c r="L958" s="49"/>
      <c r="M958" s="194"/>
      <c r="O958" s="188"/>
      <c r="Q958" s="155"/>
      <c r="R958" s="155"/>
      <c r="S958" s="155"/>
      <c r="T958" s="155"/>
      <c r="U958" s="155"/>
      <c r="V958" s="155"/>
      <c r="W958" s="155"/>
      <c r="X958" s="155"/>
    </row>
    <row r="959" spans="11:24" ht="15.75" customHeight="1" x14ac:dyDescent="0.2">
      <c r="K959" s="49"/>
      <c r="L959" s="49"/>
      <c r="M959" s="194"/>
      <c r="O959" s="188"/>
      <c r="Q959" s="155"/>
      <c r="R959" s="155"/>
      <c r="S959" s="155"/>
      <c r="T959" s="155"/>
      <c r="U959" s="155"/>
      <c r="V959" s="155"/>
      <c r="W959" s="155"/>
      <c r="X959" s="155"/>
    </row>
    <row r="960" spans="11:24" ht="15.75" customHeight="1" x14ac:dyDescent="0.2">
      <c r="K960" s="49"/>
      <c r="L960" s="49"/>
      <c r="M960" s="194"/>
      <c r="O960" s="188"/>
      <c r="Q960" s="155"/>
      <c r="R960" s="155"/>
      <c r="S960" s="155"/>
      <c r="T960" s="155"/>
      <c r="U960" s="155"/>
      <c r="V960" s="155"/>
      <c r="W960" s="155"/>
      <c r="X960" s="155"/>
    </row>
    <row r="961" spans="11:24" ht="15.75" customHeight="1" x14ac:dyDescent="0.2">
      <c r="K961" s="49"/>
      <c r="L961" s="49"/>
      <c r="M961" s="194"/>
      <c r="O961" s="188"/>
      <c r="Q961" s="155"/>
      <c r="R961" s="155"/>
      <c r="S961" s="155"/>
      <c r="T961" s="155"/>
      <c r="U961" s="155"/>
      <c r="V961" s="155"/>
      <c r="W961" s="155"/>
      <c r="X961" s="155"/>
    </row>
    <row r="962" spans="11:24" ht="15.75" customHeight="1" x14ac:dyDescent="0.2">
      <c r="K962" s="49"/>
      <c r="L962" s="49"/>
      <c r="M962" s="194"/>
      <c r="O962" s="188"/>
      <c r="Q962" s="155"/>
      <c r="R962" s="155"/>
      <c r="S962" s="155"/>
      <c r="T962" s="155"/>
      <c r="U962" s="155"/>
      <c r="V962" s="155"/>
      <c r="W962" s="155"/>
      <c r="X962" s="155"/>
    </row>
    <row r="963" spans="11:24" ht="15.75" customHeight="1" x14ac:dyDescent="0.2">
      <c r="K963" s="49"/>
      <c r="L963" s="49"/>
      <c r="M963" s="194"/>
      <c r="O963" s="188"/>
      <c r="Q963" s="155"/>
      <c r="R963" s="155"/>
      <c r="S963" s="155"/>
      <c r="T963" s="155"/>
      <c r="U963" s="155"/>
      <c r="V963" s="155"/>
      <c r="W963" s="155"/>
      <c r="X963" s="155"/>
    </row>
    <row r="964" spans="11:24" ht="15.75" customHeight="1" x14ac:dyDescent="0.2">
      <c r="K964" s="49"/>
      <c r="L964" s="49"/>
      <c r="M964" s="194"/>
      <c r="O964" s="188"/>
      <c r="Q964" s="155"/>
      <c r="R964" s="155"/>
      <c r="S964" s="155"/>
      <c r="T964" s="155"/>
      <c r="U964" s="155"/>
      <c r="V964" s="155"/>
      <c r="W964" s="155"/>
      <c r="X964" s="155"/>
    </row>
    <row r="965" spans="11:24" ht="15.75" customHeight="1" x14ac:dyDescent="0.2">
      <c r="K965" s="49"/>
      <c r="L965" s="49"/>
      <c r="M965" s="194"/>
      <c r="O965" s="188"/>
      <c r="Q965" s="155"/>
      <c r="R965" s="155"/>
      <c r="S965" s="155"/>
      <c r="T965" s="155"/>
      <c r="U965" s="155"/>
      <c r="V965" s="155"/>
      <c r="W965" s="155"/>
      <c r="X965" s="155"/>
    </row>
    <row r="966" spans="11:24" ht="15.75" customHeight="1" x14ac:dyDescent="0.2">
      <c r="K966" s="49"/>
      <c r="L966" s="49"/>
      <c r="M966" s="194"/>
      <c r="O966" s="188"/>
      <c r="Q966" s="155"/>
      <c r="R966" s="155"/>
      <c r="S966" s="155"/>
      <c r="T966" s="155"/>
      <c r="U966" s="155"/>
      <c r="V966" s="155"/>
      <c r="W966" s="155"/>
      <c r="X966" s="155"/>
    </row>
    <row r="967" spans="11:24" ht="15.75" customHeight="1" x14ac:dyDescent="0.2">
      <c r="K967" s="49"/>
      <c r="L967" s="49"/>
      <c r="M967" s="194"/>
      <c r="O967" s="188"/>
      <c r="Q967" s="155"/>
      <c r="R967" s="155"/>
      <c r="S967" s="155"/>
      <c r="T967" s="155"/>
      <c r="U967" s="155"/>
      <c r="V967" s="155"/>
      <c r="W967" s="155"/>
      <c r="X967" s="155"/>
    </row>
    <row r="968" spans="11:24" ht="15.75" customHeight="1" x14ac:dyDescent="0.2">
      <c r="K968" s="49"/>
      <c r="L968" s="49"/>
      <c r="M968" s="194"/>
      <c r="O968" s="188"/>
      <c r="Q968" s="155"/>
      <c r="R968" s="155"/>
      <c r="S968" s="155"/>
      <c r="T968" s="155"/>
      <c r="U968" s="155"/>
      <c r="V968" s="155"/>
      <c r="W968" s="155"/>
      <c r="X968" s="155"/>
    </row>
    <row r="969" spans="11:24" ht="15.75" customHeight="1" x14ac:dyDescent="0.2">
      <c r="K969" s="49"/>
      <c r="L969" s="49"/>
      <c r="M969" s="194"/>
      <c r="O969" s="188"/>
      <c r="Q969" s="155"/>
      <c r="R969" s="155"/>
      <c r="S969" s="155"/>
      <c r="T969" s="155"/>
      <c r="U969" s="155"/>
      <c r="V969" s="155"/>
      <c r="W969" s="155"/>
      <c r="X969" s="155"/>
    </row>
    <row r="970" spans="11:24" ht="15.75" customHeight="1" x14ac:dyDescent="0.2">
      <c r="K970" s="49"/>
      <c r="L970" s="49"/>
      <c r="M970" s="194"/>
      <c r="O970" s="188"/>
      <c r="Q970" s="155"/>
      <c r="R970" s="155"/>
      <c r="S970" s="155"/>
      <c r="T970" s="155"/>
      <c r="U970" s="155"/>
      <c r="V970" s="155"/>
      <c r="W970" s="155"/>
      <c r="X970" s="155"/>
    </row>
    <row r="971" spans="11:24" ht="15.75" customHeight="1" x14ac:dyDescent="0.2">
      <c r="K971" s="49"/>
      <c r="L971" s="49"/>
      <c r="M971" s="194"/>
      <c r="O971" s="188"/>
      <c r="Q971" s="155"/>
      <c r="R971" s="155"/>
      <c r="S971" s="155"/>
      <c r="T971" s="155"/>
      <c r="U971" s="155"/>
      <c r="V971" s="155"/>
      <c r="W971" s="155"/>
      <c r="X971" s="155"/>
    </row>
    <row r="972" spans="11:24" ht="15.75" customHeight="1" x14ac:dyDescent="0.2">
      <c r="K972" s="49"/>
      <c r="L972" s="49"/>
      <c r="M972" s="194"/>
      <c r="O972" s="188"/>
      <c r="Q972" s="155"/>
      <c r="R972" s="155"/>
      <c r="S972" s="155"/>
      <c r="T972" s="155"/>
      <c r="U972" s="155"/>
      <c r="V972" s="155"/>
      <c r="W972" s="155"/>
      <c r="X972" s="155"/>
    </row>
    <row r="973" spans="11:24" ht="15.75" customHeight="1" x14ac:dyDescent="0.2">
      <c r="K973" s="49"/>
      <c r="L973" s="49"/>
      <c r="M973" s="194"/>
      <c r="O973" s="188"/>
      <c r="Q973" s="155"/>
      <c r="R973" s="155"/>
      <c r="S973" s="155"/>
      <c r="T973" s="155"/>
      <c r="U973" s="155"/>
      <c r="V973" s="155"/>
      <c r="W973" s="155"/>
      <c r="X973" s="155"/>
    </row>
    <row r="974" spans="11:24" ht="15.75" customHeight="1" x14ac:dyDescent="0.2">
      <c r="K974" s="49"/>
      <c r="L974" s="49"/>
      <c r="M974" s="194"/>
      <c r="O974" s="188"/>
      <c r="Q974" s="155"/>
      <c r="R974" s="155"/>
      <c r="S974" s="155"/>
      <c r="T974" s="155"/>
      <c r="U974" s="155"/>
      <c r="V974" s="155"/>
      <c r="W974" s="155"/>
      <c r="X974" s="155"/>
    </row>
    <row r="975" spans="11:24" ht="15.75" customHeight="1" x14ac:dyDescent="0.2">
      <c r="K975" s="49"/>
      <c r="L975" s="49"/>
      <c r="M975" s="194"/>
      <c r="O975" s="188"/>
      <c r="Q975" s="155"/>
      <c r="R975" s="155"/>
      <c r="S975" s="155"/>
      <c r="T975" s="155"/>
      <c r="U975" s="155"/>
      <c r="V975" s="155"/>
      <c r="W975" s="155"/>
      <c r="X975" s="155"/>
    </row>
    <row r="976" spans="11:24" ht="15.75" customHeight="1" x14ac:dyDescent="0.2">
      <c r="K976" s="49"/>
      <c r="L976" s="49"/>
      <c r="M976" s="194"/>
      <c r="O976" s="188"/>
      <c r="Q976" s="155"/>
      <c r="R976" s="155"/>
      <c r="S976" s="155"/>
      <c r="T976" s="155"/>
      <c r="U976" s="155"/>
      <c r="V976" s="155"/>
      <c r="W976" s="155"/>
      <c r="X976" s="155"/>
    </row>
    <row r="977" spans="11:24" ht="15.75" customHeight="1" x14ac:dyDescent="0.2">
      <c r="K977" s="49"/>
      <c r="L977" s="49"/>
      <c r="M977" s="194"/>
      <c r="O977" s="188"/>
      <c r="Q977" s="155"/>
      <c r="R977" s="155"/>
      <c r="S977" s="155"/>
      <c r="T977" s="155"/>
      <c r="U977" s="155"/>
      <c r="V977" s="155"/>
      <c r="W977" s="155"/>
      <c r="X977" s="155"/>
    </row>
    <row r="978" spans="11:24" ht="15.75" customHeight="1" x14ac:dyDescent="0.2">
      <c r="K978" s="49"/>
      <c r="L978" s="49"/>
      <c r="M978" s="194"/>
      <c r="O978" s="188"/>
      <c r="Q978" s="155"/>
      <c r="R978" s="155"/>
      <c r="S978" s="155"/>
      <c r="T978" s="155"/>
      <c r="U978" s="155"/>
      <c r="V978" s="155"/>
      <c r="W978" s="155"/>
      <c r="X978" s="155"/>
    </row>
    <row r="979" spans="11:24" ht="15.75" customHeight="1" x14ac:dyDescent="0.2">
      <c r="K979" s="49"/>
      <c r="L979" s="49"/>
      <c r="M979" s="194"/>
      <c r="O979" s="188"/>
      <c r="Q979" s="155"/>
      <c r="R979" s="155"/>
      <c r="S979" s="155"/>
      <c r="T979" s="155"/>
      <c r="U979" s="155"/>
      <c r="V979" s="155"/>
      <c r="W979" s="155"/>
      <c r="X979" s="155"/>
    </row>
    <row r="980" spans="11:24" ht="15.75" customHeight="1" x14ac:dyDescent="0.2">
      <c r="K980" s="49"/>
      <c r="L980" s="49"/>
      <c r="M980" s="194"/>
      <c r="O980" s="188"/>
      <c r="Q980" s="155"/>
      <c r="R980" s="155"/>
      <c r="S980" s="155"/>
      <c r="T980" s="155"/>
      <c r="U980" s="155"/>
      <c r="V980" s="155"/>
      <c r="W980" s="155"/>
      <c r="X980" s="155"/>
    </row>
    <row r="981" spans="11:24" ht="15.75" customHeight="1" x14ac:dyDescent="0.2">
      <c r="K981" s="49"/>
      <c r="L981" s="49"/>
      <c r="M981" s="194"/>
      <c r="O981" s="188"/>
      <c r="Q981" s="155"/>
      <c r="R981" s="155"/>
      <c r="S981" s="155"/>
      <c r="T981" s="155"/>
      <c r="U981" s="155"/>
      <c r="V981" s="155"/>
      <c r="W981" s="155"/>
      <c r="X981" s="155"/>
    </row>
    <row r="982" spans="11:24" ht="15.75" customHeight="1" x14ac:dyDescent="0.2">
      <c r="K982" s="49"/>
      <c r="L982" s="49"/>
      <c r="M982" s="194"/>
      <c r="O982" s="188"/>
      <c r="Q982" s="155"/>
      <c r="R982" s="155"/>
      <c r="S982" s="155"/>
      <c r="T982" s="155"/>
      <c r="U982" s="155"/>
      <c r="V982" s="155"/>
      <c r="W982" s="155"/>
      <c r="X982" s="155"/>
    </row>
    <row r="983" spans="11:24" ht="15.75" customHeight="1" x14ac:dyDescent="0.2">
      <c r="K983" s="49"/>
      <c r="L983" s="49"/>
      <c r="M983" s="194"/>
      <c r="O983" s="188"/>
      <c r="Q983" s="155"/>
      <c r="R983" s="155"/>
      <c r="S983" s="155"/>
      <c r="T983" s="155"/>
      <c r="U983" s="155"/>
      <c r="V983" s="155"/>
      <c r="W983" s="155"/>
      <c r="X983" s="155"/>
    </row>
    <row r="984" spans="11:24" ht="15.75" customHeight="1" x14ac:dyDescent="0.2">
      <c r="K984" s="49"/>
      <c r="L984" s="49"/>
      <c r="M984" s="194"/>
      <c r="O984" s="188"/>
      <c r="Q984" s="155"/>
      <c r="R984" s="155"/>
      <c r="S984" s="155"/>
      <c r="T984" s="155"/>
      <c r="U984" s="155"/>
      <c r="V984" s="155"/>
      <c r="W984" s="155"/>
      <c r="X984" s="155"/>
    </row>
    <row r="985" spans="11:24" ht="15.75" customHeight="1" x14ac:dyDescent="0.2">
      <c r="K985" s="49"/>
      <c r="L985" s="49"/>
      <c r="M985" s="194"/>
      <c r="O985" s="188"/>
      <c r="Q985" s="155"/>
      <c r="R985" s="155"/>
      <c r="S985" s="155"/>
      <c r="T985" s="155"/>
      <c r="U985" s="155"/>
      <c r="V985" s="155"/>
      <c r="W985" s="155"/>
      <c r="X985" s="155"/>
    </row>
    <row r="986" spans="11:24" ht="15.75" customHeight="1" x14ac:dyDescent="0.2">
      <c r="K986" s="49"/>
      <c r="L986" s="49"/>
      <c r="M986" s="194"/>
      <c r="O986" s="188"/>
      <c r="Q986" s="155"/>
      <c r="R986" s="155"/>
      <c r="S986" s="155"/>
      <c r="T986" s="155"/>
      <c r="U986" s="155"/>
      <c r="V986" s="155"/>
      <c r="W986" s="155"/>
      <c r="X986" s="155"/>
    </row>
    <row r="987" spans="11:24" ht="15.75" customHeight="1" x14ac:dyDescent="0.2">
      <c r="K987" s="49"/>
      <c r="L987" s="49"/>
      <c r="M987" s="194"/>
      <c r="O987" s="188"/>
      <c r="Q987" s="155"/>
      <c r="R987" s="155"/>
      <c r="S987" s="155"/>
      <c r="T987" s="155"/>
      <c r="U987" s="155"/>
      <c r="V987" s="155"/>
      <c r="W987" s="155"/>
      <c r="X987" s="155"/>
    </row>
    <row r="988" spans="11:24" ht="15.75" customHeight="1" x14ac:dyDescent="0.2">
      <c r="K988" s="49"/>
      <c r="L988" s="49"/>
      <c r="M988" s="194"/>
      <c r="O988" s="188"/>
      <c r="Q988" s="155"/>
      <c r="R988" s="155"/>
      <c r="S988" s="155"/>
      <c r="T988" s="155"/>
      <c r="U988" s="155"/>
      <c r="V988" s="155"/>
      <c r="W988" s="155"/>
      <c r="X988" s="155"/>
    </row>
    <row r="989" spans="11:24" ht="15.75" customHeight="1" x14ac:dyDescent="0.2">
      <c r="K989" s="49"/>
      <c r="L989" s="49"/>
      <c r="M989" s="194"/>
      <c r="O989" s="188"/>
      <c r="Q989" s="155"/>
      <c r="R989" s="155"/>
      <c r="S989" s="155"/>
      <c r="T989" s="155"/>
      <c r="U989" s="155"/>
      <c r="V989" s="155"/>
      <c r="W989" s="155"/>
      <c r="X989" s="155"/>
    </row>
    <row r="990" spans="11:24" ht="15.75" customHeight="1" x14ac:dyDescent="0.2">
      <c r="K990" s="49"/>
      <c r="L990" s="49"/>
      <c r="M990" s="194"/>
      <c r="O990" s="188"/>
      <c r="Q990" s="155"/>
      <c r="R990" s="155"/>
      <c r="S990" s="155"/>
      <c r="T990" s="155"/>
      <c r="U990" s="155"/>
      <c r="V990" s="155"/>
      <c r="W990" s="155"/>
      <c r="X990" s="155"/>
    </row>
    <row r="991" spans="11:24" ht="15.75" customHeight="1" x14ac:dyDescent="0.2">
      <c r="K991" s="49"/>
      <c r="L991" s="49"/>
      <c r="M991" s="194"/>
      <c r="O991" s="188"/>
      <c r="Q991" s="155"/>
      <c r="R991" s="155"/>
      <c r="S991" s="155"/>
      <c r="T991" s="155"/>
      <c r="U991" s="155"/>
      <c r="V991" s="155"/>
      <c r="W991" s="155"/>
      <c r="X991" s="155"/>
    </row>
    <row r="992" spans="11:24" ht="15.75" customHeight="1" x14ac:dyDescent="0.2">
      <c r="K992" s="49"/>
      <c r="L992" s="49"/>
      <c r="M992" s="194"/>
      <c r="O992" s="188"/>
      <c r="Q992" s="155"/>
      <c r="R992" s="155"/>
      <c r="S992" s="155"/>
      <c r="T992" s="155"/>
      <c r="U992" s="155"/>
      <c r="V992" s="155"/>
      <c r="W992" s="155"/>
      <c r="X992" s="155"/>
    </row>
    <row r="993" spans="11:24" ht="15.75" customHeight="1" x14ac:dyDescent="0.2">
      <c r="K993" s="49"/>
      <c r="L993" s="49"/>
      <c r="M993" s="194"/>
      <c r="O993" s="188"/>
      <c r="Q993" s="155"/>
      <c r="R993" s="155"/>
      <c r="S993" s="155"/>
      <c r="T993" s="155"/>
      <c r="U993" s="155"/>
      <c r="V993" s="155"/>
      <c r="W993" s="155"/>
      <c r="X993" s="155"/>
    </row>
    <row r="994" spans="11:24" ht="15.75" customHeight="1" x14ac:dyDescent="0.2">
      <c r="K994" s="49"/>
      <c r="L994" s="49"/>
      <c r="M994" s="194"/>
      <c r="O994" s="188"/>
      <c r="Q994" s="155"/>
      <c r="R994" s="155"/>
      <c r="S994" s="155"/>
      <c r="T994" s="155"/>
      <c r="U994" s="155"/>
      <c r="V994" s="155"/>
      <c r="W994" s="155"/>
      <c r="X994" s="155"/>
    </row>
    <row r="995" spans="11:24" ht="15.75" customHeight="1" x14ac:dyDescent="0.2">
      <c r="K995" s="49"/>
      <c r="L995" s="49"/>
      <c r="M995" s="194"/>
      <c r="O995" s="188"/>
      <c r="Q995" s="155"/>
      <c r="R995" s="155"/>
      <c r="S995" s="155"/>
      <c r="T995" s="155"/>
      <c r="U995" s="155"/>
      <c r="V995" s="155"/>
      <c r="W995" s="155"/>
      <c r="X995" s="155"/>
    </row>
    <row r="996" spans="11:24" ht="15.75" customHeight="1" x14ac:dyDescent="0.2">
      <c r="K996" s="49"/>
      <c r="L996" s="49"/>
      <c r="M996" s="194"/>
      <c r="O996" s="188"/>
      <c r="Q996" s="155"/>
      <c r="R996" s="155"/>
      <c r="S996" s="155"/>
      <c r="T996" s="155"/>
      <c r="U996" s="155"/>
      <c r="V996" s="155"/>
      <c r="W996" s="155"/>
      <c r="X996" s="155"/>
    </row>
    <row r="997" spans="11:24" ht="15.75" customHeight="1" x14ac:dyDescent="0.2">
      <c r="K997" s="49"/>
      <c r="L997" s="49"/>
      <c r="M997" s="194"/>
      <c r="O997" s="188"/>
      <c r="Q997" s="155"/>
      <c r="R997" s="155"/>
      <c r="S997" s="155"/>
      <c r="T997" s="155"/>
      <c r="U997" s="155"/>
      <c r="V997" s="155"/>
      <c r="W997" s="155"/>
      <c r="X997" s="155"/>
    </row>
    <row r="998" spans="11:24" ht="15.75" customHeight="1" x14ac:dyDescent="0.2">
      <c r="K998" s="49"/>
      <c r="L998" s="49"/>
      <c r="M998" s="194"/>
      <c r="O998" s="188"/>
      <c r="Q998" s="155"/>
      <c r="R998" s="155"/>
      <c r="S998" s="155"/>
      <c r="T998" s="155"/>
      <c r="U998" s="155"/>
      <c r="V998" s="155"/>
      <c r="W998" s="155"/>
      <c r="X998" s="155"/>
    </row>
    <row r="999" spans="11:24" ht="15.75" customHeight="1" x14ac:dyDescent="0.2">
      <c r="K999" s="49"/>
      <c r="L999" s="49"/>
      <c r="M999" s="194"/>
      <c r="O999" s="188"/>
      <c r="Q999" s="155"/>
      <c r="R999" s="155"/>
      <c r="S999" s="155"/>
      <c r="T999" s="155"/>
      <c r="U999" s="155"/>
      <c r="V999" s="155"/>
      <c r="W999" s="155"/>
      <c r="X999" s="155"/>
    </row>
    <row r="1000" spans="11:24" ht="15.75" customHeight="1" x14ac:dyDescent="0.2">
      <c r="K1000" s="49"/>
      <c r="L1000" s="49"/>
      <c r="M1000" s="194"/>
      <c r="O1000" s="188"/>
      <c r="Q1000" s="155"/>
      <c r="R1000" s="155"/>
      <c r="S1000" s="155"/>
      <c r="T1000" s="155"/>
      <c r="U1000" s="155"/>
      <c r="V1000" s="155"/>
      <c r="W1000" s="155"/>
      <c r="X1000" s="15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00"/>
  <sheetViews>
    <sheetView topLeftCell="J62" workbookViewId="0">
      <selection activeCell="R63" sqref="R63"/>
    </sheetView>
  </sheetViews>
  <sheetFormatPr baseColWidth="10" defaultColWidth="11.1640625" defaultRowHeight="15" customHeight="1" x14ac:dyDescent="0.2"/>
  <cols>
    <col min="1" max="1" width="18.5" customWidth="1"/>
    <col min="2" max="2" width="16" customWidth="1"/>
    <col min="3" max="3" width="6.1640625" customWidth="1"/>
    <col min="4" max="4" width="4.1640625" customWidth="1"/>
    <col min="5" max="10" width="10.5" customWidth="1"/>
    <col min="11" max="12" width="10.5" style="87" customWidth="1"/>
    <col min="13" max="13" width="10.5" style="119" customWidth="1"/>
    <col min="14" max="14" width="10.5" customWidth="1"/>
    <col min="15" max="17" width="10.5" style="87" customWidth="1"/>
    <col min="18" max="25" width="10.5" customWidth="1"/>
  </cols>
  <sheetData>
    <row r="1" spans="1:17" ht="15.75" customHeight="1" thickBot="1" x14ac:dyDescent="0.25">
      <c r="A1" s="16" t="s">
        <v>59</v>
      </c>
      <c r="B1" s="17" t="s">
        <v>254</v>
      </c>
      <c r="C1" s="17" t="s">
        <v>3</v>
      </c>
      <c r="D1" s="17" t="s">
        <v>4</v>
      </c>
      <c r="E1" s="17" t="s">
        <v>60</v>
      </c>
      <c r="F1" s="17" t="s">
        <v>61</v>
      </c>
      <c r="G1" s="17" t="s">
        <v>62</v>
      </c>
      <c r="H1" s="17" t="s">
        <v>227</v>
      </c>
      <c r="I1" s="17" t="s">
        <v>240</v>
      </c>
      <c r="J1" s="17" t="s">
        <v>250</v>
      </c>
      <c r="K1" s="17" t="s">
        <v>229</v>
      </c>
      <c r="L1" s="17" t="s">
        <v>230</v>
      </c>
      <c r="M1" s="195" t="s">
        <v>239</v>
      </c>
      <c r="O1" s="17" t="s">
        <v>255</v>
      </c>
      <c r="P1" s="17" t="s">
        <v>253</v>
      </c>
      <c r="Q1" s="167"/>
    </row>
    <row r="2" spans="1:17" ht="15.75" customHeight="1" x14ac:dyDescent="0.2">
      <c r="A2" s="50" t="s">
        <v>67</v>
      </c>
      <c r="B2" s="51" t="s">
        <v>68</v>
      </c>
      <c r="C2" s="51">
        <v>2</v>
      </c>
      <c r="D2" s="51">
        <v>3</v>
      </c>
      <c r="E2" s="51">
        <f>IF(H2&lt;0.001,1,0)</f>
        <v>1</v>
      </c>
      <c r="F2" s="51">
        <v>92</v>
      </c>
      <c r="G2" s="51">
        <v>92</v>
      </c>
      <c r="H2" s="51">
        <v>0</v>
      </c>
      <c r="I2" s="51">
        <v>1039.626223</v>
      </c>
      <c r="J2" s="51">
        <v>31916</v>
      </c>
      <c r="K2" s="88">
        <v>60</v>
      </c>
      <c r="L2" s="88">
        <f>100*IF(MIN(BilevelSolver!G2,TimeDependent!G2,Sparse!G2,NonLinear!G2)=0,0,(Sparse!G2-MIN(BilevelSolver!G2,TimeDependent!G2,Sparse!G2,NonLinear!G2))/MIN(BilevelSolver!G2,TimeDependent!G2,Sparse!G2,NonLinear!G2))</f>
        <v>0</v>
      </c>
      <c r="M2" s="214">
        <f>(G2-K2)*100/G2</f>
        <v>34.782608695652172</v>
      </c>
      <c r="O2" s="88">
        <v>102</v>
      </c>
      <c r="P2" s="88">
        <v>60</v>
      </c>
      <c r="Q2" s="83"/>
    </row>
    <row r="3" spans="1:17" ht="15.75" customHeight="1" x14ac:dyDescent="0.2">
      <c r="A3" s="52" t="s">
        <v>69</v>
      </c>
      <c r="B3" s="18" t="s">
        <v>68</v>
      </c>
      <c r="C3" s="18">
        <v>2</v>
      </c>
      <c r="D3" s="18">
        <v>4</v>
      </c>
      <c r="E3" s="18">
        <f t="shared" ref="E3:E66" si="0">IF(H3&lt;0.001,1,0)</f>
        <v>0</v>
      </c>
      <c r="F3" s="18">
        <v>40</v>
      </c>
      <c r="G3" s="18">
        <v>91</v>
      </c>
      <c r="H3" s="18">
        <v>56.043956039999998</v>
      </c>
      <c r="I3" s="18">
        <v>7200.0042439999997</v>
      </c>
      <c r="J3" s="18">
        <v>67935</v>
      </c>
      <c r="K3" s="83">
        <v>40</v>
      </c>
      <c r="L3" s="83">
        <f>100*IF(MIN(BilevelSolver!G3,TimeDependent!G3,Sparse!G3,NonLinear!G3)=0,0,(Sparse!G3-MIN(BilevelSolver!G3,TimeDependent!G3,Sparse!G3,NonLinear!G3))/MIN(BilevelSolver!G3,TimeDependent!G3,Sparse!G3,NonLinear!G3))</f>
        <v>1.1111150827154883</v>
      </c>
      <c r="M3" s="127">
        <f t="shared" ref="M3:M33" si="1">(G3-K3)*100/G3</f>
        <v>56.043956043956044</v>
      </c>
      <c r="O3" s="83">
        <v>102</v>
      </c>
      <c r="P3" s="83">
        <v>40</v>
      </c>
      <c r="Q3" s="83"/>
    </row>
    <row r="4" spans="1:17" ht="15.75" customHeight="1" x14ac:dyDescent="0.2">
      <c r="A4" s="52" t="s">
        <v>70</v>
      </c>
      <c r="B4" s="18" t="s">
        <v>68</v>
      </c>
      <c r="C4" s="18">
        <v>2</v>
      </c>
      <c r="D4" s="18">
        <v>5</v>
      </c>
      <c r="E4" s="18">
        <f t="shared" si="0"/>
        <v>0</v>
      </c>
      <c r="F4" s="18">
        <v>0</v>
      </c>
      <c r="G4" s="18">
        <v>89</v>
      </c>
      <c r="H4" s="18">
        <v>100</v>
      </c>
      <c r="I4" s="18">
        <v>7200.0328449999997</v>
      </c>
      <c r="J4" s="18">
        <v>83328</v>
      </c>
      <c r="K4" s="83">
        <v>0</v>
      </c>
      <c r="L4" s="83">
        <f>100*IF(MIN(BilevelSolver!G4,TimeDependent!G4,Sparse!G4,NonLinear!G4)=0,0,(Sparse!G4-MIN(BilevelSolver!G4,TimeDependent!G4,Sparse!G4,NonLinear!G4))/MIN(BilevelSolver!G4,TimeDependent!G4,Sparse!G4,NonLinear!G4))</f>
        <v>2.2988505747126435</v>
      </c>
      <c r="M4" s="127">
        <f t="shared" si="1"/>
        <v>100</v>
      </c>
      <c r="O4" s="83">
        <v>102</v>
      </c>
      <c r="P4" s="83">
        <v>0</v>
      </c>
      <c r="Q4" s="83"/>
    </row>
    <row r="5" spans="1:17" ht="15.75" customHeight="1" x14ac:dyDescent="0.2">
      <c r="A5" s="50" t="s">
        <v>71</v>
      </c>
      <c r="B5" s="51" t="s">
        <v>68</v>
      </c>
      <c r="C5" s="51">
        <v>3</v>
      </c>
      <c r="D5" s="51">
        <v>3</v>
      </c>
      <c r="E5" s="51">
        <f t="shared" si="0"/>
        <v>1</v>
      </c>
      <c r="F5" s="51">
        <v>80</v>
      </c>
      <c r="G5" s="51">
        <v>80</v>
      </c>
      <c r="H5" s="51">
        <v>0</v>
      </c>
      <c r="I5" s="51">
        <v>1159.579154</v>
      </c>
      <c r="J5" s="51">
        <v>39099</v>
      </c>
      <c r="K5" s="88">
        <v>41</v>
      </c>
      <c r="L5" s="88">
        <f>100*IF(MIN(BilevelSolver!G5,TimeDependent!G5,Sparse!G5,NonLinear!G5)=0,0,(Sparse!G5-MIN(BilevelSolver!G5,TimeDependent!G5,Sparse!G5,NonLinear!G5))/MIN(BilevelSolver!G5,TimeDependent!G5,Sparse!G5,NonLinear!G5))</f>
        <v>6.0000218163243238E-8</v>
      </c>
      <c r="M5" s="214">
        <f t="shared" si="1"/>
        <v>48.75</v>
      </c>
      <c r="O5" s="88">
        <v>89</v>
      </c>
      <c r="P5" s="88">
        <v>41</v>
      </c>
      <c r="Q5" s="83"/>
    </row>
    <row r="6" spans="1:17" ht="15.75" customHeight="1" x14ac:dyDescent="0.2">
      <c r="A6" s="52" t="s">
        <v>72</v>
      </c>
      <c r="B6" s="18" t="s">
        <v>68</v>
      </c>
      <c r="C6" s="18">
        <v>3</v>
      </c>
      <c r="D6" s="18">
        <v>4</v>
      </c>
      <c r="E6" s="18">
        <f t="shared" si="0"/>
        <v>0</v>
      </c>
      <c r="F6" s="18">
        <v>18</v>
      </c>
      <c r="G6" s="18">
        <v>78</v>
      </c>
      <c r="H6" s="18">
        <v>76.92307692</v>
      </c>
      <c r="I6" s="18">
        <v>7200.0034260000002</v>
      </c>
      <c r="J6" s="18">
        <v>120251</v>
      </c>
      <c r="K6" s="83">
        <v>0</v>
      </c>
      <c r="L6" s="83">
        <f>100*IF(MIN(BilevelSolver!G6,TimeDependent!G6,Sparse!G6,NonLinear!G6)=0,0,(Sparse!G6-MIN(BilevelSolver!G6,TimeDependent!G6,Sparse!G6,NonLinear!G6))/MIN(BilevelSolver!G6,TimeDependent!G6,Sparse!G6,NonLinear!G6))</f>
        <v>1.2987012987012987</v>
      </c>
      <c r="M6" s="127">
        <f t="shared" si="1"/>
        <v>100</v>
      </c>
      <c r="O6" s="83">
        <v>89</v>
      </c>
      <c r="P6" s="83">
        <v>0</v>
      </c>
      <c r="Q6" s="83"/>
    </row>
    <row r="7" spans="1:17" ht="15.75" customHeight="1" x14ac:dyDescent="0.2">
      <c r="A7" s="52" t="s">
        <v>73</v>
      </c>
      <c r="B7" s="18" t="s">
        <v>68</v>
      </c>
      <c r="C7" s="18">
        <v>3</v>
      </c>
      <c r="D7" s="18">
        <v>5</v>
      </c>
      <c r="E7" s="18">
        <f t="shared" si="0"/>
        <v>0</v>
      </c>
      <c r="F7" s="18">
        <v>6</v>
      </c>
      <c r="G7" s="18">
        <v>75</v>
      </c>
      <c r="H7" s="18">
        <v>92</v>
      </c>
      <c r="I7" s="18">
        <v>7200.0078970000004</v>
      </c>
      <c r="J7" s="18">
        <v>92027</v>
      </c>
      <c r="K7" s="83">
        <v>0</v>
      </c>
      <c r="L7" s="83">
        <f>100*IF(MIN(BilevelSolver!G7,TimeDependent!G7,Sparse!G7,NonLinear!G7)=0,0,(Sparse!G7-MIN(BilevelSolver!G7,TimeDependent!G7,Sparse!G7,NonLinear!G7))/MIN(BilevelSolver!G7,TimeDependent!G7,Sparse!G7,NonLinear!G7))</f>
        <v>2.7397306006637008</v>
      </c>
      <c r="M7" s="127">
        <f t="shared" si="1"/>
        <v>100</v>
      </c>
      <c r="O7" s="83">
        <v>89</v>
      </c>
      <c r="P7" s="83">
        <v>0</v>
      </c>
      <c r="Q7" s="83"/>
    </row>
    <row r="8" spans="1:17" ht="15.75" customHeight="1" x14ac:dyDescent="0.2">
      <c r="A8" s="50" t="s">
        <v>74</v>
      </c>
      <c r="B8" s="51" t="s">
        <v>68</v>
      </c>
      <c r="C8" s="51">
        <v>4</v>
      </c>
      <c r="D8" s="51">
        <v>3</v>
      </c>
      <c r="E8" s="51">
        <f t="shared" si="0"/>
        <v>1</v>
      </c>
      <c r="F8" s="51">
        <v>59</v>
      </c>
      <c r="G8" s="51">
        <v>59</v>
      </c>
      <c r="H8" s="51">
        <v>0</v>
      </c>
      <c r="I8" s="51">
        <v>49.936444999999999</v>
      </c>
      <c r="J8" s="51">
        <v>7090</v>
      </c>
      <c r="K8" s="88">
        <v>0</v>
      </c>
      <c r="L8" s="88">
        <f>100*IF(MIN(BilevelSolver!G8,TimeDependent!G8,Sparse!G8,NonLinear!G8)=0,0,(Sparse!G8-MIN(BilevelSolver!G8,TimeDependent!G8,Sparse!G8,NonLinear!G8))/MIN(BilevelSolver!G8,TimeDependent!G8,Sparse!G8,NonLinear!G8))</f>
        <v>3.559831149382042E-9</v>
      </c>
      <c r="M8" s="214">
        <f t="shared" si="1"/>
        <v>100</v>
      </c>
      <c r="O8" s="88">
        <v>79</v>
      </c>
      <c r="P8" s="88">
        <v>0</v>
      </c>
      <c r="Q8" s="83"/>
    </row>
    <row r="9" spans="1:17" ht="15.75" customHeight="1" x14ac:dyDescent="0.2">
      <c r="A9" s="50" t="s">
        <v>75</v>
      </c>
      <c r="B9" s="51" t="s">
        <v>68</v>
      </c>
      <c r="C9" s="51">
        <v>4</v>
      </c>
      <c r="D9" s="51">
        <v>4</v>
      </c>
      <c r="E9" s="51">
        <f t="shared" si="0"/>
        <v>1</v>
      </c>
      <c r="F9" s="51">
        <v>55</v>
      </c>
      <c r="G9" s="51">
        <v>55</v>
      </c>
      <c r="H9" s="51">
        <v>0</v>
      </c>
      <c r="I9" s="51">
        <v>1664.0790529999999</v>
      </c>
      <c r="J9" s="51">
        <v>47466</v>
      </c>
      <c r="K9" s="88">
        <v>0</v>
      </c>
      <c r="L9" s="88">
        <f>100*IF(MIN(BilevelSolver!G9,TimeDependent!G9,Sparse!G9,NonLinear!G9)=0,0,(Sparse!G9-MIN(BilevelSolver!G9,TimeDependent!G9,Sparse!G9,NonLinear!G9))/MIN(BilevelSolver!G9,TimeDependent!G9,Sparse!G9,NonLinear!G9))</f>
        <v>3.2381515536555646E-6</v>
      </c>
      <c r="M9" s="214">
        <f t="shared" si="1"/>
        <v>100</v>
      </c>
      <c r="O9" s="88">
        <v>79</v>
      </c>
      <c r="P9" s="88">
        <v>0</v>
      </c>
      <c r="Q9" s="83"/>
    </row>
    <row r="10" spans="1:17" ht="15.75" customHeight="1" x14ac:dyDescent="0.2">
      <c r="A10" s="52" t="s">
        <v>76</v>
      </c>
      <c r="B10" s="18" t="s">
        <v>68</v>
      </c>
      <c r="C10" s="18">
        <v>4</v>
      </c>
      <c r="D10" s="18">
        <v>5</v>
      </c>
      <c r="E10" s="18">
        <f t="shared" si="0"/>
        <v>0</v>
      </c>
      <c r="F10" s="18">
        <v>4</v>
      </c>
      <c r="G10" s="18">
        <v>50</v>
      </c>
      <c r="H10" s="18">
        <v>92</v>
      </c>
      <c r="I10" s="18">
        <v>7200.0099369999998</v>
      </c>
      <c r="J10" s="18">
        <v>85109</v>
      </c>
      <c r="K10" s="83">
        <v>0</v>
      </c>
      <c r="L10" s="83">
        <f>100*IF(MIN(BilevelSolver!G10,TimeDependent!G10,Sparse!G10,NonLinear!G10)=0,0,(Sparse!G10-MIN(BilevelSolver!G10,TimeDependent!G10,Sparse!G10,NonLinear!G10))/MIN(BilevelSolver!G10,TimeDependent!G10,Sparse!G10,NonLinear!G10))</f>
        <v>6.3829787308737034</v>
      </c>
      <c r="M10" s="127">
        <f t="shared" si="1"/>
        <v>100</v>
      </c>
      <c r="O10" s="83">
        <v>79</v>
      </c>
      <c r="P10" s="83">
        <v>0</v>
      </c>
      <c r="Q10" s="83"/>
    </row>
    <row r="11" spans="1:17" ht="15.75" customHeight="1" thickBot="1" x14ac:dyDescent="0.25">
      <c r="A11" s="99" t="s">
        <v>77</v>
      </c>
      <c r="B11" s="213" t="s">
        <v>68</v>
      </c>
      <c r="C11" s="213">
        <v>5</v>
      </c>
      <c r="D11" s="213">
        <v>3</v>
      </c>
      <c r="E11" s="213">
        <f t="shared" si="0"/>
        <v>1</v>
      </c>
      <c r="F11" s="213">
        <v>22</v>
      </c>
      <c r="G11" s="213">
        <v>22</v>
      </c>
      <c r="H11" s="213">
        <v>0</v>
      </c>
      <c r="I11" s="213">
        <v>4.5689921379999996</v>
      </c>
      <c r="J11" s="213">
        <v>899</v>
      </c>
      <c r="K11" s="213">
        <v>0</v>
      </c>
      <c r="L11" s="213">
        <f>100*IF(MIN(BilevelSolver!G11,TimeDependent!G11,Sparse!G11,NonLinear!G11)=0,0,(Sparse!G11-MIN(BilevelSolver!G11,TimeDependent!G11,Sparse!G11,NonLinear!G11))/MIN(BilevelSolver!G11,TimeDependent!G11,Sparse!G11,NonLinear!G11))</f>
        <v>0</v>
      </c>
      <c r="M11" s="215">
        <f t="shared" si="1"/>
        <v>100</v>
      </c>
      <c r="O11" s="213">
        <v>63</v>
      </c>
      <c r="P11" s="213">
        <v>0</v>
      </c>
      <c r="Q11" s="83"/>
    </row>
    <row r="12" spans="1:17" ht="15.75" customHeight="1" x14ac:dyDescent="0.2">
      <c r="A12" s="18" t="s">
        <v>78</v>
      </c>
      <c r="B12" s="18" t="s">
        <v>79</v>
      </c>
      <c r="C12" s="18">
        <v>10</v>
      </c>
      <c r="D12" s="18">
        <v>3</v>
      </c>
      <c r="E12" s="18">
        <f t="shared" si="0"/>
        <v>0</v>
      </c>
      <c r="F12" s="18">
        <v>201</v>
      </c>
      <c r="G12" s="18">
        <v>229</v>
      </c>
      <c r="H12" s="18">
        <v>12.22707424</v>
      </c>
      <c r="I12" s="18">
        <v>7200.0120459999998</v>
      </c>
      <c r="J12" s="18">
        <v>14988</v>
      </c>
      <c r="K12" s="83">
        <v>201</v>
      </c>
      <c r="L12" s="83">
        <f>100*IF(MIN(BilevelSolver!G12,TimeDependent!G12,Sparse!G12,NonLinear!G12)=0,0,(Sparse!G12-MIN(BilevelSolver!G12,TimeDependent!G12,Sparse!G12,NonLinear!G12))/MIN(BilevelSolver!G12,TimeDependent!G12,Sparse!G12,NonLinear!G12))</f>
        <v>0</v>
      </c>
      <c r="M12" s="127">
        <f t="shared" si="1"/>
        <v>12.22707423580786</v>
      </c>
      <c r="O12" s="83">
        <v>322</v>
      </c>
      <c r="P12" s="83">
        <v>201</v>
      </c>
      <c r="Q12" s="83"/>
    </row>
    <row r="13" spans="1:17" ht="15.75" customHeight="1" x14ac:dyDescent="0.2">
      <c r="A13" s="18" t="s">
        <v>80</v>
      </c>
      <c r="B13" s="18" t="s">
        <v>79</v>
      </c>
      <c r="C13" s="18">
        <v>10</v>
      </c>
      <c r="D13" s="18">
        <v>4</v>
      </c>
      <c r="E13" s="18">
        <f t="shared" si="0"/>
        <v>0</v>
      </c>
      <c r="F13" s="18">
        <v>178</v>
      </c>
      <c r="G13" s="18">
        <v>219</v>
      </c>
      <c r="H13" s="18">
        <v>18.721461189999999</v>
      </c>
      <c r="I13" s="18">
        <v>7200.3420370000003</v>
      </c>
      <c r="J13" s="18">
        <v>9055</v>
      </c>
      <c r="K13" s="83">
        <v>178</v>
      </c>
      <c r="L13" s="83">
        <f>100*IF(MIN(BilevelSolver!G13,TimeDependent!G13,Sparse!G13,NonLinear!G13)=0,0,(Sparse!G13-MIN(BilevelSolver!G13,TimeDependent!G13,Sparse!G13,NonLinear!G13))/MIN(BilevelSolver!G13,TimeDependent!G13,Sparse!G13,NonLinear!G13))</f>
        <v>0</v>
      </c>
      <c r="M13" s="127">
        <f t="shared" si="1"/>
        <v>18.721461187214611</v>
      </c>
      <c r="O13" s="83">
        <v>322</v>
      </c>
      <c r="P13" s="83">
        <v>178</v>
      </c>
      <c r="Q13" s="83"/>
    </row>
    <row r="14" spans="1:17" ht="15.75" customHeight="1" x14ac:dyDescent="0.2">
      <c r="A14" s="18" t="s">
        <v>81</v>
      </c>
      <c r="B14" s="18" t="s">
        <v>79</v>
      </c>
      <c r="C14" s="18">
        <v>10</v>
      </c>
      <c r="D14" s="18">
        <v>5</v>
      </c>
      <c r="E14" s="18">
        <f t="shared" si="0"/>
        <v>0</v>
      </c>
      <c r="F14" s="18">
        <v>163</v>
      </c>
      <c r="G14" s="18">
        <v>213</v>
      </c>
      <c r="H14" s="18">
        <v>23.4741784</v>
      </c>
      <c r="I14" s="18">
        <v>7200.1220730000005</v>
      </c>
      <c r="J14" s="18">
        <v>5663</v>
      </c>
      <c r="K14" s="83">
        <v>163</v>
      </c>
      <c r="L14" s="83">
        <f>100*IF(MIN(BilevelSolver!G14,TimeDependent!G14,Sparse!G14,NonLinear!G14)=0,0,(Sparse!G14-MIN(BilevelSolver!G14,TimeDependent!G14,Sparse!G14,NonLinear!G14))/MIN(BilevelSolver!G14,TimeDependent!G14,Sparse!G14,NonLinear!G14))</f>
        <v>2.8985512198347312</v>
      </c>
      <c r="M14" s="127">
        <f t="shared" si="1"/>
        <v>23.474178403755868</v>
      </c>
      <c r="O14" s="83">
        <v>322</v>
      </c>
      <c r="P14" s="83">
        <v>163</v>
      </c>
      <c r="Q14" s="83"/>
    </row>
    <row r="15" spans="1:17" ht="15.75" customHeight="1" x14ac:dyDescent="0.2">
      <c r="A15" s="51" t="s">
        <v>82</v>
      </c>
      <c r="B15" s="51" t="s">
        <v>79</v>
      </c>
      <c r="C15" s="51">
        <v>15</v>
      </c>
      <c r="D15" s="51">
        <v>3</v>
      </c>
      <c r="E15" s="51">
        <f t="shared" si="0"/>
        <v>1</v>
      </c>
      <c r="F15" s="51">
        <v>117</v>
      </c>
      <c r="G15" s="51">
        <v>117</v>
      </c>
      <c r="H15" s="51">
        <v>0</v>
      </c>
      <c r="I15" s="51">
        <v>868.67582300000004</v>
      </c>
      <c r="J15" s="51">
        <v>12191</v>
      </c>
      <c r="K15" s="88">
        <v>114</v>
      </c>
      <c r="L15" s="88">
        <f>100*IF(MIN(BilevelSolver!G15,TimeDependent!G15,Sparse!G15,NonLinear!G15)=0,0,(Sparse!G15-MIN(BilevelSolver!G15,TimeDependent!G15,Sparse!G15,NonLinear!G15))/MIN(BilevelSolver!G15,TimeDependent!G15,Sparse!G15,NonLinear!G15))</f>
        <v>2.1330505528538335E-6</v>
      </c>
      <c r="M15" s="214">
        <f t="shared" si="1"/>
        <v>2.5641025641025643</v>
      </c>
      <c r="O15" s="88">
        <v>168</v>
      </c>
      <c r="P15" s="88">
        <v>114</v>
      </c>
      <c r="Q15" s="83"/>
    </row>
    <row r="16" spans="1:17" ht="15.75" customHeight="1" x14ac:dyDescent="0.2">
      <c r="A16" s="18" t="s">
        <v>83</v>
      </c>
      <c r="B16" s="18" t="s">
        <v>79</v>
      </c>
      <c r="C16" s="18">
        <v>15</v>
      </c>
      <c r="D16" s="18">
        <v>4</v>
      </c>
      <c r="E16" s="18">
        <f t="shared" si="0"/>
        <v>0</v>
      </c>
      <c r="F16" s="18">
        <v>106</v>
      </c>
      <c r="G16" s="18">
        <v>113</v>
      </c>
      <c r="H16" s="18">
        <v>6.1946902650000002</v>
      </c>
      <c r="I16" s="18">
        <v>7200.0472040000004</v>
      </c>
      <c r="J16" s="18">
        <v>27775</v>
      </c>
      <c r="K16" s="83">
        <v>106</v>
      </c>
      <c r="L16" s="83">
        <f>100*IF(MIN(BilevelSolver!G16,TimeDependent!G16,Sparse!G16,NonLinear!G16)=0,0,(Sparse!G16-MIN(BilevelSolver!G16,TimeDependent!G16,Sparse!G16,NonLinear!G16))/MIN(BilevelSolver!G16,TimeDependent!G16,Sparse!G16,NonLinear!G16))</f>
        <v>4.6296315823567538</v>
      </c>
      <c r="M16" s="127">
        <f t="shared" si="1"/>
        <v>6.1946902654867255</v>
      </c>
      <c r="O16" s="83">
        <v>168</v>
      </c>
      <c r="P16" s="83">
        <v>106</v>
      </c>
      <c r="Q16" s="83"/>
    </row>
    <row r="17" spans="1:17" ht="15.75" customHeight="1" x14ac:dyDescent="0.2">
      <c r="A17" s="18" t="s">
        <v>84</v>
      </c>
      <c r="B17" s="18" t="s">
        <v>79</v>
      </c>
      <c r="C17" s="18">
        <v>15</v>
      </c>
      <c r="D17" s="18">
        <v>5</v>
      </c>
      <c r="E17" s="18">
        <f t="shared" si="0"/>
        <v>0</v>
      </c>
      <c r="F17" s="18">
        <v>99</v>
      </c>
      <c r="G17" s="18">
        <v>111</v>
      </c>
      <c r="H17" s="18">
        <v>10.81081081</v>
      </c>
      <c r="I17" s="18">
        <v>7200.0255649999999</v>
      </c>
      <c r="J17" s="18">
        <v>22642</v>
      </c>
      <c r="K17" s="83">
        <v>99</v>
      </c>
      <c r="L17" s="83">
        <f>100*IF(MIN(BilevelSolver!G17,TimeDependent!G17,Sparse!G17,NonLinear!G17)=0,0,(Sparse!G17-MIN(BilevelSolver!G17,TimeDependent!G17,Sparse!G17,NonLinear!G17))/MIN(BilevelSolver!G17,TimeDependent!G17,Sparse!G17,NonLinear!G17))</f>
        <v>8.8235294117647065</v>
      </c>
      <c r="M17" s="127">
        <f t="shared" si="1"/>
        <v>10.810810810810811</v>
      </c>
      <c r="O17" s="83">
        <v>168</v>
      </c>
      <c r="P17" s="83">
        <v>99</v>
      </c>
      <c r="Q17" s="83"/>
    </row>
    <row r="18" spans="1:17" ht="15.75" customHeight="1" x14ac:dyDescent="0.2">
      <c r="A18" s="18" t="s">
        <v>85</v>
      </c>
      <c r="B18" s="18" t="s">
        <v>79</v>
      </c>
      <c r="C18" s="18">
        <v>5</v>
      </c>
      <c r="D18" s="18">
        <v>3</v>
      </c>
      <c r="E18" s="18">
        <f t="shared" si="0"/>
        <v>0</v>
      </c>
      <c r="F18" s="18">
        <v>471</v>
      </c>
      <c r="G18" s="18">
        <v>937</v>
      </c>
      <c r="H18" s="18">
        <v>49.733191040000001</v>
      </c>
      <c r="I18" s="18">
        <v>7200.1755899999998</v>
      </c>
      <c r="J18" s="18">
        <v>1180</v>
      </c>
      <c r="K18" s="83">
        <v>471</v>
      </c>
      <c r="L18" s="83">
        <f>100*IF(MIN(BilevelSolver!G18,TimeDependent!G18,Sparse!G18,NonLinear!G18)=0,0,(Sparse!G18-MIN(BilevelSolver!G18,TimeDependent!G18,Sparse!G18,NonLinear!G18))/MIN(BilevelSolver!G18,TimeDependent!G18,Sparse!G18,NonLinear!G18))</f>
        <v>4.5758928571428568</v>
      </c>
      <c r="M18" s="127">
        <f t="shared" si="1"/>
        <v>49.73319103521878</v>
      </c>
      <c r="O18" s="83">
        <v>1087</v>
      </c>
      <c r="P18" s="83">
        <v>471</v>
      </c>
      <c r="Q18" s="83"/>
    </row>
    <row r="19" spans="1:17" ht="15.75" customHeight="1" x14ac:dyDescent="0.2">
      <c r="A19" s="18" t="s">
        <v>86</v>
      </c>
      <c r="B19" s="18" t="s">
        <v>79</v>
      </c>
      <c r="C19" s="18">
        <v>5</v>
      </c>
      <c r="D19" s="18">
        <v>4</v>
      </c>
      <c r="E19" s="18">
        <f t="shared" si="0"/>
        <v>0</v>
      </c>
      <c r="F19" s="18">
        <v>378</v>
      </c>
      <c r="G19" s="18">
        <v>913</v>
      </c>
      <c r="H19" s="18">
        <v>58.598028480000004</v>
      </c>
      <c r="I19" s="18">
        <v>7200.0797210000001</v>
      </c>
      <c r="J19" s="18">
        <v>1154</v>
      </c>
      <c r="K19" s="83">
        <v>378</v>
      </c>
      <c r="L19" s="83">
        <f>100*IF(MIN(BilevelSolver!G19,TimeDependent!G19,Sparse!G19,NonLinear!G19)=0,0,(Sparse!G19-MIN(BilevelSolver!G19,TimeDependent!G19,Sparse!G19,NonLinear!G19))/MIN(BilevelSolver!G19,TimeDependent!G19,Sparse!G19,NonLinear!G19))</f>
        <v>4.9425287356320604</v>
      </c>
      <c r="M19" s="127">
        <f t="shared" si="1"/>
        <v>58.598028477546549</v>
      </c>
      <c r="O19" s="83">
        <v>1087</v>
      </c>
      <c r="P19" s="83">
        <v>378</v>
      </c>
      <c r="Q19" s="83"/>
    </row>
    <row r="20" spans="1:17" ht="15.75" customHeight="1" thickBot="1" x14ac:dyDescent="0.25">
      <c r="A20" s="84" t="s">
        <v>87</v>
      </c>
      <c r="B20" s="84" t="s">
        <v>79</v>
      </c>
      <c r="C20" s="84">
        <v>5</v>
      </c>
      <c r="D20" s="84">
        <v>5</v>
      </c>
      <c r="E20" s="84">
        <f t="shared" si="0"/>
        <v>0</v>
      </c>
      <c r="F20" s="84">
        <v>317</v>
      </c>
      <c r="G20" s="84">
        <v>919</v>
      </c>
      <c r="H20" s="84">
        <v>65.505984769999998</v>
      </c>
      <c r="I20" s="84">
        <v>7200.3300049999998</v>
      </c>
      <c r="J20" s="84">
        <v>1116</v>
      </c>
      <c r="K20" s="84">
        <v>317</v>
      </c>
      <c r="L20" s="84">
        <f>100*IF(MIN(BilevelSolver!G20,TimeDependent!G20,Sparse!G20,NonLinear!G20)=0,0,(Sparse!G20-MIN(BilevelSolver!G20,TimeDependent!G20,Sparse!G20,NonLinear!G20))/MIN(BilevelSolver!G20,TimeDependent!G20,Sparse!G20,NonLinear!G20))</f>
        <v>15.307402760351168</v>
      </c>
      <c r="M20" s="216">
        <f t="shared" si="1"/>
        <v>65.505984766050048</v>
      </c>
      <c r="O20" s="84">
        <v>1087</v>
      </c>
      <c r="P20" s="84">
        <v>317</v>
      </c>
      <c r="Q20" s="83"/>
    </row>
    <row r="21" spans="1:17" ht="15.75" customHeight="1" x14ac:dyDescent="0.2">
      <c r="A21" s="52" t="s">
        <v>92</v>
      </c>
      <c r="B21" s="18" t="s">
        <v>89</v>
      </c>
      <c r="C21" s="18">
        <v>32</v>
      </c>
      <c r="D21" s="18">
        <v>3</v>
      </c>
      <c r="E21" s="18">
        <f t="shared" si="0"/>
        <v>0</v>
      </c>
      <c r="F21" s="18">
        <v>817</v>
      </c>
      <c r="G21" s="18">
        <v>901</v>
      </c>
      <c r="H21" s="18">
        <v>9.3229744730000004</v>
      </c>
      <c r="I21" s="18">
        <v>7200.3508849999998</v>
      </c>
      <c r="J21" s="18">
        <v>1219</v>
      </c>
      <c r="K21" s="83">
        <v>817</v>
      </c>
      <c r="L21" s="83">
        <f>100*IF(MIN(BilevelSolver!G21,TimeDependent!G21,Sparse!G21,NonLinear!G21)=0,0,(Sparse!G21-MIN(BilevelSolver!G21,TimeDependent!G21,Sparse!G21,NonLinear!G21))/MIN(BilevelSolver!G21,TimeDependent!G21,Sparse!G21,NonLinear!G21))</f>
        <v>1.578354214892091</v>
      </c>
      <c r="M21" s="127">
        <f t="shared" si="1"/>
        <v>9.3229744728079904</v>
      </c>
      <c r="O21" s="83">
        <v>936</v>
      </c>
      <c r="P21" s="83">
        <v>817</v>
      </c>
      <c r="Q21" s="83"/>
    </row>
    <row r="22" spans="1:17" ht="15.75" customHeight="1" x14ac:dyDescent="0.2">
      <c r="A22" s="52" t="s">
        <v>93</v>
      </c>
      <c r="B22" s="18" t="s">
        <v>89</v>
      </c>
      <c r="C22" s="18">
        <v>32</v>
      </c>
      <c r="D22" s="18">
        <v>4</v>
      </c>
      <c r="E22" s="18">
        <f t="shared" si="0"/>
        <v>0</v>
      </c>
      <c r="F22" s="18">
        <v>776</v>
      </c>
      <c r="G22" s="18">
        <v>916</v>
      </c>
      <c r="H22" s="18">
        <v>15.28384279</v>
      </c>
      <c r="I22" s="18">
        <v>7200.2781080000004</v>
      </c>
      <c r="J22" s="18">
        <v>1196</v>
      </c>
      <c r="K22" s="83">
        <v>776</v>
      </c>
      <c r="L22" s="83">
        <f>100*IF(MIN(BilevelSolver!G22,TimeDependent!G22,Sparse!G22,NonLinear!G22)=0,0,(Sparse!G22-MIN(BilevelSolver!G22,TimeDependent!G22,Sparse!G22,NonLinear!G22))/MIN(BilevelSolver!G22,TimeDependent!G22,Sparse!G22,NonLinear!G22))</f>
        <v>5.2873563218391224</v>
      </c>
      <c r="M22" s="127">
        <f t="shared" si="1"/>
        <v>15.283842794759826</v>
      </c>
      <c r="O22" s="83">
        <v>936</v>
      </c>
      <c r="P22" s="83">
        <v>776</v>
      </c>
      <c r="Q22" s="83"/>
    </row>
    <row r="23" spans="1:17" ht="15.75" customHeight="1" x14ac:dyDescent="0.2">
      <c r="A23" s="52" t="s">
        <v>94</v>
      </c>
      <c r="B23" s="18" t="s">
        <v>89</v>
      </c>
      <c r="C23" s="18">
        <v>32</v>
      </c>
      <c r="D23" s="18">
        <v>5</v>
      </c>
      <c r="E23" s="18">
        <f t="shared" si="0"/>
        <v>0</v>
      </c>
      <c r="F23" s="18">
        <v>740</v>
      </c>
      <c r="G23" s="18">
        <v>899</v>
      </c>
      <c r="H23" s="18">
        <v>17.68631813</v>
      </c>
      <c r="I23" s="18">
        <v>7200.3203620000004</v>
      </c>
      <c r="J23" s="18">
        <v>1169</v>
      </c>
      <c r="K23" s="83">
        <v>740</v>
      </c>
      <c r="L23" s="83">
        <f>100*IF(MIN(BilevelSolver!G23,TimeDependent!G23,Sparse!G23,NonLinear!G23)=0,0,(Sparse!G23-MIN(BilevelSolver!G23,TimeDependent!G23,Sparse!G23,NonLinear!G23))/MIN(BilevelSolver!G23,TimeDependent!G23,Sparse!G23,NonLinear!G23))</f>
        <v>5.1461988304093005</v>
      </c>
      <c r="M23" s="127">
        <f t="shared" si="1"/>
        <v>17.686318131256954</v>
      </c>
      <c r="O23" s="83">
        <v>936</v>
      </c>
      <c r="P23" s="83">
        <v>740</v>
      </c>
      <c r="Q23" s="83"/>
    </row>
    <row r="24" spans="1:17" ht="15.75" customHeight="1" x14ac:dyDescent="0.2">
      <c r="A24" s="52" t="s">
        <v>95</v>
      </c>
      <c r="B24" s="18" t="s">
        <v>89</v>
      </c>
      <c r="C24" s="18">
        <v>42</v>
      </c>
      <c r="D24" s="18">
        <v>3</v>
      </c>
      <c r="E24" s="18">
        <f t="shared" si="0"/>
        <v>0</v>
      </c>
      <c r="F24" s="18">
        <v>312</v>
      </c>
      <c r="G24" s="18">
        <v>355</v>
      </c>
      <c r="H24" s="18">
        <v>12.11267606</v>
      </c>
      <c r="I24" s="18">
        <v>7200.0223960000003</v>
      </c>
      <c r="J24" s="18">
        <v>5169</v>
      </c>
      <c r="K24" s="83">
        <v>312</v>
      </c>
      <c r="L24" s="83">
        <f>100*IF(MIN(BilevelSolver!G24,TimeDependent!G24,Sparse!G24,NonLinear!G24)=0,0,(Sparse!G24-MIN(BilevelSolver!G24,TimeDependent!G24,Sparse!G24,NonLinear!G24))/MIN(BilevelSolver!G24,TimeDependent!G24,Sparse!G24,NonLinear!G24))</f>
        <v>0.28248587570650457</v>
      </c>
      <c r="M24" s="127">
        <f t="shared" si="1"/>
        <v>12.112676056338028</v>
      </c>
      <c r="O24" s="83">
        <v>400</v>
      </c>
      <c r="P24" s="83">
        <v>312</v>
      </c>
      <c r="Q24" s="83"/>
    </row>
    <row r="25" spans="1:17" ht="15.75" customHeight="1" x14ac:dyDescent="0.2">
      <c r="A25" s="52" t="s">
        <v>96</v>
      </c>
      <c r="B25" s="18" t="s">
        <v>89</v>
      </c>
      <c r="C25" s="18">
        <v>42</v>
      </c>
      <c r="D25" s="18">
        <v>4</v>
      </c>
      <c r="E25" s="18">
        <f t="shared" si="0"/>
        <v>0</v>
      </c>
      <c r="F25" s="18">
        <v>311</v>
      </c>
      <c r="G25" s="18">
        <v>349</v>
      </c>
      <c r="H25" s="18">
        <v>10.88825215</v>
      </c>
      <c r="I25" s="18">
        <v>7200.0556669999996</v>
      </c>
      <c r="J25" s="18">
        <v>3272</v>
      </c>
      <c r="K25" s="83">
        <v>311</v>
      </c>
      <c r="L25" s="83">
        <f>100*IF(MIN(BilevelSolver!G25,TimeDependent!G25,Sparse!G25,NonLinear!G25)=0,0,(Sparse!G25-MIN(BilevelSolver!G25,TimeDependent!G25,Sparse!G25,NonLinear!G25))/MIN(BilevelSolver!G25,TimeDependent!G25,Sparse!G25,NonLinear!G25))</f>
        <v>11.858974358974358</v>
      </c>
      <c r="M25" s="127">
        <f t="shared" si="1"/>
        <v>10.888252148997134</v>
      </c>
      <c r="O25" s="83">
        <v>400</v>
      </c>
      <c r="P25" s="83">
        <v>311</v>
      </c>
      <c r="Q25" s="83"/>
    </row>
    <row r="26" spans="1:17" ht="15.75" customHeight="1" thickBot="1" x14ac:dyDescent="0.25">
      <c r="A26" s="53" t="s">
        <v>97</v>
      </c>
      <c r="B26" s="54" t="s">
        <v>89</v>
      </c>
      <c r="C26" s="54">
        <v>42</v>
      </c>
      <c r="D26" s="54">
        <v>5</v>
      </c>
      <c r="E26" s="54">
        <f t="shared" si="0"/>
        <v>0</v>
      </c>
      <c r="F26" s="54">
        <v>310</v>
      </c>
      <c r="G26" s="54">
        <v>352</v>
      </c>
      <c r="H26" s="54">
        <v>11.93181818</v>
      </c>
      <c r="I26" s="54">
        <v>7200.1795590000002</v>
      </c>
      <c r="J26" s="54">
        <v>3650</v>
      </c>
      <c r="K26" s="89">
        <v>310</v>
      </c>
      <c r="L26" s="89">
        <f>100*IF(MIN(BilevelSolver!G26,TimeDependent!G26,Sparse!G26,NonLinear!G26)=0,0,(Sparse!G26-MIN(BilevelSolver!G26,TimeDependent!G26,Sparse!G26,NonLinear!G26))/MIN(BilevelSolver!G26,TimeDependent!G26,Sparse!G26,NonLinear!G26))</f>
        <v>13.183279742765272</v>
      </c>
      <c r="M26" s="217">
        <f t="shared" si="1"/>
        <v>11.931818181818182</v>
      </c>
      <c r="O26" s="89">
        <v>400</v>
      </c>
      <c r="P26" s="89">
        <v>310</v>
      </c>
      <c r="Q26" s="83"/>
    </row>
    <row r="27" spans="1:17" ht="15.75" customHeight="1" x14ac:dyDescent="0.2">
      <c r="A27" s="50" t="s">
        <v>137</v>
      </c>
      <c r="B27" s="51" t="s">
        <v>138</v>
      </c>
      <c r="C27" s="51">
        <v>2</v>
      </c>
      <c r="D27" s="51">
        <v>3</v>
      </c>
      <c r="E27" s="51">
        <f t="shared" si="0"/>
        <v>1</v>
      </c>
      <c r="F27" s="51">
        <v>44</v>
      </c>
      <c r="G27" s="51">
        <v>44</v>
      </c>
      <c r="H27" s="51">
        <v>0</v>
      </c>
      <c r="I27" s="51">
        <v>38.459436179999997</v>
      </c>
      <c r="J27" s="51">
        <v>6875</v>
      </c>
      <c r="K27" s="88">
        <v>0</v>
      </c>
      <c r="L27" s="88">
        <f>100*IF(MIN(BilevelSolver!G27,TimeDependent!G27,Sparse!G27,NonLinear!G27)=0,0,(Sparse!G27-MIN(BilevelSolver!G27,TimeDependent!G27,Sparse!G27,NonLinear!G27))/MIN(BilevelSolver!G27,TimeDependent!G27,Sparse!G27,NonLinear!G27))</f>
        <v>1.1363742271699708E-8</v>
      </c>
      <c r="M27" s="214">
        <f t="shared" si="1"/>
        <v>100</v>
      </c>
      <c r="O27" s="88">
        <v>53</v>
      </c>
      <c r="P27" s="88">
        <v>0</v>
      </c>
      <c r="Q27" s="83"/>
    </row>
    <row r="28" spans="1:17" ht="15.75" customHeight="1" x14ac:dyDescent="0.2">
      <c r="A28" s="50" t="s">
        <v>139</v>
      </c>
      <c r="B28" s="51" t="s">
        <v>138</v>
      </c>
      <c r="C28" s="51">
        <v>2</v>
      </c>
      <c r="D28" s="51">
        <v>4</v>
      </c>
      <c r="E28" s="51">
        <f t="shared" si="0"/>
        <v>1</v>
      </c>
      <c r="F28" s="51">
        <v>42</v>
      </c>
      <c r="G28" s="51">
        <v>42</v>
      </c>
      <c r="H28" s="51">
        <v>0</v>
      </c>
      <c r="I28" s="51">
        <v>905.32840799999997</v>
      </c>
      <c r="J28" s="51">
        <v>37470</v>
      </c>
      <c r="K28" s="88">
        <v>0</v>
      </c>
      <c r="L28" s="88">
        <f>100*IF(MIN(BilevelSolver!G28,TimeDependent!G28,Sparse!G28,NonLinear!G28)=0,0,(Sparse!G28-MIN(BilevelSolver!G28,TimeDependent!G28,Sparse!G28,NonLinear!G28))/MIN(BilevelSolver!G28,TimeDependent!G28,Sparse!G28,NonLinear!G28))</f>
        <v>0</v>
      </c>
      <c r="M28" s="214">
        <f t="shared" si="1"/>
        <v>100</v>
      </c>
      <c r="O28" s="88">
        <v>53</v>
      </c>
      <c r="P28" s="88">
        <v>0</v>
      </c>
      <c r="Q28" s="83"/>
    </row>
    <row r="29" spans="1:17" ht="15.75" customHeight="1" x14ac:dyDescent="0.2">
      <c r="A29" s="52" t="s">
        <v>140</v>
      </c>
      <c r="B29" s="18" t="s">
        <v>138</v>
      </c>
      <c r="C29" s="18">
        <v>2</v>
      </c>
      <c r="D29" s="18">
        <v>5</v>
      </c>
      <c r="E29" s="18">
        <f t="shared" si="0"/>
        <v>0</v>
      </c>
      <c r="F29" s="18">
        <v>10</v>
      </c>
      <c r="G29" s="18">
        <v>40</v>
      </c>
      <c r="H29" s="18">
        <v>75</v>
      </c>
      <c r="I29" s="18">
        <v>7200.0030960000004</v>
      </c>
      <c r="J29" s="18">
        <v>99068</v>
      </c>
      <c r="K29" s="83">
        <v>0</v>
      </c>
      <c r="L29" s="83">
        <f>100*IF(MIN(BilevelSolver!G29,TimeDependent!G29,Sparse!G29,NonLinear!G29)=0,0,(Sparse!G29-MIN(BilevelSolver!G29,TimeDependent!G29,Sparse!G29,NonLinear!G29))/MIN(BilevelSolver!G29,TimeDependent!G29,Sparse!G29,NonLinear!G29))</f>
        <v>2.5641025641025639</v>
      </c>
      <c r="M29" s="127">
        <f t="shared" si="1"/>
        <v>100</v>
      </c>
      <c r="O29" s="83">
        <v>53</v>
      </c>
      <c r="P29" s="83">
        <v>0</v>
      </c>
      <c r="Q29" s="83"/>
    </row>
    <row r="30" spans="1:17" ht="15.75" customHeight="1" x14ac:dyDescent="0.2">
      <c r="A30" s="50" t="s">
        <v>141</v>
      </c>
      <c r="B30" s="51" t="s">
        <v>138</v>
      </c>
      <c r="C30" s="51">
        <v>3</v>
      </c>
      <c r="D30" s="51">
        <v>3</v>
      </c>
      <c r="E30" s="51">
        <f t="shared" si="0"/>
        <v>1</v>
      </c>
      <c r="F30" s="51">
        <v>31</v>
      </c>
      <c r="G30" s="51">
        <v>31</v>
      </c>
      <c r="H30" s="51">
        <v>0</v>
      </c>
      <c r="I30" s="51">
        <v>6.368532181</v>
      </c>
      <c r="J30" s="51">
        <v>2311</v>
      </c>
      <c r="K30" s="88">
        <v>0</v>
      </c>
      <c r="L30" s="88">
        <f>100*IF(MIN(BilevelSolver!G30,TimeDependent!G30,Sparse!G30,NonLinear!G30)=0,0,(Sparse!G30-MIN(BilevelSolver!G30,TimeDependent!G30,Sparse!G30,NonLinear!G30))/MIN(BilevelSolver!G30,TimeDependent!G30,Sparse!G30,NonLinear!G30))</f>
        <v>0</v>
      </c>
      <c r="M30" s="214">
        <f t="shared" si="1"/>
        <v>100</v>
      </c>
      <c r="O30" s="88">
        <v>45</v>
      </c>
      <c r="P30" s="88">
        <v>0</v>
      </c>
      <c r="Q30" s="83"/>
    </row>
    <row r="31" spans="1:17" ht="15.75" customHeight="1" x14ac:dyDescent="0.2">
      <c r="A31" s="50" t="s">
        <v>142</v>
      </c>
      <c r="B31" s="51" t="s">
        <v>138</v>
      </c>
      <c r="C31" s="51">
        <v>3</v>
      </c>
      <c r="D31" s="51">
        <v>4</v>
      </c>
      <c r="E31" s="51">
        <f t="shared" si="0"/>
        <v>1</v>
      </c>
      <c r="F31" s="51">
        <v>28</v>
      </c>
      <c r="G31" s="51">
        <v>28</v>
      </c>
      <c r="H31" s="51">
        <v>0</v>
      </c>
      <c r="I31" s="51">
        <v>54.764256000000003</v>
      </c>
      <c r="J31" s="51">
        <v>10959</v>
      </c>
      <c r="K31" s="88">
        <v>0</v>
      </c>
      <c r="L31" s="88">
        <f>100*IF(MIN(BilevelSolver!G31,TimeDependent!G31,Sparse!G31,NonLinear!G31)=0,0,(Sparse!G31-MIN(BilevelSolver!G31,TimeDependent!G31,Sparse!G31,NonLinear!G31))/MIN(BilevelSolver!G31,TimeDependent!G31,Sparse!G31,NonLinear!G31))</f>
        <v>0</v>
      </c>
      <c r="M31" s="214">
        <f t="shared" si="1"/>
        <v>100</v>
      </c>
      <c r="O31" s="88">
        <v>45</v>
      </c>
      <c r="P31" s="88">
        <v>0</v>
      </c>
      <c r="Q31" s="83"/>
    </row>
    <row r="32" spans="1:17" ht="15.75" customHeight="1" x14ac:dyDescent="0.2">
      <c r="A32" s="50" t="s">
        <v>143</v>
      </c>
      <c r="B32" s="51" t="s">
        <v>138</v>
      </c>
      <c r="C32" s="51">
        <v>3</v>
      </c>
      <c r="D32" s="51">
        <v>5</v>
      </c>
      <c r="E32" s="51">
        <f t="shared" si="0"/>
        <v>1</v>
      </c>
      <c r="F32" s="51">
        <v>23</v>
      </c>
      <c r="G32" s="51">
        <v>23</v>
      </c>
      <c r="H32" s="51">
        <v>0</v>
      </c>
      <c r="I32" s="51">
        <v>203.65585300000001</v>
      </c>
      <c r="J32" s="51">
        <v>25371</v>
      </c>
      <c r="K32" s="88">
        <v>0</v>
      </c>
      <c r="L32" s="88">
        <f>100*IF(MIN(BilevelSolver!G32,TimeDependent!G32,Sparse!G32,NonLinear!G32)=0,0,(Sparse!G32-MIN(BilevelSolver!G32,TimeDependent!G32,Sparse!G32,NonLinear!G32))/MIN(BilevelSolver!G32,TimeDependent!G32,Sparse!G32,NonLinear!G32))</f>
        <v>0</v>
      </c>
      <c r="M32" s="214">
        <f t="shared" si="1"/>
        <v>100</v>
      </c>
      <c r="O32" s="88">
        <v>45</v>
      </c>
      <c r="P32" s="88">
        <v>0</v>
      </c>
      <c r="Q32" s="83"/>
    </row>
    <row r="33" spans="1:17" ht="15.75" customHeight="1" thickBot="1" x14ac:dyDescent="0.25">
      <c r="A33" s="50" t="s">
        <v>144</v>
      </c>
      <c r="B33" s="51" t="s">
        <v>138</v>
      </c>
      <c r="C33" s="51">
        <v>4</v>
      </c>
      <c r="D33" s="51">
        <v>3</v>
      </c>
      <c r="E33" s="51">
        <f t="shared" si="0"/>
        <v>1</v>
      </c>
      <c r="F33" s="51">
        <v>7</v>
      </c>
      <c r="G33" s="51">
        <v>7</v>
      </c>
      <c r="H33" s="51">
        <v>0</v>
      </c>
      <c r="I33" s="51">
        <v>0.55024504699999999</v>
      </c>
      <c r="J33" s="51">
        <v>217</v>
      </c>
      <c r="K33" s="88">
        <v>0</v>
      </c>
      <c r="L33" s="88">
        <f>100*IF(MIN(BilevelSolver!G33,TimeDependent!G33,Sparse!G33,NonLinear!G33)=0,0,(Sparse!G33-MIN(BilevelSolver!G33,TimeDependent!G33,Sparse!G33,NonLinear!G33))/MIN(BilevelSolver!G33,TimeDependent!G33,Sparse!G33,NonLinear!G33))</f>
        <v>0</v>
      </c>
      <c r="M33" s="214">
        <f t="shared" si="1"/>
        <v>100</v>
      </c>
      <c r="O33" s="88">
        <v>36</v>
      </c>
      <c r="P33" s="88">
        <v>0</v>
      </c>
      <c r="Q33" s="83"/>
    </row>
    <row r="34" spans="1:17" ht="15.75" customHeight="1" x14ac:dyDescent="0.2">
      <c r="A34" s="55" t="s">
        <v>145</v>
      </c>
      <c r="B34" s="56" t="s">
        <v>146</v>
      </c>
      <c r="C34" s="56">
        <v>7</v>
      </c>
      <c r="D34" s="56">
        <v>3</v>
      </c>
      <c r="E34" s="56">
        <f t="shared" si="0"/>
        <v>1</v>
      </c>
      <c r="F34" s="56">
        <v>100</v>
      </c>
      <c r="G34" s="56">
        <v>100</v>
      </c>
      <c r="H34" s="56">
        <v>0</v>
      </c>
      <c r="I34" s="56">
        <v>3620.1272960000001</v>
      </c>
      <c r="J34" s="56">
        <v>90414</v>
      </c>
      <c r="K34" s="90">
        <v>0</v>
      </c>
      <c r="L34" s="90">
        <f>100*IF(MIN(BilevelSolver!G34,TimeDependent!G34,Sparse!G34,NonLinear!G34)=0,0,(Sparse!G34-MIN(BilevelSolver!G34,TimeDependent!G34,Sparse!G34,NonLinear!G34))/MIN(BilevelSolver!G34,TimeDependent!G34,Sparse!G34,NonLinear!G34))</f>
        <v>0</v>
      </c>
      <c r="M34" s="218">
        <f t="shared" ref="M34:M65" si="2">(G34-K34)*100/G34</f>
        <v>100</v>
      </c>
      <c r="O34" s="90">
        <v>115</v>
      </c>
      <c r="P34" s="90">
        <v>0</v>
      </c>
      <c r="Q34" s="83"/>
    </row>
    <row r="35" spans="1:17" ht="15.75" customHeight="1" x14ac:dyDescent="0.2">
      <c r="A35" s="52" t="s">
        <v>147</v>
      </c>
      <c r="B35" s="18" t="s">
        <v>146</v>
      </c>
      <c r="C35" s="18">
        <v>7</v>
      </c>
      <c r="D35" s="18">
        <v>4</v>
      </c>
      <c r="E35" s="18">
        <f t="shared" si="0"/>
        <v>0</v>
      </c>
      <c r="F35" s="18">
        <v>0</v>
      </c>
      <c r="G35" s="18">
        <v>99</v>
      </c>
      <c r="H35" s="18">
        <v>100</v>
      </c>
      <c r="I35" s="18">
        <v>7200.0044459999999</v>
      </c>
      <c r="J35" s="18">
        <v>96485</v>
      </c>
      <c r="K35" s="83">
        <v>0</v>
      </c>
      <c r="L35" s="83">
        <f>100*IF(MIN(BilevelSolver!G35,TimeDependent!G35,Sparse!G35,NonLinear!G35)=0,0,(Sparse!G35-MIN(BilevelSolver!G35,TimeDependent!G35,Sparse!G35,NonLinear!G35))/MIN(BilevelSolver!G35,TimeDependent!G35,Sparse!G35,NonLinear!G35))</f>
        <v>12.5</v>
      </c>
      <c r="M35" s="127">
        <f t="shared" si="2"/>
        <v>100</v>
      </c>
      <c r="O35" s="83">
        <v>115</v>
      </c>
      <c r="P35" s="83">
        <v>0</v>
      </c>
      <c r="Q35" s="83"/>
    </row>
    <row r="36" spans="1:17" ht="15.75" customHeight="1" x14ac:dyDescent="0.2">
      <c r="A36" s="52" t="s">
        <v>148</v>
      </c>
      <c r="B36" s="18" t="s">
        <v>146</v>
      </c>
      <c r="C36" s="18">
        <v>7</v>
      </c>
      <c r="D36" s="18">
        <v>5</v>
      </c>
      <c r="E36" s="57">
        <f t="shared" si="0"/>
        <v>0</v>
      </c>
      <c r="F36" s="57">
        <v>1.15E-15</v>
      </c>
      <c r="G36" s="18">
        <v>95</v>
      </c>
      <c r="H36" s="18">
        <v>100</v>
      </c>
      <c r="I36" s="18">
        <v>7200.0053239999997</v>
      </c>
      <c r="J36" s="18">
        <v>104706</v>
      </c>
      <c r="K36" s="83">
        <v>0</v>
      </c>
      <c r="L36" s="83">
        <f>100*IF(MIN(BilevelSolver!G36,TimeDependent!G36,Sparse!G36,NonLinear!G36)=0,0,(Sparse!G36-MIN(BilevelSolver!G36,TimeDependent!G36,Sparse!G36,NonLinear!G36))/MIN(BilevelSolver!G36,TimeDependent!G36,Sparse!G36,NonLinear!G36))</f>
        <v>13.09524422748089</v>
      </c>
      <c r="M36" s="127">
        <f t="shared" si="2"/>
        <v>100</v>
      </c>
      <c r="O36" s="83">
        <v>115</v>
      </c>
      <c r="P36" s="83">
        <v>0</v>
      </c>
      <c r="Q36" s="83"/>
    </row>
    <row r="37" spans="1:17" ht="15.75" customHeight="1" x14ac:dyDescent="0.2">
      <c r="A37" s="50" t="s">
        <v>149</v>
      </c>
      <c r="B37" s="51" t="s">
        <v>146</v>
      </c>
      <c r="C37" s="51">
        <v>8</v>
      </c>
      <c r="D37" s="51">
        <v>3</v>
      </c>
      <c r="E37" s="51">
        <f t="shared" si="0"/>
        <v>1</v>
      </c>
      <c r="F37" s="51">
        <v>57</v>
      </c>
      <c r="G37" s="51">
        <v>57</v>
      </c>
      <c r="H37" s="51">
        <v>0</v>
      </c>
      <c r="I37" s="51">
        <v>102.4477191</v>
      </c>
      <c r="J37" s="51">
        <v>6503</v>
      </c>
      <c r="K37" s="88">
        <v>0</v>
      </c>
      <c r="L37" s="88">
        <f>100*IF(MIN(BilevelSolver!G37,TimeDependent!G37,Sparse!G37,NonLinear!G37)=0,0,(Sparse!G37-MIN(BilevelSolver!G37,TimeDependent!G37,Sparse!G37,NonLinear!G37))/MIN(BilevelSolver!G37,TimeDependent!G37,Sparse!G37,NonLinear!G37))</f>
        <v>3.8643552295726241E-12</v>
      </c>
      <c r="M37" s="214">
        <f t="shared" si="2"/>
        <v>100</v>
      </c>
      <c r="O37" s="88">
        <v>114</v>
      </c>
      <c r="P37" s="88">
        <v>0</v>
      </c>
      <c r="Q37" s="83"/>
    </row>
    <row r="38" spans="1:17" ht="15.75" customHeight="1" x14ac:dyDescent="0.2">
      <c r="A38" s="50" t="s">
        <v>150</v>
      </c>
      <c r="B38" s="51" t="s">
        <v>146</v>
      </c>
      <c r="C38" s="51">
        <v>8</v>
      </c>
      <c r="D38" s="51">
        <v>4</v>
      </c>
      <c r="E38" s="51">
        <f t="shared" si="0"/>
        <v>1</v>
      </c>
      <c r="F38" s="51">
        <v>18</v>
      </c>
      <c r="G38" s="51">
        <v>18</v>
      </c>
      <c r="H38" s="51">
        <v>0</v>
      </c>
      <c r="I38" s="51">
        <v>543.32394390000002</v>
      </c>
      <c r="J38" s="51">
        <v>15628</v>
      </c>
      <c r="K38" s="88">
        <v>0</v>
      </c>
      <c r="L38" s="88">
        <f>100*IF(MIN(BilevelSolver!G38,TimeDependent!G38,Sparse!G38,NonLinear!G38)=0,0,(Sparse!G38-MIN(BilevelSolver!G38,TimeDependent!G38,Sparse!G38,NonLinear!G38))/MIN(BilevelSolver!G38,TimeDependent!G38,Sparse!G38,NonLinear!G38))</f>
        <v>0</v>
      </c>
      <c r="M38" s="214">
        <f t="shared" si="2"/>
        <v>100</v>
      </c>
      <c r="O38" s="88">
        <v>114</v>
      </c>
      <c r="P38" s="88">
        <v>0</v>
      </c>
      <c r="Q38" s="83"/>
    </row>
    <row r="39" spans="1:17" ht="15.75" customHeight="1" thickBot="1" x14ac:dyDescent="0.25">
      <c r="A39" s="58" t="s">
        <v>151</v>
      </c>
      <c r="B39" s="59" t="s">
        <v>146</v>
      </c>
      <c r="C39" s="59">
        <v>8</v>
      </c>
      <c r="D39" s="59">
        <v>5</v>
      </c>
      <c r="E39" s="59">
        <f t="shared" si="0"/>
        <v>1</v>
      </c>
      <c r="F39" s="59">
        <v>9</v>
      </c>
      <c r="G39" s="59">
        <v>9</v>
      </c>
      <c r="H39" s="59">
        <v>0</v>
      </c>
      <c r="I39" s="59">
        <v>9.9135260580000004</v>
      </c>
      <c r="J39" s="59">
        <v>560</v>
      </c>
      <c r="K39" s="91">
        <v>0</v>
      </c>
      <c r="L39" s="91">
        <f>100*IF(MIN(BilevelSolver!G39,TimeDependent!G39,Sparse!G39,NonLinear!G39)=0,0,(Sparse!G39-MIN(BilevelSolver!G39,TimeDependent!G39,Sparse!G39,NonLinear!G39))/MIN(BilevelSolver!G39,TimeDependent!G39,Sparse!G39,NonLinear!G39))</f>
        <v>6.4438331214570099E-10</v>
      </c>
      <c r="M39" s="219">
        <f t="shared" si="2"/>
        <v>100</v>
      </c>
      <c r="O39" s="91">
        <v>114</v>
      </c>
      <c r="P39" s="91">
        <v>0</v>
      </c>
      <c r="Q39" s="83"/>
    </row>
    <row r="40" spans="1:17" ht="15.75" customHeight="1" x14ac:dyDescent="0.2">
      <c r="A40" s="52" t="s">
        <v>158</v>
      </c>
      <c r="B40" s="18" t="s">
        <v>153</v>
      </c>
      <c r="C40" s="18">
        <v>5</v>
      </c>
      <c r="D40" s="18">
        <v>5</v>
      </c>
      <c r="E40" s="18">
        <f t="shared" si="0"/>
        <v>0</v>
      </c>
      <c r="F40" s="18">
        <v>38</v>
      </c>
      <c r="G40" s="18">
        <v>797</v>
      </c>
      <c r="H40" s="18">
        <v>95.232120449999996</v>
      </c>
      <c r="I40" s="18">
        <v>7200.2531550000003</v>
      </c>
      <c r="J40" s="18">
        <v>26133</v>
      </c>
      <c r="K40" s="83">
        <v>38</v>
      </c>
      <c r="L40" s="83">
        <f>100*IF(MIN(BilevelSolver!G40,TimeDependent!G40,Sparse!G40,NonLinear!G40)=0,0,(Sparse!G40-MIN(BilevelSolver!G40,TimeDependent!G40,Sparse!G40,NonLinear!G40))/MIN(BilevelSolver!G40,TimeDependent!G40,Sparse!G40,NonLinear!G40))</f>
        <v>2.9715765269346486</v>
      </c>
      <c r="M40" s="127">
        <f t="shared" si="2"/>
        <v>95.232120451693845</v>
      </c>
      <c r="O40" s="83">
        <v>851</v>
      </c>
      <c r="P40" s="83">
        <v>38</v>
      </c>
      <c r="Q40" s="83"/>
    </row>
    <row r="41" spans="1:17" ht="15.75" customHeight="1" x14ac:dyDescent="0.2">
      <c r="A41" s="31" t="s">
        <v>159</v>
      </c>
      <c r="B41" s="31" t="s">
        <v>153</v>
      </c>
      <c r="C41" s="31">
        <v>6</v>
      </c>
      <c r="D41" s="31">
        <v>3</v>
      </c>
      <c r="E41" s="31">
        <f t="shared" si="0"/>
        <v>1</v>
      </c>
      <c r="F41" s="31">
        <v>283</v>
      </c>
      <c r="G41" s="31">
        <v>283</v>
      </c>
      <c r="H41" s="31">
        <v>0</v>
      </c>
      <c r="I41" s="31">
        <v>6428.0401217937397</v>
      </c>
      <c r="J41" s="31">
        <v>44714</v>
      </c>
      <c r="K41" s="45">
        <v>50</v>
      </c>
      <c r="L41" s="45">
        <f>100*IF(MIN(BilevelSolver!G41,TimeDependent!G41,Sparse!G41,NonLinear!G41)=0,0,(Sparse!G41-MIN(BilevelSolver!G41,TimeDependent!G41,Sparse!G41,NonLinear!G41))/MIN(BilevelSolver!G41,TimeDependent!G41,Sparse!G41,NonLinear!G41))</f>
        <v>0</v>
      </c>
      <c r="M41" s="190">
        <v>82.332155477031804</v>
      </c>
      <c r="O41" s="88">
        <v>358</v>
      </c>
      <c r="P41" s="88">
        <v>50</v>
      </c>
      <c r="Q41" s="83"/>
    </row>
    <row r="42" spans="1:17" ht="15.75" customHeight="1" x14ac:dyDescent="0.2">
      <c r="A42" s="52" t="s">
        <v>160</v>
      </c>
      <c r="B42" s="18" t="s">
        <v>153</v>
      </c>
      <c r="C42" s="18">
        <v>6</v>
      </c>
      <c r="D42" s="18">
        <v>4</v>
      </c>
      <c r="E42" s="18">
        <f t="shared" si="0"/>
        <v>0</v>
      </c>
      <c r="F42" s="18">
        <v>39</v>
      </c>
      <c r="G42" s="18">
        <v>286</v>
      </c>
      <c r="H42" s="18">
        <v>86.363636360000001</v>
      </c>
      <c r="I42" s="18">
        <v>7200.1764819999999</v>
      </c>
      <c r="J42" s="18">
        <v>16681</v>
      </c>
      <c r="K42" s="83">
        <v>39</v>
      </c>
      <c r="L42" s="83">
        <f>100*IF(MIN(BilevelSolver!G42,TimeDependent!G42,Sparse!G42,NonLinear!G42)=0,0,(Sparse!G42-MIN(BilevelSolver!G42,TimeDependent!G42,Sparse!G42,NonLinear!G42))/MIN(BilevelSolver!G42,TimeDependent!G42,Sparse!G42,NonLinear!G42))</f>
        <v>3.2490975357578931</v>
      </c>
      <c r="M42" s="127">
        <f t="shared" si="2"/>
        <v>86.36363636363636</v>
      </c>
      <c r="O42" s="83">
        <v>358</v>
      </c>
      <c r="P42" s="83">
        <v>39</v>
      </c>
      <c r="Q42" s="83"/>
    </row>
    <row r="43" spans="1:17" ht="15.75" customHeight="1" x14ac:dyDescent="0.2">
      <c r="A43" s="52" t="s">
        <v>161</v>
      </c>
      <c r="B43" s="18" t="s">
        <v>153</v>
      </c>
      <c r="C43" s="18">
        <v>6</v>
      </c>
      <c r="D43" s="18">
        <v>5</v>
      </c>
      <c r="E43" s="18">
        <f t="shared" si="0"/>
        <v>0</v>
      </c>
      <c r="F43" s="18">
        <v>38</v>
      </c>
      <c r="G43" s="18">
        <v>283</v>
      </c>
      <c r="H43" s="18">
        <v>86.572438160000004</v>
      </c>
      <c r="I43" s="18">
        <v>7200.3205349999998</v>
      </c>
      <c r="J43" s="18">
        <v>10587</v>
      </c>
      <c r="K43" s="83">
        <v>38</v>
      </c>
      <c r="L43" s="83">
        <f>100*IF(MIN(BilevelSolver!G43,TimeDependent!G43,Sparse!G43,NonLinear!G43)=0,0,(Sparse!G43-MIN(BilevelSolver!G43,TimeDependent!G43,Sparse!G43,NonLinear!G43))/MIN(BilevelSolver!G43,TimeDependent!G43,Sparse!G43,NonLinear!G43))</f>
        <v>6.792452875648662</v>
      </c>
      <c r="M43" s="127">
        <f t="shared" si="2"/>
        <v>86.572438162544174</v>
      </c>
      <c r="O43" s="83">
        <v>358</v>
      </c>
      <c r="P43" s="83">
        <v>38</v>
      </c>
      <c r="Q43" s="83"/>
    </row>
    <row r="44" spans="1:17" ht="15.75" customHeight="1" x14ac:dyDescent="0.2">
      <c r="A44" s="50" t="s">
        <v>162</v>
      </c>
      <c r="B44" s="51" t="s">
        <v>153</v>
      </c>
      <c r="C44" s="51">
        <v>7</v>
      </c>
      <c r="D44" s="51">
        <v>3</v>
      </c>
      <c r="E44" s="51">
        <f t="shared" si="0"/>
        <v>1</v>
      </c>
      <c r="F44" s="51">
        <v>70</v>
      </c>
      <c r="G44" s="51">
        <v>70</v>
      </c>
      <c r="H44" s="51">
        <v>0</v>
      </c>
      <c r="I44" s="51">
        <v>32.712387079999999</v>
      </c>
      <c r="J44" s="51">
        <v>2755</v>
      </c>
      <c r="K44" s="88">
        <v>40</v>
      </c>
      <c r="L44" s="88">
        <f>100*IF(MIN(BilevelSolver!G44,TimeDependent!G44,Sparse!G44,NonLinear!G44)=0,0,(Sparse!G44-MIN(BilevelSolver!G44,TimeDependent!G44,Sparse!G44,NonLinear!G44))/MIN(BilevelSolver!G44,TimeDependent!G44,Sparse!G44,NonLinear!G44))</f>
        <v>0</v>
      </c>
      <c r="M44" s="214">
        <f t="shared" si="2"/>
        <v>42.857142857142854</v>
      </c>
      <c r="O44" s="88">
        <v>137</v>
      </c>
      <c r="P44" s="88">
        <v>40</v>
      </c>
      <c r="Q44" s="83"/>
    </row>
    <row r="45" spans="1:17" ht="15.75" customHeight="1" x14ac:dyDescent="0.2">
      <c r="A45" s="50" t="s">
        <v>163</v>
      </c>
      <c r="B45" s="51" t="s">
        <v>153</v>
      </c>
      <c r="C45" s="51">
        <v>7</v>
      </c>
      <c r="D45" s="51">
        <v>4</v>
      </c>
      <c r="E45" s="51">
        <f t="shared" si="0"/>
        <v>1</v>
      </c>
      <c r="F45" s="51">
        <v>62</v>
      </c>
      <c r="G45" s="51">
        <v>62</v>
      </c>
      <c r="H45" s="51">
        <v>0</v>
      </c>
      <c r="I45" s="51">
        <v>1175.614065</v>
      </c>
      <c r="J45" s="51">
        <v>57991</v>
      </c>
      <c r="K45" s="88">
        <v>39</v>
      </c>
      <c r="L45" s="88">
        <f>100*IF(MIN(BilevelSolver!G45,TimeDependent!G45,Sparse!G45,NonLinear!G45)=0,0,(Sparse!G45-MIN(BilevelSolver!G45,TimeDependent!G45,Sparse!G45,NonLinear!G45))/MIN(BilevelSolver!G45,TimeDependent!G45,Sparse!G45,NonLinear!G45))</f>
        <v>9.9934397674656336E-12</v>
      </c>
      <c r="M45" s="214">
        <f t="shared" si="2"/>
        <v>37.096774193548384</v>
      </c>
      <c r="O45" s="88">
        <v>137</v>
      </c>
      <c r="P45" s="88">
        <v>39</v>
      </c>
      <c r="Q45" s="83"/>
    </row>
    <row r="46" spans="1:17" ht="15.75" customHeight="1" thickBot="1" x14ac:dyDescent="0.25">
      <c r="A46" s="53" t="s">
        <v>164</v>
      </c>
      <c r="B46" s="54" t="s">
        <v>153</v>
      </c>
      <c r="C46" s="54">
        <v>7</v>
      </c>
      <c r="D46" s="54">
        <v>5</v>
      </c>
      <c r="E46" s="54">
        <f t="shared" si="0"/>
        <v>0</v>
      </c>
      <c r="F46" s="54">
        <v>38</v>
      </c>
      <c r="G46" s="54">
        <v>61</v>
      </c>
      <c r="H46" s="54">
        <v>37.704918030000002</v>
      </c>
      <c r="I46" s="54">
        <v>7200.0451750000002</v>
      </c>
      <c r="J46" s="54">
        <v>97408</v>
      </c>
      <c r="K46" s="89">
        <v>38</v>
      </c>
      <c r="L46" s="89">
        <f>100*IF(MIN(BilevelSolver!G46,TimeDependent!G46,Sparse!G46,NonLinear!G46)=0,0,(Sparse!G46-MIN(BilevelSolver!G46,TimeDependent!G46,Sparse!G46,NonLinear!G46))/MIN(BilevelSolver!G46,TimeDependent!G46,Sparse!G46,NonLinear!G46))</f>
        <v>1.4676784377995726E-12</v>
      </c>
      <c r="M46" s="217">
        <f t="shared" si="2"/>
        <v>37.704918032786885</v>
      </c>
      <c r="O46" s="89">
        <v>137</v>
      </c>
      <c r="P46" s="89">
        <v>38</v>
      </c>
      <c r="Q46" s="83"/>
    </row>
    <row r="47" spans="1:17" ht="15.75" customHeight="1" x14ac:dyDescent="0.2">
      <c r="A47" s="50" t="s">
        <v>165</v>
      </c>
      <c r="B47" s="51" t="s">
        <v>166</v>
      </c>
      <c r="C47" s="51">
        <v>2</v>
      </c>
      <c r="D47" s="51">
        <v>3</v>
      </c>
      <c r="E47" s="51">
        <f t="shared" si="0"/>
        <v>1</v>
      </c>
      <c r="F47" s="51">
        <v>15</v>
      </c>
      <c r="G47" s="51">
        <v>15</v>
      </c>
      <c r="H47" s="51">
        <v>0</v>
      </c>
      <c r="I47" s="51">
        <v>0.91776204100000003</v>
      </c>
      <c r="J47" s="51">
        <v>574</v>
      </c>
      <c r="K47" s="88">
        <v>0</v>
      </c>
      <c r="L47" s="88">
        <f>100*IF(MIN(BilevelSolver!G47,TimeDependent!G47,Sparse!G47,NonLinear!G47)=0,0,(Sparse!G47-MIN(BilevelSolver!G47,TimeDependent!G47,Sparse!G47,NonLinear!G47))/MIN(BilevelSolver!G47,TimeDependent!G47,Sparse!G47,NonLinear!G47))</f>
        <v>6.6317322004276458E-13</v>
      </c>
      <c r="M47" s="214">
        <f t="shared" si="2"/>
        <v>100</v>
      </c>
      <c r="O47" s="88">
        <v>33</v>
      </c>
      <c r="P47" s="88">
        <v>0</v>
      </c>
      <c r="Q47" s="83"/>
    </row>
    <row r="48" spans="1:17" ht="15.75" customHeight="1" x14ac:dyDescent="0.2">
      <c r="A48" s="50" t="s">
        <v>167</v>
      </c>
      <c r="B48" s="51" t="s">
        <v>166</v>
      </c>
      <c r="C48" s="51">
        <v>2</v>
      </c>
      <c r="D48" s="51">
        <v>4</v>
      </c>
      <c r="E48" s="51">
        <f t="shared" si="0"/>
        <v>1</v>
      </c>
      <c r="F48" s="51">
        <v>13</v>
      </c>
      <c r="G48" s="51">
        <v>13</v>
      </c>
      <c r="H48" s="51">
        <v>0</v>
      </c>
      <c r="I48" s="51">
        <v>1.651356936</v>
      </c>
      <c r="J48" s="51">
        <v>3217</v>
      </c>
      <c r="K48" s="88">
        <v>0</v>
      </c>
      <c r="L48" s="88">
        <f>100*IF(MIN(BilevelSolver!G48,TimeDependent!G48,Sparse!G48,NonLinear!G48)=0,0,(Sparse!G48-MIN(BilevelSolver!G48,TimeDependent!G48,Sparse!G48,NonLinear!G48))/MIN(BilevelSolver!G48,TimeDependent!G48,Sparse!G48,NonLinear!G48))</f>
        <v>0</v>
      </c>
      <c r="M48" s="214">
        <f t="shared" si="2"/>
        <v>100</v>
      </c>
      <c r="O48" s="88">
        <v>33</v>
      </c>
      <c r="P48" s="88">
        <v>0</v>
      </c>
      <c r="Q48" s="83"/>
    </row>
    <row r="49" spans="1:17" ht="15.75" customHeight="1" thickBot="1" x14ac:dyDescent="0.25">
      <c r="A49" s="58" t="s">
        <v>168</v>
      </c>
      <c r="B49" s="59" t="s">
        <v>166</v>
      </c>
      <c r="C49" s="59">
        <v>2</v>
      </c>
      <c r="D49" s="59">
        <v>5</v>
      </c>
      <c r="E49" s="59">
        <f t="shared" si="0"/>
        <v>1</v>
      </c>
      <c r="F49" s="59">
        <v>8</v>
      </c>
      <c r="G49" s="59">
        <v>8</v>
      </c>
      <c r="H49" s="59">
        <v>0</v>
      </c>
      <c r="I49" s="59">
        <v>0.90379905699999996</v>
      </c>
      <c r="J49" s="59">
        <v>932</v>
      </c>
      <c r="K49" s="91">
        <v>0</v>
      </c>
      <c r="L49" s="91">
        <f>100*IF(MIN(BilevelSolver!G49,TimeDependent!G49,Sparse!G49,NonLinear!G49)=0,0,(Sparse!G49-MIN(BilevelSolver!G49,TimeDependent!G49,Sparse!G49,NonLinear!G49))/MIN(BilevelSolver!G49,TimeDependent!G49,Sparse!G49,NonLinear!G49))</f>
        <v>0</v>
      </c>
      <c r="M49" s="219">
        <f t="shared" si="2"/>
        <v>100</v>
      </c>
      <c r="O49" s="91">
        <v>33</v>
      </c>
      <c r="P49" s="91">
        <v>0</v>
      </c>
      <c r="Q49" s="83"/>
    </row>
    <row r="50" spans="1:17" ht="15.75" customHeight="1" x14ac:dyDescent="0.2">
      <c r="A50" s="50" t="s">
        <v>169</v>
      </c>
      <c r="B50" s="51" t="s">
        <v>170</v>
      </c>
      <c r="C50" s="51">
        <v>2</v>
      </c>
      <c r="D50" s="51">
        <v>3</v>
      </c>
      <c r="E50" s="51">
        <f t="shared" si="0"/>
        <v>1</v>
      </c>
      <c r="F50" s="51">
        <v>48</v>
      </c>
      <c r="G50" s="51">
        <v>48</v>
      </c>
      <c r="H50" s="51">
        <v>0</v>
      </c>
      <c r="I50" s="51">
        <v>25.75795007</v>
      </c>
      <c r="J50" s="51">
        <v>3852</v>
      </c>
      <c r="K50" s="88">
        <v>35</v>
      </c>
      <c r="L50" s="88">
        <f>100*IF(MIN(BilevelSolver!G50,TimeDependent!G50,Sparse!G50,NonLinear!G50)=0,0,(Sparse!G50-MIN(BilevelSolver!G50,TimeDependent!G50,Sparse!G50,NonLinear!G50))/MIN(BilevelSolver!G50,TimeDependent!G50,Sparse!G50,NonLinear!G50))</f>
        <v>0</v>
      </c>
      <c r="M50" s="214">
        <f t="shared" si="2"/>
        <v>27.083333333333332</v>
      </c>
      <c r="O50" s="88">
        <v>59</v>
      </c>
      <c r="P50" s="88">
        <v>35</v>
      </c>
      <c r="Q50" s="83"/>
    </row>
    <row r="51" spans="1:17" ht="15.75" customHeight="1" x14ac:dyDescent="0.2">
      <c r="A51" s="50" t="s">
        <v>171</v>
      </c>
      <c r="B51" s="51" t="s">
        <v>170</v>
      </c>
      <c r="C51" s="51">
        <v>2</v>
      </c>
      <c r="D51" s="51">
        <v>4</v>
      </c>
      <c r="E51" s="51">
        <f t="shared" si="0"/>
        <v>1</v>
      </c>
      <c r="F51" s="51">
        <v>43</v>
      </c>
      <c r="G51" s="51">
        <v>43</v>
      </c>
      <c r="H51" s="51">
        <v>0</v>
      </c>
      <c r="I51" s="51">
        <v>535.821686</v>
      </c>
      <c r="J51" s="51">
        <v>26974</v>
      </c>
      <c r="K51" s="88">
        <v>34</v>
      </c>
      <c r="L51" s="88">
        <f>100*IF(MIN(BilevelSolver!G51,TimeDependent!G51,Sparse!G51,NonLinear!G51)=0,0,(Sparse!G51-MIN(BilevelSolver!G51,TimeDependent!G51,Sparse!G51,NonLinear!G51))/MIN(BilevelSolver!G51,TimeDependent!G51,Sparse!G51,NonLinear!G51))</f>
        <v>0</v>
      </c>
      <c r="M51" s="214">
        <f t="shared" si="2"/>
        <v>20.930232558139537</v>
      </c>
      <c r="O51" s="88">
        <v>59</v>
      </c>
      <c r="P51" s="88">
        <v>34</v>
      </c>
      <c r="Q51" s="83"/>
    </row>
    <row r="52" spans="1:17" ht="15.75" customHeight="1" x14ac:dyDescent="0.2">
      <c r="A52" s="52" t="s">
        <v>172</v>
      </c>
      <c r="B52" s="18" t="s">
        <v>170</v>
      </c>
      <c r="C52" s="18">
        <v>2</v>
      </c>
      <c r="D52" s="18">
        <v>5</v>
      </c>
      <c r="E52" s="18">
        <f t="shared" si="0"/>
        <v>0</v>
      </c>
      <c r="F52" s="18">
        <v>26</v>
      </c>
      <c r="G52" s="18">
        <v>40</v>
      </c>
      <c r="H52" s="18">
        <v>35</v>
      </c>
      <c r="I52" s="18">
        <v>7200.0051020000001</v>
      </c>
      <c r="J52" s="18">
        <v>70037</v>
      </c>
      <c r="K52" s="83">
        <v>26</v>
      </c>
      <c r="L52" s="83">
        <f>100*IF(MIN(BilevelSolver!G52,TimeDependent!G52,Sparse!G52,NonLinear!G52)=0,0,(Sparse!G52-MIN(BilevelSolver!G52,TimeDependent!G52,Sparse!G52,NonLinear!G52))/MIN(BilevelSolver!G52,TimeDependent!G52,Sparse!G52,NonLinear!G52))</f>
        <v>0</v>
      </c>
      <c r="M52" s="127">
        <f t="shared" si="2"/>
        <v>35</v>
      </c>
      <c r="O52" s="83">
        <v>59</v>
      </c>
      <c r="P52" s="83">
        <v>26</v>
      </c>
      <c r="Q52" s="83"/>
    </row>
    <row r="53" spans="1:17" ht="15.75" customHeight="1" x14ac:dyDescent="0.2">
      <c r="A53" s="50" t="s">
        <v>173</v>
      </c>
      <c r="B53" s="51" t="s">
        <v>170</v>
      </c>
      <c r="C53" s="51">
        <v>3</v>
      </c>
      <c r="D53" s="51">
        <v>3</v>
      </c>
      <c r="E53" s="51">
        <f t="shared" si="0"/>
        <v>1</v>
      </c>
      <c r="F53" s="51">
        <v>36</v>
      </c>
      <c r="G53" s="51">
        <v>36</v>
      </c>
      <c r="H53" s="51">
        <v>0</v>
      </c>
      <c r="I53" s="51">
        <v>5.6229391099999999</v>
      </c>
      <c r="J53" s="51">
        <v>936</v>
      </c>
      <c r="K53" s="88">
        <v>35</v>
      </c>
      <c r="L53" s="88">
        <f>100*IF(MIN(BilevelSolver!G53,TimeDependent!G53,Sparse!G53,NonLinear!G53)=0,0,(Sparse!G53-MIN(BilevelSolver!G53,TimeDependent!G53,Sparse!G53,NonLinear!G53))/MIN(BilevelSolver!G53,TimeDependent!G53,Sparse!G53,NonLinear!G53))</f>
        <v>0</v>
      </c>
      <c r="M53" s="214">
        <f t="shared" si="2"/>
        <v>2.7777777777777777</v>
      </c>
      <c r="O53" s="88">
        <v>48</v>
      </c>
      <c r="P53" s="88">
        <v>35</v>
      </c>
      <c r="Q53" s="83"/>
    </row>
    <row r="54" spans="1:17" ht="15.75" customHeight="1" x14ac:dyDescent="0.2">
      <c r="A54" s="50" t="s">
        <v>174</v>
      </c>
      <c r="B54" s="51" t="s">
        <v>170</v>
      </c>
      <c r="C54" s="51">
        <v>3</v>
      </c>
      <c r="D54" s="51">
        <v>4</v>
      </c>
      <c r="E54" s="51">
        <f t="shared" si="0"/>
        <v>1</v>
      </c>
      <c r="F54" s="51">
        <v>34</v>
      </c>
      <c r="G54" s="51">
        <v>34</v>
      </c>
      <c r="H54" s="51">
        <v>0</v>
      </c>
      <c r="I54" s="51">
        <v>212.39657399999999</v>
      </c>
      <c r="J54" s="51">
        <v>17432</v>
      </c>
      <c r="K54" s="88">
        <v>27</v>
      </c>
      <c r="L54" s="88">
        <f>100*IF(MIN(BilevelSolver!G54,TimeDependent!G54,Sparse!G54,NonLinear!G54)=0,0,(Sparse!G54-MIN(BilevelSolver!G54,TimeDependent!G54,Sparse!G54,NonLinear!G54))/MIN(BilevelSolver!G54,TimeDependent!G54,Sparse!G54,NonLinear!G54))</f>
        <v>0</v>
      </c>
      <c r="M54" s="214">
        <f t="shared" si="2"/>
        <v>20.588235294117649</v>
      </c>
      <c r="O54" s="88">
        <v>48</v>
      </c>
      <c r="P54" s="88">
        <v>27</v>
      </c>
      <c r="Q54" s="83"/>
    </row>
    <row r="55" spans="1:17" ht="15.75" customHeight="1" x14ac:dyDescent="0.2">
      <c r="A55" s="50" t="s">
        <v>175</v>
      </c>
      <c r="B55" s="51" t="s">
        <v>170</v>
      </c>
      <c r="C55" s="51">
        <v>3</v>
      </c>
      <c r="D55" s="51">
        <v>5</v>
      </c>
      <c r="E55" s="51">
        <f t="shared" si="0"/>
        <v>1</v>
      </c>
      <c r="F55" s="51">
        <v>33</v>
      </c>
      <c r="G55" s="51">
        <v>33</v>
      </c>
      <c r="H55" s="51">
        <v>0</v>
      </c>
      <c r="I55" s="51">
        <v>3711.2817580000001</v>
      </c>
      <c r="J55" s="51">
        <v>64535</v>
      </c>
      <c r="K55" s="88">
        <v>15</v>
      </c>
      <c r="L55" s="88">
        <f>100*IF(MIN(BilevelSolver!G55,TimeDependent!G55,Sparse!G55,NonLinear!G55)=0,0,(Sparse!G55-MIN(BilevelSolver!G55,TimeDependent!G55,Sparse!G55,NonLinear!G55))/MIN(BilevelSolver!G55,TimeDependent!G55,Sparse!G55,NonLinear!G55))</f>
        <v>0</v>
      </c>
      <c r="M55" s="214">
        <f t="shared" si="2"/>
        <v>54.545454545454547</v>
      </c>
      <c r="O55" s="88">
        <v>48</v>
      </c>
      <c r="P55" s="88">
        <v>15</v>
      </c>
      <c r="Q55" s="83"/>
    </row>
    <row r="56" spans="1:17" ht="15.75" customHeight="1" x14ac:dyDescent="0.2">
      <c r="A56" s="50" t="s">
        <v>176</v>
      </c>
      <c r="B56" s="51" t="s">
        <v>170</v>
      </c>
      <c r="C56" s="51">
        <v>4</v>
      </c>
      <c r="D56" s="51">
        <v>3</v>
      </c>
      <c r="E56" s="51">
        <f t="shared" si="0"/>
        <v>1</v>
      </c>
      <c r="F56" s="51">
        <v>34</v>
      </c>
      <c r="G56" s="51">
        <v>34</v>
      </c>
      <c r="H56" s="51">
        <v>0</v>
      </c>
      <c r="I56" s="51">
        <v>16.435415979999998</v>
      </c>
      <c r="J56" s="51">
        <v>3275</v>
      </c>
      <c r="K56" s="88">
        <v>28</v>
      </c>
      <c r="L56" s="88">
        <f>100*IF(MIN(BilevelSolver!G56,TimeDependent!G56,Sparse!G56,NonLinear!G56)=0,0,(Sparse!G56-MIN(BilevelSolver!G56,TimeDependent!G56,Sparse!G56,NonLinear!G56))/MIN(BilevelSolver!G56,TimeDependent!G56,Sparse!G56,NonLinear!G56))</f>
        <v>0</v>
      </c>
      <c r="M56" s="214">
        <f t="shared" si="2"/>
        <v>17.647058823529413</v>
      </c>
      <c r="O56" s="88">
        <v>41</v>
      </c>
      <c r="P56" s="88">
        <v>28</v>
      </c>
      <c r="Q56" s="83"/>
    </row>
    <row r="57" spans="1:17" ht="15.75" customHeight="1" x14ac:dyDescent="0.2">
      <c r="A57" s="50" t="s">
        <v>177</v>
      </c>
      <c r="B57" s="51" t="s">
        <v>170</v>
      </c>
      <c r="C57" s="51">
        <v>4</v>
      </c>
      <c r="D57" s="51">
        <v>4</v>
      </c>
      <c r="E57" s="51">
        <f t="shared" si="0"/>
        <v>1</v>
      </c>
      <c r="F57" s="51">
        <v>30</v>
      </c>
      <c r="G57" s="51">
        <v>30</v>
      </c>
      <c r="H57" s="51">
        <v>0</v>
      </c>
      <c r="I57" s="51">
        <v>165.207099</v>
      </c>
      <c r="J57" s="51">
        <v>15870</v>
      </c>
      <c r="K57" s="88">
        <v>16</v>
      </c>
      <c r="L57" s="88">
        <f>100*IF(MIN(BilevelSolver!G57,TimeDependent!G57,Sparse!G57,NonLinear!G57)=0,0,(Sparse!G57-MIN(BilevelSolver!G57,TimeDependent!G57,Sparse!G57,NonLinear!G57))/MIN(BilevelSolver!G57,TimeDependent!G57,Sparse!G57,NonLinear!G57))</f>
        <v>0</v>
      </c>
      <c r="M57" s="214">
        <f t="shared" si="2"/>
        <v>46.666666666666664</v>
      </c>
      <c r="O57" s="88">
        <v>41</v>
      </c>
      <c r="P57" s="88">
        <v>16</v>
      </c>
      <c r="Q57" s="83"/>
    </row>
    <row r="58" spans="1:17" ht="15.75" customHeight="1" x14ac:dyDescent="0.2">
      <c r="A58" s="50" t="s">
        <v>178</v>
      </c>
      <c r="B58" s="51" t="s">
        <v>170</v>
      </c>
      <c r="C58" s="51">
        <v>4</v>
      </c>
      <c r="D58" s="51">
        <v>5</v>
      </c>
      <c r="E58" s="51">
        <f t="shared" si="0"/>
        <v>1</v>
      </c>
      <c r="F58" s="51">
        <v>28</v>
      </c>
      <c r="G58" s="51">
        <v>28</v>
      </c>
      <c r="H58" s="51">
        <v>0</v>
      </c>
      <c r="I58" s="51">
        <v>2095.168255</v>
      </c>
      <c r="J58" s="51">
        <v>51714</v>
      </c>
      <c r="K58" s="88">
        <v>7</v>
      </c>
      <c r="L58" s="88">
        <f>100*IF(MIN(BilevelSolver!G58,TimeDependent!G58,Sparse!G58,NonLinear!G58)=0,0,(Sparse!G58-MIN(BilevelSolver!G58,TimeDependent!G58,Sparse!G58,NonLinear!G58))/MIN(BilevelSolver!G58,TimeDependent!G58,Sparse!G58,NonLinear!G58))</f>
        <v>0</v>
      </c>
      <c r="M58" s="214">
        <f t="shared" si="2"/>
        <v>75</v>
      </c>
      <c r="O58" s="88">
        <v>41</v>
      </c>
      <c r="P58" s="88">
        <v>7</v>
      </c>
      <c r="Q58" s="83"/>
    </row>
    <row r="59" spans="1:17" ht="15.75" customHeight="1" x14ac:dyDescent="0.2">
      <c r="A59" s="50" t="s">
        <v>179</v>
      </c>
      <c r="B59" s="51" t="s">
        <v>170</v>
      </c>
      <c r="C59" s="51">
        <v>6</v>
      </c>
      <c r="D59" s="51">
        <v>3</v>
      </c>
      <c r="E59" s="51">
        <f t="shared" si="0"/>
        <v>1</v>
      </c>
      <c r="F59" s="51">
        <v>20</v>
      </c>
      <c r="G59" s="51">
        <v>20</v>
      </c>
      <c r="H59" s="51">
        <v>0</v>
      </c>
      <c r="I59" s="51">
        <v>1.125473022</v>
      </c>
      <c r="J59" s="51">
        <v>416</v>
      </c>
      <c r="K59" s="88">
        <v>9</v>
      </c>
      <c r="L59" s="88">
        <f>100*IF(MIN(BilevelSolver!G59,TimeDependent!G59,Sparse!G59,NonLinear!G59)=0,0,(Sparse!G59-MIN(BilevelSolver!G59,TimeDependent!G59,Sparse!G59,NonLinear!G59))/MIN(BilevelSolver!G59,TimeDependent!G59,Sparse!G59,NonLinear!G59))</f>
        <v>0</v>
      </c>
      <c r="M59" s="214">
        <f t="shared" si="2"/>
        <v>55</v>
      </c>
      <c r="O59" s="88">
        <v>38</v>
      </c>
      <c r="P59" s="88">
        <v>9</v>
      </c>
      <c r="Q59" s="83"/>
    </row>
    <row r="60" spans="1:17" ht="15.75" customHeight="1" x14ac:dyDescent="0.2">
      <c r="A60" s="50" t="s">
        <v>180</v>
      </c>
      <c r="B60" s="51" t="s">
        <v>170</v>
      </c>
      <c r="C60" s="51">
        <v>6</v>
      </c>
      <c r="D60" s="51">
        <v>4</v>
      </c>
      <c r="E60" s="51">
        <f t="shared" si="0"/>
        <v>1</v>
      </c>
      <c r="F60" s="51">
        <v>18</v>
      </c>
      <c r="G60" s="51">
        <v>18</v>
      </c>
      <c r="H60" s="51">
        <v>0</v>
      </c>
      <c r="I60" s="51">
        <v>6.9363901620000004</v>
      </c>
      <c r="J60" s="51">
        <v>2741</v>
      </c>
      <c r="K60" s="88">
        <v>0</v>
      </c>
      <c r="L60" s="88">
        <f>100*IF(MIN(BilevelSolver!G60,TimeDependent!G60,Sparse!G60,NonLinear!G60)=0,0,(Sparse!G60-MIN(BilevelSolver!G60,TimeDependent!G60,Sparse!G60,NonLinear!G60))/MIN(BilevelSolver!G60,TimeDependent!G60,Sparse!G60,NonLinear!G60))</f>
        <v>0</v>
      </c>
      <c r="M60" s="214">
        <f t="shared" si="2"/>
        <v>100</v>
      </c>
      <c r="O60" s="88">
        <v>38</v>
      </c>
      <c r="P60" s="88">
        <v>0</v>
      </c>
      <c r="Q60" s="83"/>
    </row>
    <row r="61" spans="1:17" ht="15.75" customHeight="1" thickBot="1" x14ac:dyDescent="0.25">
      <c r="A61" s="58" t="s">
        <v>181</v>
      </c>
      <c r="B61" s="59" t="s">
        <v>170</v>
      </c>
      <c r="C61" s="59">
        <v>6</v>
      </c>
      <c r="D61" s="59">
        <v>5</v>
      </c>
      <c r="E61" s="59">
        <f t="shared" si="0"/>
        <v>1</v>
      </c>
      <c r="F61" s="59">
        <v>12</v>
      </c>
      <c r="G61" s="59">
        <v>12</v>
      </c>
      <c r="H61" s="59">
        <v>0</v>
      </c>
      <c r="I61" s="59">
        <v>5.2057230470000002</v>
      </c>
      <c r="J61" s="59">
        <v>1758</v>
      </c>
      <c r="K61" s="91">
        <v>0</v>
      </c>
      <c r="L61" s="91">
        <f>100*IF(MIN(BilevelSolver!G61,TimeDependent!G61,Sparse!G61,NonLinear!G61)=0,0,(Sparse!G61-MIN(BilevelSolver!G61,TimeDependent!G61,Sparse!G61,NonLinear!G61))/MIN(BilevelSolver!G61,TimeDependent!G61,Sparse!G61,NonLinear!G61))</f>
        <v>0</v>
      </c>
      <c r="M61" s="219">
        <f t="shared" si="2"/>
        <v>100</v>
      </c>
      <c r="O61" s="91">
        <v>38</v>
      </c>
      <c r="P61" s="91">
        <v>0</v>
      </c>
      <c r="Q61" s="83"/>
    </row>
    <row r="62" spans="1:17" ht="15.75" customHeight="1" x14ac:dyDescent="0.2">
      <c r="A62" s="52" t="s">
        <v>182</v>
      </c>
      <c r="B62" s="18" t="s">
        <v>183</v>
      </c>
      <c r="C62" s="18">
        <v>2</v>
      </c>
      <c r="D62" s="18">
        <v>3</v>
      </c>
      <c r="E62" s="18">
        <f t="shared" si="0"/>
        <v>0</v>
      </c>
      <c r="F62" s="18">
        <v>244</v>
      </c>
      <c r="G62" s="18">
        <v>1130</v>
      </c>
      <c r="H62" s="18">
        <v>78.40707965</v>
      </c>
      <c r="I62" s="18">
        <v>7200.0535520000003</v>
      </c>
      <c r="J62" s="18">
        <v>1111</v>
      </c>
      <c r="K62" s="83">
        <v>244</v>
      </c>
      <c r="L62" s="83">
        <f>100*IF(MIN(BilevelSolver!G62,TimeDependent!G62,Sparse!G62,NonLinear!G62)=0,0,(Sparse!G62-MIN(BilevelSolver!G62,TimeDependent!G62,Sparse!G62,NonLinear!G62))/MIN(BilevelSolver!G62,TimeDependent!G62,Sparse!G62,NonLinear!G62))</f>
        <v>0.89285750191322921</v>
      </c>
      <c r="M62" s="127">
        <f t="shared" si="2"/>
        <v>78.407079646017692</v>
      </c>
      <c r="O62" s="83">
        <v>1141</v>
      </c>
      <c r="P62" s="83">
        <v>244</v>
      </c>
      <c r="Q62" s="83"/>
    </row>
    <row r="63" spans="1:17" ht="15.75" customHeight="1" x14ac:dyDescent="0.2">
      <c r="A63" s="52" t="s">
        <v>184</v>
      </c>
      <c r="B63" s="18" t="s">
        <v>183</v>
      </c>
      <c r="C63" s="18">
        <v>2</v>
      </c>
      <c r="D63" s="18">
        <v>4</v>
      </c>
      <c r="E63" s="18">
        <f t="shared" si="0"/>
        <v>0</v>
      </c>
      <c r="F63" s="18">
        <v>154</v>
      </c>
      <c r="G63" s="18">
        <v>1129</v>
      </c>
      <c r="H63" s="18">
        <v>86.359610270000005</v>
      </c>
      <c r="I63" s="18">
        <v>7200.2717860000002</v>
      </c>
      <c r="J63" s="18">
        <v>1084</v>
      </c>
      <c r="K63" s="83">
        <v>154</v>
      </c>
      <c r="L63" s="83">
        <f>100*IF(MIN(BilevelSolver!G63,TimeDependent!G63,Sparse!G63,NonLinear!G63)=0,0,(Sparse!G63-MIN(BilevelSolver!G63,TimeDependent!G63,Sparse!G63,NonLinear!G63))/MIN(BilevelSolver!G63,TimeDependent!G63,Sparse!G63,NonLinear!G63))</f>
        <v>1.4375568616015162</v>
      </c>
      <c r="M63" s="127">
        <f t="shared" si="2"/>
        <v>86.359610274579268</v>
      </c>
      <c r="O63" s="83">
        <v>1141</v>
      </c>
      <c r="P63" s="83">
        <v>154</v>
      </c>
      <c r="Q63" s="83"/>
    </row>
    <row r="64" spans="1:17" ht="15.75" customHeight="1" x14ac:dyDescent="0.2">
      <c r="A64" s="52" t="s">
        <v>186</v>
      </c>
      <c r="B64" s="18" t="s">
        <v>183</v>
      </c>
      <c r="C64" s="18">
        <v>3</v>
      </c>
      <c r="D64" s="18">
        <v>3</v>
      </c>
      <c r="E64" s="18">
        <f t="shared" si="0"/>
        <v>0</v>
      </c>
      <c r="F64" s="18">
        <v>155</v>
      </c>
      <c r="G64" s="18">
        <v>736</v>
      </c>
      <c r="H64" s="18">
        <v>78.940217390000001</v>
      </c>
      <c r="I64" s="18">
        <v>7200.1611199999998</v>
      </c>
      <c r="J64" s="18">
        <v>1331</v>
      </c>
      <c r="K64" s="83">
        <v>155</v>
      </c>
      <c r="L64" s="83">
        <f>100*IF(MIN(BilevelSolver!G64,TimeDependent!G64,Sparse!G64,NonLinear!G64)=0,0,(Sparse!G64-MIN(BilevelSolver!G64,TimeDependent!G64,Sparse!G64,NonLinear!G64))/MIN(BilevelSolver!G64,TimeDependent!G64,Sparse!G64,NonLinear!G64))</f>
        <v>1.3774111515849077</v>
      </c>
      <c r="M64" s="127">
        <f t="shared" si="2"/>
        <v>78.940217391304344</v>
      </c>
      <c r="O64" s="83">
        <v>751</v>
      </c>
      <c r="P64" s="83">
        <v>155</v>
      </c>
      <c r="Q64" s="83"/>
    </row>
    <row r="65" spans="1:17" ht="15.75" customHeight="1" x14ac:dyDescent="0.2">
      <c r="A65" s="52" t="s">
        <v>188</v>
      </c>
      <c r="B65" s="18" t="s">
        <v>183</v>
      </c>
      <c r="C65" s="18">
        <v>3</v>
      </c>
      <c r="D65" s="18">
        <v>5</v>
      </c>
      <c r="E65" s="18">
        <f t="shared" si="0"/>
        <v>0</v>
      </c>
      <c r="F65" s="18">
        <v>72</v>
      </c>
      <c r="G65" s="18">
        <v>724</v>
      </c>
      <c r="H65" s="18">
        <v>90.05524862</v>
      </c>
      <c r="I65" s="18">
        <v>7200.1096879999996</v>
      </c>
      <c r="J65" s="18">
        <v>28654</v>
      </c>
      <c r="K65" s="83">
        <v>72</v>
      </c>
      <c r="L65" s="83">
        <f>100*IF(MIN(BilevelSolver!G65,TimeDependent!G65,Sparse!G65,NonLinear!G65)=0,0,(Sparse!G65-MIN(BilevelSolver!G65,TimeDependent!G65,Sparse!G65,NonLinear!G65))/MIN(BilevelSolver!G65,TimeDependent!G65,Sparse!G65,NonLinear!G65))</f>
        <v>1.400560224089636</v>
      </c>
      <c r="M65" s="127">
        <f t="shared" si="2"/>
        <v>90.055248618784532</v>
      </c>
      <c r="O65" s="83">
        <v>751</v>
      </c>
      <c r="P65" s="83">
        <v>72</v>
      </c>
      <c r="Q65" s="83"/>
    </row>
    <row r="66" spans="1:17" ht="15.75" customHeight="1" x14ac:dyDescent="0.2">
      <c r="A66" s="52" t="s">
        <v>189</v>
      </c>
      <c r="B66" s="18" t="s">
        <v>183</v>
      </c>
      <c r="C66" s="18">
        <v>4</v>
      </c>
      <c r="D66" s="18">
        <v>3</v>
      </c>
      <c r="E66" s="18">
        <f t="shared" si="0"/>
        <v>0</v>
      </c>
      <c r="F66" s="18">
        <v>134</v>
      </c>
      <c r="G66" s="18">
        <v>437</v>
      </c>
      <c r="H66" s="18">
        <v>69.336384440000003</v>
      </c>
      <c r="I66" s="18">
        <v>7200.0509780000002</v>
      </c>
      <c r="J66" s="18">
        <v>4452</v>
      </c>
      <c r="K66" s="83">
        <v>134</v>
      </c>
      <c r="L66" s="83">
        <f>100*IF(MIN(BilevelSolver!G66,TimeDependent!G66,Sparse!G66,NonLinear!G66)=0,0,(Sparse!G66-MIN(BilevelSolver!G66,TimeDependent!G66,Sparse!G66,NonLinear!G66))/MIN(BilevelSolver!G66,TimeDependent!G66,Sparse!G66,NonLinear!G66))</f>
        <v>0.22935962469965229</v>
      </c>
      <c r="M66" s="127">
        <f t="shared" ref="M66:M88" si="3">(G66-K66)*100/G66</f>
        <v>69.336384439359264</v>
      </c>
      <c r="O66" s="83">
        <v>470</v>
      </c>
      <c r="P66" s="83">
        <v>134</v>
      </c>
      <c r="Q66" s="83"/>
    </row>
    <row r="67" spans="1:17" ht="15.75" customHeight="1" x14ac:dyDescent="0.2">
      <c r="A67" s="52" t="s">
        <v>190</v>
      </c>
      <c r="B67" s="18" t="s">
        <v>183</v>
      </c>
      <c r="C67" s="18">
        <v>4</v>
      </c>
      <c r="D67" s="18">
        <v>4</v>
      </c>
      <c r="E67" s="18">
        <f t="shared" ref="E67:E88" si="4">IF(H67&lt;0.001,1,0)</f>
        <v>0</v>
      </c>
      <c r="F67" s="18">
        <v>73</v>
      </c>
      <c r="G67" s="18">
        <v>439</v>
      </c>
      <c r="H67" s="18">
        <v>83.371298409999994</v>
      </c>
      <c r="I67" s="18">
        <v>7200.2273910000004</v>
      </c>
      <c r="J67" s="18">
        <v>4861</v>
      </c>
      <c r="K67" s="83">
        <v>73</v>
      </c>
      <c r="L67" s="83">
        <f>100*IF(MIN(BilevelSolver!G67,TimeDependent!G67,Sparse!G67,NonLinear!G67)=0,0,(Sparse!G67-MIN(BilevelSolver!G67,TimeDependent!G67,Sparse!G67,NonLinear!G67))/MIN(BilevelSolver!G67,TimeDependent!G67,Sparse!G67,NonLinear!G67))</f>
        <v>3.2941187317953076</v>
      </c>
      <c r="M67" s="127">
        <f t="shared" si="3"/>
        <v>83.371298405466973</v>
      </c>
      <c r="O67" s="83">
        <v>470</v>
      </c>
      <c r="P67" s="83">
        <v>73</v>
      </c>
      <c r="Q67" s="83"/>
    </row>
    <row r="68" spans="1:17" ht="15.75" customHeight="1" x14ac:dyDescent="0.2">
      <c r="A68" s="52" t="s">
        <v>191</v>
      </c>
      <c r="B68" s="18" t="s">
        <v>183</v>
      </c>
      <c r="C68" s="18">
        <v>4</v>
      </c>
      <c r="D68" s="18">
        <v>5</v>
      </c>
      <c r="E68" s="18">
        <f t="shared" si="4"/>
        <v>0</v>
      </c>
      <c r="F68" s="18">
        <v>45</v>
      </c>
      <c r="G68" s="18">
        <v>427</v>
      </c>
      <c r="H68" s="18">
        <v>89.461358309999994</v>
      </c>
      <c r="I68" s="18">
        <v>7200.298288</v>
      </c>
      <c r="J68" s="18">
        <v>23850</v>
      </c>
      <c r="K68" s="83">
        <v>45</v>
      </c>
      <c r="L68" s="83">
        <f>100*IF(MIN(BilevelSolver!G68,TimeDependent!G68,Sparse!G68,NonLinear!G68)=0,0,(Sparse!G68-MIN(BilevelSolver!G68,TimeDependent!G68,Sparse!G68,NonLinear!G68))/MIN(BilevelSolver!G68,TimeDependent!G68,Sparse!G68,NonLinear!G68))</f>
        <v>2.6442316382223887</v>
      </c>
      <c r="M68" s="127">
        <f t="shared" si="3"/>
        <v>89.461358313817328</v>
      </c>
      <c r="O68" s="83">
        <v>470</v>
      </c>
      <c r="P68" s="83">
        <v>45</v>
      </c>
      <c r="Q68" s="83"/>
    </row>
    <row r="69" spans="1:17" ht="15.75" customHeight="1" x14ac:dyDescent="0.2">
      <c r="A69" s="50" t="s">
        <v>192</v>
      </c>
      <c r="B69" s="51" t="s">
        <v>183</v>
      </c>
      <c r="C69" s="51">
        <v>5</v>
      </c>
      <c r="D69" s="51">
        <v>3</v>
      </c>
      <c r="E69" s="51">
        <v>1</v>
      </c>
      <c r="F69" s="51">
        <v>220</v>
      </c>
      <c r="G69" s="51">
        <v>220</v>
      </c>
      <c r="H69" s="51">
        <v>0</v>
      </c>
      <c r="I69" s="51">
        <v>4782.9641380310004</v>
      </c>
      <c r="J69" s="51">
        <v>28030</v>
      </c>
      <c r="K69" s="88">
        <v>74</v>
      </c>
      <c r="L69" s="88">
        <v>1.2727241483096897E-9</v>
      </c>
      <c r="M69" s="214">
        <v>66.36363636363636</v>
      </c>
      <c r="O69" s="88">
        <v>247</v>
      </c>
      <c r="P69" s="88">
        <v>74</v>
      </c>
      <c r="Q69" s="83"/>
    </row>
    <row r="70" spans="1:17" ht="15.75" customHeight="1" x14ac:dyDescent="0.2">
      <c r="A70" s="52" t="s">
        <v>193</v>
      </c>
      <c r="B70" s="18" t="s">
        <v>183</v>
      </c>
      <c r="C70" s="18">
        <v>5</v>
      </c>
      <c r="D70" s="18">
        <v>4</v>
      </c>
      <c r="E70" s="18">
        <f t="shared" si="4"/>
        <v>0</v>
      </c>
      <c r="F70" s="18">
        <v>46</v>
      </c>
      <c r="G70" s="18">
        <v>214</v>
      </c>
      <c r="H70" s="18">
        <v>78.504672900000003</v>
      </c>
      <c r="I70" s="18">
        <v>7200.1323929999999</v>
      </c>
      <c r="J70" s="18">
        <v>15204</v>
      </c>
      <c r="K70" s="83">
        <v>46</v>
      </c>
      <c r="L70" s="83">
        <f>100*IF(MIN(BilevelSolver!G70,TimeDependent!G70,Sparse!G70,NonLinear!G70)=0,0,(Sparse!G70-MIN(BilevelSolver!G70,TimeDependent!G70,Sparse!G70,NonLinear!G70))/MIN(BilevelSolver!G70,TimeDependent!G70,Sparse!G70,NonLinear!G70))</f>
        <v>0</v>
      </c>
      <c r="M70" s="127">
        <f t="shared" si="3"/>
        <v>78.504672897196258</v>
      </c>
      <c r="O70" s="83">
        <v>247</v>
      </c>
      <c r="P70" s="83">
        <v>46</v>
      </c>
      <c r="Q70" s="83"/>
    </row>
    <row r="71" spans="1:17" ht="15.75" customHeight="1" thickBot="1" x14ac:dyDescent="0.25">
      <c r="A71" s="53" t="s">
        <v>194</v>
      </c>
      <c r="B71" s="54" t="s">
        <v>183</v>
      </c>
      <c r="C71" s="54">
        <v>5</v>
      </c>
      <c r="D71" s="54">
        <v>5</v>
      </c>
      <c r="E71" s="54">
        <f t="shared" si="4"/>
        <v>0</v>
      </c>
      <c r="F71" s="54">
        <v>15</v>
      </c>
      <c r="G71" s="54">
        <v>213</v>
      </c>
      <c r="H71" s="54">
        <v>92.957746479999997</v>
      </c>
      <c r="I71" s="54">
        <v>7200.550244</v>
      </c>
      <c r="J71" s="54">
        <v>38221</v>
      </c>
      <c r="K71" s="89">
        <v>15</v>
      </c>
      <c r="L71" s="89">
        <f>100*IF(MIN(BilevelSolver!G71,TimeDependent!G71,Sparse!G71,NonLinear!G71)=0,0,(Sparse!G71-MIN(BilevelSolver!G71,TimeDependent!G71,Sparse!G71,NonLinear!G71))/MIN(BilevelSolver!G71,TimeDependent!G71,Sparse!G71,NonLinear!G71))</f>
        <v>2.4038472022062263</v>
      </c>
      <c r="M71" s="217">
        <f t="shared" si="3"/>
        <v>92.957746478873233</v>
      </c>
      <c r="O71" s="89">
        <v>247</v>
      </c>
      <c r="P71" s="89">
        <v>15</v>
      </c>
      <c r="Q71" s="83"/>
    </row>
    <row r="72" spans="1:17" ht="15.75" customHeight="1" x14ac:dyDescent="0.2">
      <c r="A72" s="52" t="s">
        <v>195</v>
      </c>
      <c r="B72" s="18" t="s">
        <v>196</v>
      </c>
      <c r="C72" s="18">
        <v>2</v>
      </c>
      <c r="D72" s="18">
        <v>3</v>
      </c>
      <c r="E72" s="18">
        <f t="shared" si="4"/>
        <v>0</v>
      </c>
      <c r="F72" s="18">
        <v>66</v>
      </c>
      <c r="G72" s="18">
        <v>99</v>
      </c>
      <c r="H72" s="18">
        <v>33.333333330000002</v>
      </c>
      <c r="I72" s="18">
        <v>7200.0043960000003</v>
      </c>
      <c r="J72" s="18">
        <v>101005</v>
      </c>
      <c r="K72" s="83">
        <v>62</v>
      </c>
      <c r="L72" s="83">
        <f>100*IF(MIN(BilevelSolver!G72,TimeDependent!G72,Sparse!G72,NonLinear!G72)=0,0,(Sparse!G72-MIN(BilevelSolver!G72,TimeDependent!G72,Sparse!G72,NonLinear!G72))/MIN(BilevelSolver!G72,TimeDependent!G72,Sparse!G72,NonLinear!G72))</f>
        <v>1.0204081632653061</v>
      </c>
      <c r="M72" s="127">
        <f t="shared" si="3"/>
        <v>37.373737373737377</v>
      </c>
      <c r="O72" s="83">
        <v>105</v>
      </c>
      <c r="P72" s="83">
        <v>62</v>
      </c>
      <c r="Q72" s="83"/>
    </row>
    <row r="73" spans="1:17" ht="15.75" customHeight="1" x14ac:dyDescent="0.2">
      <c r="A73" s="52" t="s">
        <v>197</v>
      </c>
      <c r="B73" s="18" t="s">
        <v>196</v>
      </c>
      <c r="C73" s="18">
        <v>2</v>
      </c>
      <c r="D73" s="18">
        <v>4</v>
      </c>
      <c r="E73" s="18">
        <f t="shared" si="4"/>
        <v>0</v>
      </c>
      <c r="F73" s="18">
        <v>36</v>
      </c>
      <c r="G73" s="18">
        <v>98</v>
      </c>
      <c r="H73" s="18">
        <v>63.265306119999998</v>
      </c>
      <c r="I73" s="18">
        <v>7200.0054389999996</v>
      </c>
      <c r="J73" s="18">
        <v>61568</v>
      </c>
      <c r="K73" s="83">
        <v>36</v>
      </c>
      <c r="L73" s="83">
        <f>100*IF(MIN(BilevelSolver!G73,TimeDependent!G73,Sparse!G73,NonLinear!G73)=0,0,(Sparse!G73-MIN(BilevelSolver!G73,TimeDependent!G73,Sparse!G73,NonLinear!G73))/MIN(BilevelSolver!G73,TimeDependent!G73,Sparse!G73,NonLinear!G73))</f>
        <v>3.1578947571547658</v>
      </c>
      <c r="M73" s="127">
        <f t="shared" si="3"/>
        <v>63.265306122448976</v>
      </c>
      <c r="O73" s="83">
        <v>105</v>
      </c>
      <c r="P73" s="83">
        <v>36</v>
      </c>
      <c r="Q73" s="83"/>
    </row>
    <row r="74" spans="1:17" ht="15.75" customHeight="1" x14ac:dyDescent="0.2">
      <c r="A74" s="52" t="s">
        <v>198</v>
      </c>
      <c r="B74" s="18" t="s">
        <v>196</v>
      </c>
      <c r="C74" s="18">
        <v>2</v>
      </c>
      <c r="D74" s="18">
        <v>5</v>
      </c>
      <c r="E74" s="18">
        <f t="shared" si="4"/>
        <v>0</v>
      </c>
      <c r="F74" s="18">
        <v>0</v>
      </c>
      <c r="G74" s="18">
        <v>97</v>
      </c>
      <c r="H74" s="18">
        <v>100</v>
      </c>
      <c r="I74" s="18">
        <v>7200.1186260000004</v>
      </c>
      <c r="J74" s="18">
        <v>84656</v>
      </c>
      <c r="K74" s="83">
        <v>0</v>
      </c>
      <c r="L74" s="83">
        <f>100*IF(MIN(BilevelSolver!G74,TimeDependent!G74,Sparse!G74,NonLinear!G74)=0,0,(Sparse!G74-MIN(BilevelSolver!G74,TimeDependent!G74,Sparse!G74,NonLinear!G74))/MIN(BilevelSolver!G74,TimeDependent!G74,Sparse!G74,NonLinear!G74))</f>
        <v>4.3010752688172049</v>
      </c>
      <c r="M74" s="127">
        <f t="shared" si="3"/>
        <v>100</v>
      </c>
      <c r="O74" s="83">
        <v>105</v>
      </c>
      <c r="P74" s="83">
        <v>0</v>
      </c>
      <c r="Q74" s="83"/>
    </row>
    <row r="75" spans="1:17" ht="15.75" customHeight="1" x14ac:dyDescent="0.2">
      <c r="A75" s="50" t="s">
        <v>199</v>
      </c>
      <c r="B75" s="51" t="s">
        <v>196</v>
      </c>
      <c r="C75" s="51">
        <v>3</v>
      </c>
      <c r="D75" s="51">
        <v>3</v>
      </c>
      <c r="E75" s="51">
        <f t="shared" si="4"/>
        <v>1</v>
      </c>
      <c r="F75" s="51">
        <v>91</v>
      </c>
      <c r="G75" s="51">
        <v>91</v>
      </c>
      <c r="H75" s="51">
        <v>0</v>
      </c>
      <c r="I75" s="51">
        <v>923.30051179999998</v>
      </c>
      <c r="J75" s="51">
        <v>25043</v>
      </c>
      <c r="K75" s="88">
        <v>37</v>
      </c>
      <c r="L75" s="88">
        <f>100*IF(MIN(BilevelSolver!G75,TimeDependent!G75,Sparse!G75,NonLinear!G75)=0,0,(Sparse!G75-MIN(BilevelSolver!G75,TimeDependent!G75,Sparse!G75,NonLinear!G75))/MIN(BilevelSolver!G75,TimeDependent!G75,Sparse!G75,NonLinear!G75))</f>
        <v>2.1666696768656165E-8</v>
      </c>
      <c r="M75" s="214">
        <f t="shared" si="3"/>
        <v>59.340659340659343</v>
      </c>
      <c r="O75" s="88">
        <v>103</v>
      </c>
      <c r="P75" s="88">
        <v>37</v>
      </c>
      <c r="Q75" s="83"/>
    </row>
    <row r="76" spans="1:17" ht="15.75" customHeight="1" x14ac:dyDescent="0.2">
      <c r="A76" s="52" t="s">
        <v>200</v>
      </c>
      <c r="B76" s="18" t="s">
        <v>196</v>
      </c>
      <c r="C76" s="18">
        <v>3</v>
      </c>
      <c r="D76" s="18">
        <v>4</v>
      </c>
      <c r="E76" s="18">
        <f t="shared" si="4"/>
        <v>0</v>
      </c>
      <c r="F76" s="18">
        <v>17</v>
      </c>
      <c r="G76" s="18">
        <v>90</v>
      </c>
      <c r="H76" s="18">
        <v>81.111111109999996</v>
      </c>
      <c r="I76" s="18">
        <v>7200.009043</v>
      </c>
      <c r="J76" s="18">
        <v>114984</v>
      </c>
      <c r="K76" s="83">
        <v>0</v>
      </c>
      <c r="L76" s="83">
        <f>100*IF(MIN(BilevelSolver!G76,TimeDependent!G76,Sparse!G76,NonLinear!G76)=0,0,(Sparse!G76-MIN(BilevelSolver!G76,TimeDependent!G76,Sparse!G76,NonLinear!G76))/MIN(BilevelSolver!G76,TimeDependent!G76,Sparse!G76,NonLinear!G76))</f>
        <v>2.2727273359207727</v>
      </c>
      <c r="M76" s="127">
        <f t="shared" si="3"/>
        <v>100</v>
      </c>
      <c r="O76" s="83">
        <v>103</v>
      </c>
      <c r="P76" s="83">
        <v>0</v>
      </c>
      <c r="Q76" s="83"/>
    </row>
    <row r="77" spans="1:17" ht="15.75" customHeight="1" x14ac:dyDescent="0.2">
      <c r="A77" s="52" t="s">
        <v>201</v>
      </c>
      <c r="B77" s="18" t="s">
        <v>196</v>
      </c>
      <c r="C77" s="18">
        <v>3</v>
      </c>
      <c r="D77" s="18">
        <v>5</v>
      </c>
      <c r="E77" s="18">
        <f t="shared" si="4"/>
        <v>0</v>
      </c>
      <c r="F77" s="18">
        <v>9</v>
      </c>
      <c r="G77" s="18">
        <v>86</v>
      </c>
      <c r="H77" s="18">
        <v>89.534883719999996</v>
      </c>
      <c r="I77" s="18">
        <v>7200.0074269999996</v>
      </c>
      <c r="J77" s="18">
        <v>71832</v>
      </c>
      <c r="K77" s="83">
        <v>0</v>
      </c>
      <c r="L77" s="83">
        <f>100*IF(MIN(BilevelSolver!G77,TimeDependent!G77,Sparse!G77,NonLinear!G77)=0,0,(Sparse!G77-MIN(BilevelSolver!G77,TimeDependent!G77,Sparse!G77,NonLinear!G77))/MIN(BilevelSolver!G77,TimeDependent!G77,Sparse!G77,NonLinear!G77))</f>
        <v>2.3809580125833403</v>
      </c>
      <c r="M77" s="127">
        <f t="shared" si="3"/>
        <v>100</v>
      </c>
      <c r="O77" s="83">
        <v>103</v>
      </c>
      <c r="P77" s="83">
        <v>0</v>
      </c>
      <c r="Q77" s="83"/>
    </row>
    <row r="78" spans="1:17" ht="15.75" customHeight="1" x14ac:dyDescent="0.2">
      <c r="A78" s="50" t="s">
        <v>202</v>
      </c>
      <c r="B78" s="51" t="s">
        <v>196</v>
      </c>
      <c r="C78" s="51">
        <v>4</v>
      </c>
      <c r="D78" s="51">
        <v>3</v>
      </c>
      <c r="E78" s="51">
        <f t="shared" si="4"/>
        <v>1</v>
      </c>
      <c r="F78" s="51">
        <v>76</v>
      </c>
      <c r="G78" s="51">
        <v>76</v>
      </c>
      <c r="H78" s="51">
        <v>0</v>
      </c>
      <c r="I78" s="51">
        <v>115.1940472</v>
      </c>
      <c r="J78" s="51">
        <v>9698</v>
      </c>
      <c r="K78" s="88">
        <v>0</v>
      </c>
      <c r="L78" s="88">
        <f>100*IF(MIN(BilevelSolver!G78,TimeDependent!G78,Sparse!G78,NonLinear!G78)=0,0,(Sparse!G78-MIN(BilevelSolver!G78,TimeDependent!G78,Sparse!G78,NonLinear!G78))/MIN(BilevelSolver!G78,TimeDependent!G78,Sparse!G78,NonLinear!G78))</f>
        <v>0</v>
      </c>
      <c r="M78" s="214">
        <f t="shared" si="3"/>
        <v>100</v>
      </c>
      <c r="O78" s="88">
        <v>98</v>
      </c>
      <c r="P78" s="88">
        <v>0</v>
      </c>
      <c r="Q78" s="83"/>
    </row>
    <row r="79" spans="1:17" ht="15.75" customHeight="1" x14ac:dyDescent="0.2">
      <c r="A79" s="50" t="s">
        <v>203</v>
      </c>
      <c r="B79" s="51" t="s">
        <v>196</v>
      </c>
      <c r="C79" s="51">
        <v>4</v>
      </c>
      <c r="D79" s="51">
        <v>4</v>
      </c>
      <c r="E79" s="51">
        <f t="shared" si="4"/>
        <v>1</v>
      </c>
      <c r="F79" s="51">
        <v>67</v>
      </c>
      <c r="G79" s="51">
        <v>67</v>
      </c>
      <c r="H79" s="51">
        <v>0</v>
      </c>
      <c r="I79" s="51">
        <v>4804.1024930000003</v>
      </c>
      <c r="J79" s="51">
        <v>89989</v>
      </c>
      <c r="K79" s="88">
        <v>0</v>
      </c>
      <c r="L79" s="88">
        <f>100*IF(MIN(BilevelSolver!G79,TimeDependent!G79,Sparse!G79,NonLinear!G79)=0,0,(Sparse!G79-MIN(BilevelSolver!G79,TimeDependent!G79,Sparse!G79,NonLinear!G79))/MIN(BilevelSolver!G79,TimeDependent!G79,Sparse!G79,NonLinear!G79))</f>
        <v>0</v>
      </c>
      <c r="M79" s="214">
        <f t="shared" si="3"/>
        <v>100</v>
      </c>
      <c r="O79" s="88">
        <v>98</v>
      </c>
      <c r="P79" s="88">
        <v>0</v>
      </c>
      <c r="Q79" s="83"/>
    </row>
    <row r="80" spans="1:17" ht="15.75" customHeight="1" x14ac:dyDescent="0.2">
      <c r="A80" s="52" t="s">
        <v>204</v>
      </c>
      <c r="B80" s="18" t="s">
        <v>196</v>
      </c>
      <c r="C80" s="18">
        <v>4</v>
      </c>
      <c r="D80" s="18">
        <v>5</v>
      </c>
      <c r="E80" s="18">
        <f t="shared" si="4"/>
        <v>0</v>
      </c>
      <c r="F80" s="18">
        <v>9</v>
      </c>
      <c r="G80" s="18">
        <v>62</v>
      </c>
      <c r="H80" s="18">
        <v>85.483870969999998</v>
      </c>
      <c r="I80" s="18">
        <v>7200.0027950000003</v>
      </c>
      <c r="J80" s="18">
        <v>96538</v>
      </c>
      <c r="K80" s="83">
        <v>0</v>
      </c>
      <c r="L80" s="83">
        <f>100*IF(MIN(BilevelSolver!G80,TimeDependent!G80,Sparse!G80,NonLinear!G80)=0,0,(Sparse!G80-MIN(BilevelSolver!G80,TimeDependent!G80,Sparse!G80,NonLinear!G80))/MIN(BilevelSolver!G80,TimeDependent!G80,Sparse!G80,NonLinear!G80))</f>
        <v>3.3333333333333335</v>
      </c>
      <c r="M80" s="127">
        <f t="shared" si="3"/>
        <v>100</v>
      </c>
      <c r="O80" s="83">
        <v>98</v>
      </c>
      <c r="P80" s="83">
        <v>0</v>
      </c>
      <c r="Q80" s="83"/>
    </row>
    <row r="81" spans="1:17" ht="15.75" customHeight="1" x14ac:dyDescent="0.2">
      <c r="A81" s="50" t="s">
        <v>205</v>
      </c>
      <c r="B81" s="51" t="s">
        <v>196</v>
      </c>
      <c r="C81" s="51">
        <v>5</v>
      </c>
      <c r="D81" s="51">
        <v>3</v>
      </c>
      <c r="E81" s="51">
        <f t="shared" si="4"/>
        <v>1</v>
      </c>
      <c r="F81" s="51">
        <v>26</v>
      </c>
      <c r="G81" s="51">
        <v>26</v>
      </c>
      <c r="H81" s="51">
        <v>0</v>
      </c>
      <c r="I81" s="51">
        <v>4.1517200470000004</v>
      </c>
      <c r="J81" s="51">
        <v>1486</v>
      </c>
      <c r="K81" s="88">
        <v>0</v>
      </c>
      <c r="L81" s="88">
        <f>100*IF(MIN(BilevelSolver!G81,TimeDependent!G81,Sparse!G81,NonLinear!G81)=0,0,(Sparse!G81-MIN(BilevelSolver!G81,TimeDependent!G81,Sparse!G81,NonLinear!G81))/MIN(BilevelSolver!G81,TimeDependent!G81,Sparse!G81,NonLinear!G81))</f>
        <v>2.7055281092404546E-12</v>
      </c>
      <c r="M81" s="214">
        <f t="shared" si="3"/>
        <v>100</v>
      </c>
      <c r="O81" s="88">
        <v>65</v>
      </c>
      <c r="P81" s="88">
        <v>0</v>
      </c>
      <c r="Q81" s="83"/>
    </row>
    <row r="82" spans="1:17" ht="15.75" customHeight="1" thickBot="1" x14ac:dyDescent="0.25">
      <c r="A82" s="99" t="s">
        <v>206</v>
      </c>
      <c r="B82" s="213" t="s">
        <v>196</v>
      </c>
      <c r="C82" s="213">
        <v>5</v>
      </c>
      <c r="D82" s="213">
        <v>4</v>
      </c>
      <c r="E82" s="213">
        <f t="shared" si="4"/>
        <v>1</v>
      </c>
      <c r="F82" s="213">
        <v>18</v>
      </c>
      <c r="G82" s="213">
        <v>18</v>
      </c>
      <c r="H82" s="213">
        <v>0</v>
      </c>
      <c r="I82" s="213">
        <v>4.4286639689999996</v>
      </c>
      <c r="J82" s="213">
        <v>1796</v>
      </c>
      <c r="K82" s="213">
        <v>0</v>
      </c>
      <c r="L82" s="213">
        <f>100*IF(MIN(BilevelSolver!G82,TimeDependent!G82,Sparse!G82,NonLinear!G82)=0,0,(Sparse!G82-MIN(BilevelSolver!G82,TimeDependent!G82,Sparse!G82,NonLinear!G82))/MIN(BilevelSolver!G82,TimeDependent!G82,Sparse!G82,NonLinear!G82))</f>
        <v>0</v>
      </c>
      <c r="M82" s="215">
        <f t="shared" si="3"/>
        <v>100</v>
      </c>
      <c r="O82" s="213">
        <v>65</v>
      </c>
      <c r="P82" s="213">
        <v>0</v>
      </c>
      <c r="Q82" s="83"/>
    </row>
    <row r="83" spans="1:17" ht="15.75" customHeight="1" x14ac:dyDescent="0.2">
      <c r="A83" s="50" t="s">
        <v>211</v>
      </c>
      <c r="B83" s="51" t="s">
        <v>208</v>
      </c>
      <c r="C83" s="51">
        <v>3</v>
      </c>
      <c r="D83" s="51">
        <v>3</v>
      </c>
      <c r="E83" s="51">
        <f t="shared" si="4"/>
        <v>1</v>
      </c>
      <c r="F83" s="51">
        <v>160</v>
      </c>
      <c r="G83" s="51">
        <v>160</v>
      </c>
      <c r="H83" s="51">
        <v>0</v>
      </c>
      <c r="I83" s="51">
        <v>167.64769820000001</v>
      </c>
      <c r="J83" s="51">
        <v>7672</v>
      </c>
      <c r="K83" s="88">
        <v>0</v>
      </c>
      <c r="L83" s="88">
        <f>100*IF(MIN(BilevelSolver!G83,TimeDependent!G83,Sparse!G83,NonLinear!G83)=0,0,(Sparse!G83-MIN(BilevelSolver!G83,TimeDependent!G83,Sparse!G83,NonLinear!G83))/MIN(BilevelSolver!G83,TimeDependent!G83,Sparse!G83,NonLinear!G83))</f>
        <v>5.8496176825540823E-8</v>
      </c>
      <c r="M83" s="214">
        <f t="shared" si="3"/>
        <v>100</v>
      </c>
      <c r="O83" s="88">
        <v>231</v>
      </c>
      <c r="P83" s="88">
        <v>0</v>
      </c>
      <c r="Q83" s="83"/>
    </row>
    <row r="84" spans="1:17" ht="15.75" customHeight="1" x14ac:dyDescent="0.2">
      <c r="A84" s="50" t="s">
        <v>212</v>
      </c>
      <c r="B84" s="51" t="s">
        <v>208</v>
      </c>
      <c r="C84" s="51">
        <v>3</v>
      </c>
      <c r="D84" s="51">
        <v>4</v>
      </c>
      <c r="E84" s="51">
        <f t="shared" si="4"/>
        <v>1</v>
      </c>
      <c r="F84" s="51">
        <v>152</v>
      </c>
      <c r="G84" s="51">
        <v>152</v>
      </c>
      <c r="H84" s="51">
        <v>0</v>
      </c>
      <c r="I84" s="51">
        <v>6798.666322</v>
      </c>
      <c r="J84" s="51">
        <v>71915</v>
      </c>
      <c r="K84" s="88">
        <v>0</v>
      </c>
      <c r="L84" s="88">
        <f>100*IF(MIN(BilevelSolver!G84,TimeDependent!G84,Sparse!G84,NonLinear!G84)=0,0,(Sparse!G84-MIN(BilevelSolver!G84,TimeDependent!G84,Sparse!G84,NonLinear!G84))/MIN(BilevelSolver!G84,TimeDependent!G84,Sparse!G84,NonLinear!G84))</f>
        <v>0</v>
      </c>
      <c r="M84" s="214">
        <f t="shared" si="3"/>
        <v>100</v>
      </c>
      <c r="O84" s="88">
        <v>231</v>
      </c>
      <c r="P84" s="88">
        <v>0</v>
      </c>
      <c r="Q84" s="83"/>
    </row>
    <row r="85" spans="1:17" ht="15.75" customHeight="1" x14ac:dyDescent="0.2">
      <c r="A85" s="52" t="s">
        <v>213</v>
      </c>
      <c r="B85" s="18" t="s">
        <v>208</v>
      </c>
      <c r="C85" s="18">
        <v>3</v>
      </c>
      <c r="D85" s="18">
        <v>5</v>
      </c>
      <c r="E85" s="18">
        <f t="shared" si="4"/>
        <v>0</v>
      </c>
      <c r="F85" s="18">
        <v>7</v>
      </c>
      <c r="G85" s="18">
        <v>149</v>
      </c>
      <c r="H85" s="18">
        <v>95.302013419999994</v>
      </c>
      <c r="I85" s="18">
        <v>7200.1487660000003</v>
      </c>
      <c r="J85" s="18">
        <v>65193</v>
      </c>
      <c r="K85" s="83">
        <v>0</v>
      </c>
      <c r="L85" s="83">
        <f>100*IF(MIN(BilevelSolver!G85,TimeDependent!G85,Sparse!G85,NonLinear!G85)=0,0,(Sparse!G85-MIN(BilevelSolver!G85,TimeDependent!G85,Sparse!G85,NonLinear!G85))/MIN(BilevelSolver!G85,TimeDependent!G85,Sparse!G85,NonLinear!G85))</f>
        <v>2.7586206958207695</v>
      </c>
      <c r="M85" s="127">
        <f t="shared" si="3"/>
        <v>100</v>
      </c>
      <c r="O85" s="83">
        <v>231</v>
      </c>
      <c r="P85" s="83">
        <v>0</v>
      </c>
      <c r="Q85" s="83"/>
    </row>
    <row r="86" spans="1:17" ht="15.75" customHeight="1" x14ac:dyDescent="0.2">
      <c r="A86" s="50" t="s">
        <v>214</v>
      </c>
      <c r="B86" s="51" t="s">
        <v>208</v>
      </c>
      <c r="C86" s="51">
        <v>4</v>
      </c>
      <c r="D86" s="51">
        <v>3</v>
      </c>
      <c r="E86" s="51">
        <f t="shared" si="4"/>
        <v>1</v>
      </c>
      <c r="F86" s="51">
        <v>11</v>
      </c>
      <c r="G86" s="51">
        <v>11</v>
      </c>
      <c r="H86" s="51">
        <v>0</v>
      </c>
      <c r="I86" s="51">
        <v>0.21231603600000001</v>
      </c>
      <c r="J86" s="51">
        <v>10</v>
      </c>
      <c r="K86" s="88">
        <v>0</v>
      </c>
      <c r="L86" s="88">
        <f>100*IF(MIN(BilevelSolver!G86,TimeDependent!G86,Sparse!G86,NonLinear!G86)=0,0,(Sparse!G86-MIN(BilevelSolver!G86,TimeDependent!G86,Sparse!G86,NonLinear!G86))/MIN(BilevelSolver!G86,TimeDependent!G86,Sparse!G86,NonLinear!G86))</f>
        <v>0</v>
      </c>
      <c r="M86" s="214">
        <f t="shared" si="3"/>
        <v>100</v>
      </c>
      <c r="O86" s="88">
        <v>36</v>
      </c>
      <c r="P86" s="88">
        <v>0</v>
      </c>
      <c r="Q86" s="83"/>
    </row>
    <row r="87" spans="1:17" ht="15.75" customHeight="1" x14ac:dyDescent="0.2">
      <c r="A87" s="50" t="s">
        <v>215</v>
      </c>
      <c r="B87" s="51" t="s">
        <v>208</v>
      </c>
      <c r="C87" s="51">
        <v>4</v>
      </c>
      <c r="D87" s="51">
        <v>4</v>
      </c>
      <c r="E87" s="51">
        <f t="shared" si="4"/>
        <v>1</v>
      </c>
      <c r="F87" s="51">
        <v>6</v>
      </c>
      <c r="G87" s="51">
        <v>6</v>
      </c>
      <c r="H87" s="51">
        <v>0</v>
      </c>
      <c r="I87" s="51">
        <v>0.197658062</v>
      </c>
      <c r="J87" s="51">
        <v>294</v>
      </c>
      <c r="K87" s="88">
        <v>0</v>
      </c>
      <c r="L87" s="88">
        <f>100*IF(MIN(BilevelSolver!G87,TimeDependent!G87,Sparse!G87,NonLinear!G87)=0,0,(Sparse!G87-MIN(BilevelSolver!G87,TimeDependent!G87,Sparse!G87,NonLinear!G87))/MIN(BilevelSolver!G87,TimeDependent!G87,Sparse!G87,NonLinear!G87))</f>
        <v>0</v>
      </c>
      <c r="M87" s="214">
        <f t="shared" si="3"/>
        <v>100</v>
      </c>
      <c r="O87" s="88">
        <v>36</v>
      </c>
      <c r="P87" s="88">
        <v>0</v>
      </c>
      <c r="Q87" s="83"/>
    </row>
    <row r="88" spans="1:17" ht="15.75" customHeight="1" thickBot="1" x14ac:dyDescent="0.25">
      <c r="A88" s="58" t="s">
        <v>216</v>
      </c>
      <c r="B88" s="59" t="s">
        <v>208</v>
      </c>
      <c r="C88" s="59">
        <v>4</v>
      </c>
      <c r="D88" s="59">
        <v>5</v>
      </c>
      <c r="E88" s="59">
        <f t="shared" si="4"/>
        <v>1</v>
      </c>
      <c r="F88" s="59">
        <v>5</v>
      </c>
      <c r="G88" s="59">
        <v>5</v>
      </c>
      <c r="H88" s="59">
        <v>0</v>
      </c>
      <c r="I88" s="59">
        <v>6.5019130999999994E-2</v>
      </c>
      <c r="J88" s="59">
        <v>53</v>
      </c>
      <c r="K88" s="91">
        <v>0</v>
      </c>
      <c r="L88" s="91">
        <f>100*IF(MIN(BilevelSolver!G88,TimeDependent!G88,Sparse!G88,NonLinear!G88)=0,0,(Sparse!G88-MIN(BilevelSolver!G88,TimeDependent!G88,Sparse!G88,NonLinear!G88))/MIN(BilevelSolver!G88,TimeDependent!G88,Sparse!G88,NonLinear!G88))</f>
        <v>0</v>
      </c>
      <c r="M88" s="219">
        <f t="shared" si="3"/>
        <v>100</v>
      </c>
      <c r="O88" s="91">
        <v>36</v>
      </c>
      <c r="P88" s="91">
        <v>0</v>
      </c>
      <c r="Q88" s="83"/>
    </row>
    <row r="89" spans="1:17" ht="15.75" customHeight="1" thickBot="1" x14ac:dyDescent="0.25">
      <c r="A89" s="16"/>
      <c r="B89" s="17"/>
      <c r="C89" s="17"/>
      <c r="D89" s="17"/>
      <c r="E89" s="17" t="s">
        <v>226</v>
      </c>
      <c r="F89" s="17" t="s">
        <v>61</v>
      </c>
      <c r="G89" s="17" t="s">
        <v>62</v>
      </c>
      <c r="H89" s="17" t="s">
        <v>227</v>
      </c>
      <c r="I89" s="17" t="s">
        <v>240</v>
      </c>
      <c r="J89" s="17" t="s">
        <v>250</v>
      </c>
      <c r="K89" s="17" t="s">
        <v>229</v>
      </c>
      <c r="L89" s="17" t="s">
        <v>230</v>
      </c>
      <c r="M89" s="195" t="s">
        <v>239</v>
      </c>
      <c r="O89" s="17" t="s">
        <v>218</v>
      </c>
      <c r="P89" s="17" t="s">
        <v>253</v>
      </c>
      <c r="Q89" s="167"/>
    </row>
    <row r="90" spans="1:17" ht="15.75" customHeight="1" x14ac:dyDescent="0.2">
      <c r="A90" s="23" t="s">
        <v>217</v>
      </c>
      <c r="B90" s="23"/>
      <c r="C90" s="23"/>
      <c r="D90" s="23"/>
      <c r="E90" s="23">
        <f>SUM(E2:E88)</f>
        <v>44</v>
      </c>
      <c r="F90" s="23">
        <f t="shared" ref="F90:K90" si="5">AVERAGE(F2:F88)</f>
        <v>102.54022988505747</v>
      </c>
      <c r="G90" s="23">
        <f t="shared" si="5"/>
        <v>207.39080459770116</v>
      </c>
      <c r="H90" s="23">
        <f t="shared" si="5"/>
        <v>30.468454966413798</v>
      </c>
      <c r="I90" s="23">
        <f t="shared" si="5"/>
        <v>4044.8103340503294</v>
      </c>
      <c r="J90" s="23">
        <f t="shared" si="5"/>
        <v>30507.908045977012</v>
      </c>
      <c r="K90" s="92">
        <f t="shared" si="5"/>
        <v>81.551724137931032</v>
      </c>
      <c r="L90" s="92">
        <f t="shared" ref="L90:M90" si="6">AVERAGE(L2:L88)</f>
        <v>1.9129080685114177</v>
      </c>
      <c r="M90" s="196">
        <f t="shared" si="6"/>
        <v>70.824906534193843</v>
      </c>
      <c r="O90" s="92">
        <f>COUNTIF(H2:H88,"&lt;0,000001")</f>
        <v>44</v>
      </c>
      <c r="P90" s="92">
        <f>AVERAGE(P2:P88)</f>
        <v>81.551724137931032</v>
      </c>
      <c r="Q90" s="167"/>
    </row>
    <row r="91" spans="1:17" ht="15.75" customHeight="1" x14ac:dyDescent="0.2"/>
    <row r="92" spans="1:17" ht="15.75" customHeight="1" x14ac:dyDescent="0.2"/>
    <row r="93" spans="1:17" ht="15.75" customHeight="1" x14ac:dyDescent="0.2"/>
    <row r="94" spans="1:17" ht="15.75" customHeight="1" x14ac:dyDescent="0.2"/>
    <row r="95" spans="1:17" ht="15.75" customHeight="1" x14ac:dyDescent="0.2"/>
    <row r="96" spans="1:17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K90" xr:uid="{00000000-0009-0000-0000-000006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000"/>
  <sheetViews>
    <sheetView topLeftCell="G1" zoomScale="80" zoomScaleNormal="80" workbookViewId="0">
      <selection activeCell="G21" sqref="G21"/>
    </sheetView>
  </sheetViews>
  <sheetFormatPr baseColWidth="10" defaultColWidth="11.1640625" defaultRowHeight="15" customHeight="1" x14ac:dyDescent="0.2"/>
  <cols>
    <col min="1" max="1" width="12.6640625" customWidth="1"/>
    <col min="2" max="12" width="10.83203125" customWidth="1"/>
    <col min="13" max="13" width="10.83203125" style="119" customWidth="1"/>
    <col min="14" max="14" width="15.83203125" style="87" customWidth="1"/>
    <col min="15" max="15" width="10.83203125" style="110" customWidth="1"/>
    <col min="16" max="16" width="13.83203125" customWidth="1"/>
    <col min="17" max="17" width="12.6640625" customWidth="1"/>
    <col min="18" max="18" width="14.33203125" customWidth="1"/>
    <col min="19" max="19" width="12.33203125" customWidth="1"/>
    <col min="20" max="20" width="10.83203125" style="119" customWidth="1"/>
    <col min="21" max="22" width="10.5" customWidth="1"/>
    <col min="23" max="23" width="12.83203125" style="110" customWidth="1"/>
    <col min="24" max="24" width="13.33203125" customWidth="1"/>
    <col min="25" max="25" width="13" style="119" customWidth="1"/>
    <col min="26" max="26" width="10.5" customWidth="1"/>
    <col min="27" max="27" width="10.83203125" customWidth="1"/>
  </cols>
  <sheetData>
    <row r="1" spans="1:27" ht="15.75" customHeight="1" thickBot="1" x14ac:dyDescent="0.25">
      <c r="A1" s="61" t="s">
        <v>59</v>
      </c>
      <c r="B1" s="61" t="s">
        <v>254</v>
      </c>
      <c r="C1" s="61" t="s">
        <v>3</v>
      </c>
      <c r="D1" s="61" t="s">
        <v>4</v>
      </c>
      <c r="E1" s="61" t="s">
        <v>60</v>
      </c>
      <c r="F1" s="61" t="s">
        <v>61</v>
      </c>
      <c r="G1" s="61" t="s">
        <v>62</v>
      </c>
      <c r="H1" s="61" t="s">
        <v>227</v>
      </c>
      <c r="I1" s="61" t="s">
        <v>240</v>
      </c>
      <c r="J1" s="61" t="s">
        <v>250</v>
      </c>
      <c r="K1" s="61" t="s">
        <v>229</v>
      </c>
      <c r="L1" s="61" t="s">
        <v>230</v>
      </c>
      <c r="M1" s="224" t="s">
        <v>261</v>
      </c>
      <c r="N1" s="85"/>
      <c r="O1" s="235" t="s">
        <v>219</v>
      </c>
      <c r="P1" s="61" t="s">
        <v>255</v>
      </c>
      <c r="Q1" s="61" t="s">
        <v>220</v>
      </c>
      <c r="R1" s="61" t="s">
        <v>251</v>
      </c>
      <c r="S1" s="61" t="s">
        <v>258</v>
      </c>
      <c r="T1" s="224" t="s">
        <v>253</v>
      </c>
      <c r="U1" s="25"/>
      <c r="V1" s="25"/>
      <c r="W1" s="102" t="s">
        <v>221</v>
      </c>
      <c r="X1" s="42" t="s">
        <v>222</v>
      </c>
      <c r="Y1" s="111" t="s">
        <v>263</v>
      </c>
      <c r="Z1" s="25"/>
      <c r="AA1" s="42"/>
    </row>
    <row r="2" spans="1:27" ht="15.75" customHeight="1" x14ac:dyDescent="0.2">
      <c r="A2" s="31" t="str">
        <f>_xlfn.CONCAT(B2,"_",C2,"_",D2)</f>
        <v>adjnoun_2_3</v>
      </c>
      <c r="B2" s="31" t="s">
        <v>68</v>
      </c>
      <c r="C2" s="31">
        <v>2</v>
      </c>
      <c r="D2" s="31">
        <v>3</v>
      </c>
      <c r="E2" s="31">
        <f>IF(H2&lt;0.01,1,0)</f>
        <v>1</v>
      </c>
      <c r="F2" s="31">
        <f t="shared" ref="F2:F33" si="0">P2-X2</f>
        <v>92.000000001000018</v>
      </c>
      <c r="G2" s="31">
        <f t="shared" ref="G2:G33" si="1">P2-W2</f>
        <v>92.000000001000018</v>
      </c>
      <c r="H2" s="31">
        <v>0</v>
      </c>
      <c r="I2" s="31">
        <v>172.28314399719201</v>
      </c>
      <c r="J2" s="31">
        <v>195136</v>
      </c>
      <c r="K2" s="31">
        <v>60</v>
      </c>
      <c r="L2" s="31">
        <f>100*IF(MIN(Sparse_total!G2,NonLinear_total!G2,BilevelSolver_total!G2)=0,0,(NonLinear_total!G2-MIN(Sparse_total!G2,NonLinear_total!G2,BilevelSolver_total!G2))/MIN(Sparse_total!G2,NonLinear_total!G2,BilevelSolver_total!G2))</f>
        <v>1.0869759199008315E-9</v>
      </c>
      <c r="M2" s="113">
        <f>100*(G2-K2)/G2</f>
        <v>34.782608696361073</v>
      </c>
      <c r="N2" s="86"/>
      <c r="O2" s="104">
        <v>112</v>
      </c>
      <c r="P2" s="31">
        <v>102</v>
      </c>
      <c r="Q2" s="31">
        <v>0.10378146171569801</v>
      </c>
      <c r="R2" s="31">
        <v>0</v>
      </c>
      <c r="S2" s="31">
        <v>1</v>
      </c>
      <c r="T2" s="113">
        <v>60</v>
      </c>
      <c r="W2" s="103">
        <v>9.9999999989999893</v>
      </c>
      <c r="X2" s="34">
        <v>9.9999999989999893</v>
      </c>
      <c r="Y2" s="112">
        <v>42</v>
      </c>
      <c r="AA2" s="6"/>
    </row>
    <row r="3" spans="1:27" ht="15.75" customHeight="1" x14ac:dyDescent="0.2">
      <c r="A3" s="31" t="str">
        <f t="shared" ref="A3:A66" si="2">_xlfn.CONCAT(B3,"_",C3,"_",D3)</f>
        <v>adjnoun_2_4</v>
      </c>
      <c r="B3" s="31" t="s">
        <v>68</v>
      </c>
      <c r="C3" s="31">
        <v>2</v>
      </c>
      <c r="D3" s="31">
        <v>4</v>
      </c>
      <c r="E3" s="31">
        <f t="shared" ref="E3:E66" si="3">IF(H3&lt;0.01,1,0)</f>
        <v>1</v>
      </c>
      <c r="F3" s="31">
        <f t="shared" si="0"/>
        <v>89.999996464835803</v>
      </c>
      <c r="G3" s="31">
        <f t="shared" si="1"/>
        <v>89.999996464835803</v>
      </c>
      <c r="H3" s="31">
        <v>0</v>
      </c>
      <c r="I3" s="31">
        <v>2887.6428520679401</v>
      </c>
      <c r="J3" s="31">
        <v>3660314</v>
      </c>
      <c r="K3" s="31">
        <v>40</v>
      </c>
      <c r="L3" s="31">
        <f>100*IF(MIN(Sparse_total!G3,NonLinear_total!G3,BilevelSolver_total!G3)=0,0,(NonLinear_total!G3-MIN(Sparse_total!G3,NonLinear_total!G3,BilevelSolver_total!G3))/MIN(Sparse_total!G3,NonLinear_total!G3,BilevelSolver_total!G3))</f>
        <v>0</v>
      </c>
      <c r="M3" s="113">
        <f t="shared" ref="M3:M66" si="4">100*(G3-K3)/G3</f>
        <v>55.555553809795391</v>
      </c>
      <c r="N3" s="86"/>
      <c r="O3" s="104">
        <v>112</v>
      </c>
      <c r="P3" s="31">
        <v>102</v>
      </c>
      <c r="Q3" s="31">
        <v>0.10117912292480399</v>
      </c>
      <c r="R3" s="31">
        <v>0</v>
      </c>
      <c r="S3" s="31">
        <v>1</v>
      </c>
      <c r="T3" s="113">
        <v>40</v>
      </c>
      <c r="W3" s="104">
        <v>12.0000035351642</v>
      </c>
      <c r="X3" s="31">
        <v>12.0000035351642</v>
      </c>
      <c r="Y3" s="113">
        <v>62</v>
      </c>
      <c r="AA3" s="6"/>
    </row>
    <row r="4" spans="1:27" ht="15.75" customHeight="1" x14ac:dyDescent="0.2">
      <c r="A4" s="6" t="str">
        <f t="shared" si="2"/>
        <v>adjnoun_2_5</v>
      </c>
      <c r="B4" s="6" t="s">
        <v>68</v>
      </c>
      <c r="C4" s="6">
        <v>2</v>
      </c>
      <c r="D4" s="6">
        <v>5</v>
      </c>
      <c r="E4" s="6">
        <f t="shared" si="3"/>
        <v>0</v>
      </c>
      <c r="F4" s="6">
        <f t="shared" si="0"/>
        <v>45</v>
      </c>
      <c r="G4" s="6">
        <f t="shared" si="1"/>
        <v>87</v>
      </c>
      <c r="H4" s="6">
        <v>48.275862068965516</v>
      </c>
      <c r="I4" s="6">
        <v>7200.0003910064697</v>
      </c>
      <c r="J4" s="6">
        <v>9412952</v>
      </c>
      <c r="K4" s="6">
        <v>0</v>
      </c>
      <c r="L4" s="6">
        <f>100*IF(MIN(Sparse_total!G4,NonLinear_total!G4,BilevelSolver_total!G4)=0,0,(NonLinear_total!G4-MIN(Sparse_total!G4,NonLinear_total!G4,BilevelSolver_total!G4))/MIN(Sparse_total!G4,NonLinear_total!G4,BilevelSolver_total!G4))</f>
        <v>0</v>
      </c>
      <c r="M4" s="114">
        <f t="shared" si="4"/>
        <v>100</v>
      </c>
      <c r="N4" s="86"/>
      <c r="O4" s="105">
        <v>112</v>
      </c>
      <c r="P4" s="6">
        <v>102</v>
      </c>
      <c r="Q4" s="6">
        <v>9.4727516174316406E-2</v>
      </c>
      <c r="R4" s="6">
        <v>371208</v>
      </c>
      <c r="S4" s="6">
        <v>1</v>
      </c>
      <c r="T4" s="114">
        <v>0</v>
      </c>
      <c r="W4" s="105">
        <v>15</v>
      </c>
      <c r="X4" s="6">
        <v>57</v>
      </c>
      <c r="Y4" s="114">
        <v>102</v>
      </c>
      <c r="AA4" s="6"/>
    </row>
    <row r="5" spans="1:27" ht="15.75" customHeight="1" x14ac:dyDescent="0.2">
      <c r="A5" s="31" t="str">
        <f t="shared" si="2"/>
        <v>adjnoun_3_3</v>
      </c>
      <c r="B5" s="31" t="s">
        <v>68</v>
      </c>
      <c r="C5" s="31">
        <v>3</v>
      </c>
      <c r="D5" s="31">
        <v>3</v>
      </c>
      <c r="E5" s="31">
        <f t="shared" si="3"/>
        <v>1</v>
      </c>
      <c r="F5" s="31">
        <f t="shared" si="0"/>
        <v>79.999999951999825</v>
      </c>
      <c r="G5" s="31">
        <f t="shared" si="1"/>
        <v>79.999999951999825</v>
      </c>
      <c r="H5" s="31">
        <v>0</v>
      </c>
      <c r="I5" s="31">
        <v>162.66062188148399</v>
      </c>
      <c r="J5" s="31">
        <v>135135</v>
      </c>
      <c r="K5" s="31">
        <v>41</v>
      </c>
      <c r="L5" s="31">
        <f>100*IF(MIN(Sparse_total!G5,NonLinear_total!G5,BilevelSolver_total!G5)=0,0,(NonLinear_total!G5-MIN(Sparse_total!G5,NonLinear_total!G5,BilevelSolver_total!G5))/MIN(Sparse_total!G5,NonLinear_total!G5,BilevelSolver_total!G5))</f>
        <v>0</v>
      </c>
      <c r="M5" s="113">
        <f t="shared" si="4"/>
        <v>48.749999969249885</v>
      </c>
      <c r="N5" s="86"/>
      <c r="O5" s="104">
        <v>112</v>
      </c>
      <c r="P5" s="31">
        <v>89</v>
      </c>
      <c r="Q5" s="31">
        <v>8.4769248962402302E-2</v>
      </c>
      <c r="R5" s="31">
        <v>0</v>
      </c>
      <c r="S5" s="31">
        <v>0</v>
      </c>
      <c r="T5" s="113">
        <v>41</v>
      </c>
      <c r="W5" s="104">
        <v>9.0000000480001692</v>
      </c>
      <c r="X5" s="31">
        <v>9.0000000480001692</v>
      </c>
      <c r="Y5" s="113">
        <v>48</v>
      </c>
      <c r="AA5" s="6"/>
    </row>
    <row r="6" spans="1:27" ht="15.75" customHeight="1" x14ac:dyDescent="0.2">
      <c r="A6" s="31" t="str">
        <f t="shared" si="2"/>
        <v>adjnoun_3_4</v>
      </c>
      <c r="B6" s="31" t="s">
        <v>68</v>
      </c>
      <c r="C6" s="31">
        <v>3</v>
      </c>
      <c r="D6" s="31">
        <v>4</v>
      </c>
      <c r="E6" s="31">
        <f t="shared" si="3"/>
        <v>1</v>
      </c>
      <c r="F6" s="31">
        <f t="shared" si="0"/>
        <v>77</v>
      </c>
      <c r="G6" s="31">
        <f t="shared" si="1"/>
        <v>77</v>
      </c>
      <c r="H6" s="31">
        <v>0</v>
      </c>
      <c r="I6" s="31">
        <v>1307.0511498451201</v>
      </c>
      <c r="J6" s="31">
        <v>2111328</v>
      </c>
      <c r="K6" s="31">
        <v>0</v>
      </c>
      <c r="L6" s="31">
        <f>100*IF(MIN(Sparse_total!G6,NonLinear_total!G6,BilevelSolver_total!G6)=0,0,(NonLinear_total!G6-MIN(Sparse_total!G6,NonLinear_total!G6,BilevelSolver_total!G6))/MIN(Sparse_total!G6,NonLinear_total!G6,BilevelSolver_total!G6))</f>
        <v>0</v>
      </c>
      <c r="M6" s="113">
        <f t="shared" si="4"/>
        <v>100</v>
      </c>
      <c r="N6" s="86"/>
      <c r="O6" s="104">
        <v>112</v>
      </c>
      <c r="P6" s="31">
        <v>89</v>
      </c>
      <c r="Q6" s="31">
        <v>9.0039730072021401E-2</v>
      </c>
      <c r="R6" s="31">
        <v>0</v>
      </c>
      <c r="S6" s="31">
        <v>0</v>
      </c>
      <c r="T6" s="113">
        <v>0</v>
      </c>
      <c r="W6" s="104">
        <v>12</v>
      </c>
      <c r="X6" s="31">
        <v>12</v>
      </c>
      <c r="Y6" s="113">
        <v>89</v>
      </c>
      <c r="AA6" s="6"/>
    </row>
    <row r="7" spans="1:27" ht="15.75" customHeight="1" x14ac:dyDescent="0.2">
      <c r="A7" s="6" t="str">
        <f t="shared" si="2"/>
        <v>adjnoun_3_5</v>
      </c>
      <c r="B7" s="6" t="s">
        <v>68</v>
      </c>
      <c r="C7" s="6">
        <v>3</v>
      </c>
      <c r="D7" s="6">
        <v>5</v>
      </c>
      <c r="E7" s="6">
        <f t="shared" si="3"/>
        <v>0</v>
      </c>
      <c r="F7" s="6">
        <f t="shared" si="0"/>
        <v>48</v>
      </c>
      <c r="G7" s="6">
        <f t="shared" si="1"/>
        <v>72.999996750541897</v>
      </c>
      <c r="H7" s="6">
        <v>34.246572415575237</v>
      </c>
      <c r="I7" s="6">
        <v>7200.0003230571701</v>
      </c>
      <c r="J7" s="6">
        <v>10631875</v>
      </c>
      <c r="K7" s="6">
        <v>0</v>
      </c>
      <c r="L7" s="6">
        <f>100*IF(MIN(Sparse_total!G7,NonLinear_total!G7,BilevelSolver_total!G7)=0,0,(NonLinear_total!G7-MIN(Sparse_total!G7,NonLinear_total!G7,BilevelSolver_total!G7))/MIN(Sparse_total!G7,NonLinear_total!G7,BilevelSolver_total!G7))</f>
        <v>0</v>
      </c>
      <c r="M7" s="114">
        <f t="shared" si="4"/>
        <v>100</v>
      </c>
      <c r="N7" s="86"/>
      <c r="O7" s="105">
        <v>112</v>
      </c>
      <c r="P7" s="6">
        <v>89</v>
      </c>
      <c r="Q7" s="6">
        <v>8.7355613708496094E-2</v>
      </c>
      <c r="R7" s="6">
        <v>139086</v>
      </c>
      <c r="S7" s="6">
        <v>0</v>
      </c>
      <c r="T7" s="114">
        <v>0</v>
      </c>
      <c r="W7" s="105">
        <v>16.0000032494581</v>
      </c>
      <c r="X7" s="6">
        <v>41</v>
      </c>
      <c r="Y7" s="114">
        <v>89</v>
      </c>
      <c r="AA7" s="6"/>
    </row>
    <row r="8" spans="1:27" ht="15.75" customHeight="1" x14ac:dyDescent="0.2">
      <c r="A8" s="31" t="str">
        <f t="shared" si="2"/>
        <v>adjnoun_4_3</v>
      </c>
      <c r="B8" s="31" t="s">
        <v>68</v>
      </c>
      <c r="C8" s="31">
        <v>4</v>
      </c>
      <c r="D8" s="31">
        <v>3</v>
      </c>
      <c r="E8" s="31">
        <f t="shared" si="3"/>
        <v>1</v>
      </c>
      <c r="F8" s="31">
        <f t="shared" si="0"/>
        <v>58.9999999978997</v>
      </c>
      <c r="G8" s="31">
        <f t="shared" si="1"/>
        <v>58.9999999978997</v>
      </c>
      <c r="H8" s="31">
        <v>0</v>
      </c>
      <c r="I8" s="31">
        <v>61.407191991806002</v>
      </c>
      <c r="J8" s="31">
        <v>53922</v>
      </c>
      <c r="K8" s="31">
        <v>0</v>
      </c>
      <c r="L8" s="31">
        <f>100*IF(MIN(Sparse_total!G8,NonLinear_total!G8,BilevelSolver_total!G8)=0,0,(NonLinear_total!G8-MIN(Sparse_total!G8,NonLinear_total!G8,BilevelSolver_total!G8))/MIN(Sparse_total!G8,NonLinear_total!G8,BilevelSolver_total!G8))</f>
        <v>0</v>
      </c>
      <c r="M8" s="113">
        <f t="shared" si="4"/>
        <v>100.00000000000001</v>
      </c>
      <c r="N8" s="86"/>
      <c r="O8" s="104">
        <v>112</v>
      </c>
      <c r="P8" s="31">
        <v>79</v>
      </c>
      <c r="Q8" s="31">
        <v>7.9163312911987305E-2</v>
      </c>
      <c r="R8" s="31">
        <v>0</v>
      </c>
      <c r="S8" s="31">
        <v>0</v>
      </c>
      <c r="T8" s="113">
        <v>0</v>
      </c>
      <c r="W8" s="104">
        <v>20.0000000021003</v>
      </c>
      <c r="X8" s="31">
        <v>20.0000000021003</v>
      </c>
      <c r="Y8" s="113">
        <v>79</v>
      </c>
      <c r="AA8" s="6"/>
    </row>
    <row r="9" spans="1:27" ht="15.75" customHeight="1" x14ac:dyDescent="0.2">
      <c r="A9" s="31" t="str">
        <f t="shared" si="2"/>
        <v>adjnoun_4_4</v>
      </c>
      <c r="B9" s="31" t="s">
        <v>68</v>
      </c>
      <c r="C9" s="31">
        <v>4</v>
      </c>
      <c r="D9" s="31">
        <v>4</v>
      </c>
      <c r="E9" s="31">
        <f t="shared" si="3"/>
        <v>1</v>
      </c>
      <c r="F9" s="31">
        <f t="shared" si="0"/>
        <v>54.999998219016703</v>
      </c>
      <c r="G9" s="31">
        <f t="shared" si="1"/>
        <v>54.999998219016703</v>
      </c>
      <c r="H9" s="31">
        <v>0</v>
      </c>
      <c r="I9" s="31">
        <v>535.69922685623101</v>
      </c>
      <c r="J9" s="31">
        <v>621992</v>
      </c>
      <c r="K9" s="31">
        <v>0</v>
      </c>
      <c r="L9" s="31">
        <f>100*IF(MIN(Sparse_total!G9,NonLinear_total!G9,BilevelSolver_total!G9)=0,0,(NonLinear_total!G9-MIN(Sparse_total!G9,NonLinear_total!G9,BilevelSolver_total!G9))/MIN(Sparse_total!G9,NonLinear_total!G9,BilevelSolver_total!G9))</f>
        <v>0</v>
      </c>
      <c r="M9" s="113">
        <f t="shared" si="4"/>
        <v>100</v>
      </c>
      <c r="N9" s="86"/>
      <c r="O9" s="104">
        <v>112</v>
      </c>
      <c r="P9" s="31">
        <v>79</v>
      </c>
      <c r="Q9" s="31">
        <v>7.3576450347900293E-2</v>
      </c>
      <c r="R9" s="31">
        <v>0</v>
      </c>
      <c r="S9" s="31">
        <v>0</v>
      </c>
      <c r="T9" s="113">
        <v>0</v>
      </c>
      <c r="W9" s="104">
        <v>24.0000017809833</v>
      </c>
      <c r="X9" s="31">
        <v>24.0000017809833</v>
      </c>
      <c r="Y9" s="113">
        <v>79</v>
      </c>
      <c r="AA9" s="6"/>
    </row>
    <row r="10" spans="1:27" ht="15.75" customHeight="1" x14ac:dyDescent="0.2">
      <c r="A10" s="31" t="str">
        <f t="shared" si="2"/>
        <v>adjnoun_4_5</v>
      </c>
      <c r="B10" s="31" t="s">
        <v>68</v>
      </c>
      <c r="C10" s="31">
        <v>4</v>
      </c>
      <c r="D10" s="31">
        <v>5</v>
      </c>
      <c r="E10" s="31">
        <f t="shared" si="3"/>
        <v>1</v>
      </c>
      <c r="F10" s="31">
        <f t="shared" si="0"/>
        <v>46.999999996699998</v>
      </c>
      <c r="G10" s="31">
        <f t="shared" si="1"/>
        <v>46.999999996699998</v>
      </c>
      <c r="H10" s="31">
        <v>0</v>
      </c>
      <c r="I10" s="31">
        <v>2630.37036514282</v>
      </c>
      <c r="J10" s="31">
        <v>3458436</v>
      </c>
      <c r="K10" s="31">
        <v>0</v>
      </c>
      <c r="L10" s="31">
        <f>100*IF(MIN(Sparse_total!G10,NonLinear_total!G10,BilevelSolver_total!G10)=0,0,(NonLinear_total!G10-MIN(Sparse_total!G10,NonLinear_total!G10,BilevelSolver_total!G10))/MIN(Sparse_total!G10,NonLinear_total!G10,BilevelSolver_total!G10))</f>
        <v>0</v>
      </c>
      <c r="M10" s="113">
        <f t="shared" si="4"/>
        <v>100</v>
      </c>
      <c r="N10" s="86"/>
      <c r="O10" s="104">
        <v>112</v>
      </c>
      <c r="P10" s="31">
        <v>79</v>
      </c>
      <c r="Q10" s="31">
        <v>7.4446201324462793E-2</v>
      </c>
      <c r="R10" s="31">
        <v>0</v>
      </c>
      <c r="S10" s="31">
        <v>1</v>
      </c>
      <c r="T10" s="113">
        <v>0</v>
      </c>
      <c r="W10" s="104">
        <v>32.000000003300002</v>
      </c>
      <c r="X10" s="31">
        <v>32.000000003300002</v>
      </c>
      <c r="Y10" s="113">
        <v>79</v>
      </c>
      <c r="AA10" s="6"/>
    </row>
    <row r="11" spans="1:27" ht="15.75" customHeight="1" thickBot="1" x14ac:dyDescent="0.25">
      <c r="A11" s="38" t="str">
        <f t="shared" si="2"/>
        <v>adjnoun_5_3</v>
      </c>
      <c r="B11" s="38" t="s">
        <v>68</v>
      </c>
      <c r="C11" s="38">
        <v>5</v>
      </c>
      <c r="D11" s="38">
        <v>3</v>
      </c>
      <c r="E11" s="38">
        <f t="shared" si="3"/>
        <v>1</v>
      </c>
      <c r="F11" s="38">
        <f t="shared" si="0"/>
        <v>22</v>
      </c>
      <c r="G11" s="38">
        <f t="shared" si="1"/>
        <v>22</v>
      </c>
      <c r="H11" s="38">
        <v>0</v>
      </c>
      <c r="I11" s="38">
        <v>14.045559883117599</v>
      </c>
      <c r="J11" s="38">
        <v>7987</v>
      </c>
      <c r="K11" s="38">
        <v>0</v>
      </c>
      <c r="L11" s="38">
        <f>100*IF(MIN(Sparse_total!G11,NonLinear_total!G11,BilevelSolver_total!G11)=0,0,(NonLinear_total!G11-MIN(Sparse_total!G11,NonLinear_total!G11,BilevelSolver_total!G11))/MIN(Sparse_total!G11,NonLinear_total!G11,BilevelSolver_total!G11))</f>
        <v>0</v>
      </c>
      <c r="M11" s="117">
        <f t="shared" si="4"/>
        <v>100</v>
      </c>
      <c r="N11" s="86"/>
      <c r="O11" s="108">
        <v>112</v>
      </c>
      <c r="P11" s="38">
        <v>63</v>
      </c>
      <c r="Q11" s="38">
        <v>6.0111284255981397E-2</v>
      </c>
      <c r="R11" s="38">
        <v>0</v>
      </c>
      <c r="S11" s="38">
        <v>1</v>
      </c>
      <c r="T11" s="117">
        <v>0</v>
      </c>
      <c r="W11" s="104">
        <v>41</v>
      </c>
      <c r="X11" s="31">
        <v>41</v>
      </c>
      <c r="Y11" s="113">
        <v>63</v>
      </c>
      <c r="AA11" s="6"/>
    </row>
    <row r="12" spans="1:27" ht="15.75" customHeight="1" x14ac:dyDescent="0.2">
      <c r="A12" s="6" t="str">
        <f t="shared" si="2"/>
        <v>as-22july06_10_3</v>
      </c>
      <c r="B12" s="6" t="s">
        <v>79</v>
      </c>
      <c r="C12" s="6">
        <v>10</v>
      </c>
      <c r="D12" s="6">
        <v>3</v>
      </c>
      <c r="E12" s="6">
        <f t="shared" si="3"/>
        <v>0</v>
      </c>
      <c r="F12" s="6">
        <f t="shared" si="0"/>
        <v>201</v>
      </c>
      <c r="G12" s="6">
        <f t="shared" si="1"/>
        <v>229</v>
      </c>
      <c r="H12" s="6">
        <v>12.227074235807914</v>
      </c>
      <c r="I12" s="6">
        <v>7200.0009078979401</v>
      </c>
      <c r="J12" s="6">
        <v>502778</v>
      </c>
      <c r="K12" s="6">
        <v>201</v>
      </c>
      <c r="L12" s="6">
        <f>100*IF(MIN(Sparse_total!G12,NonLinear_total!G12,BilevelSolver_total!G12)=0,0,(NonLinear_total!G12-MIN(Sparse_total!G12,NonLinear_total!G12,BilevelSolver_total!G12))/MIN(Sparse_total!G12,NonLinear_total!G12,BilevelSolver_total!G12))</f>
        <v>0</v>
      </c>
      <c r="M12" s="114">
        <f t="shared" si="4"/>
        <v>12.22707423580786</v>
      </c>
      <c r="N12" s="86"/>
      <c r="O12" s="105">
        <v>22963</v>
      </c>
      <c r="P12" s="6">
        <v>322</v>
      </c>
      <c r="Q12" s="6">
        <v>1.63599681854248</v>
      </c>
      <c r="R12" s="6">
        <v>763</v>
      </c>
      <c r="S12" s="6">
        <v>0</v>
      </c>
      <c r="T12" s="114">
        <v>201</v>
      </c>
      <c r="W12" s="106">
        <v>93</v>
      </c>
      <c r="X12" s="27">
        <v>121</v>
      </c>
      <c r="Y12" s="115">
        <v>121</v>
      </c>
      <c r="AA12" s="6"/>
    </row>
    <row r="13" spans="1:27" ht="15.75" customHeight="1" x14ac:dyDescent="0.2">
      <c r="A13" s="6" t="str">
        <f t="shared" si="2"/>
        <v>as-22july06_10_4</v>
      </c>
      <c r="B13" s="6" t="s">
        <v>79</v>
      </c>
      <c r="C13" s="6">
        <v>10</v>
      </c>
      <c r="D13" s="6">
        <v>4</v>
      </c>
      <c r="E13" s="6">
        <f t="shared" si="3"/>
        <v>0</v>
      </c>
      <c r="F13" s="6">
        <f t="shared" si="0"/>
        <v>178</v>
      </c>
      <c r="G13" s="6">
        <f t="shared" si="1"/>
        <v>220.99999989194401</v>
      </c>
      <c r="H13" s="6">
        <v>19.457013535279941</v>
      </c>
      <c r="I13" s="6">
        <v>7200.0013689994803</v>
      </c>
      <c r="J13" s="6">
        <v>339984</v>
      </c>
      <c r="K13" s="6">
        <v>178</v>
      </c>
      <c r="L13" s="6">
        <f>100*IF(MIN(Sparse_total!G13,NonLinear_total!G13,BilevelSolver_total!G13)=0,0,(NonLinear_total!G13-MIN(Sparse_total!G13,NonLinear_total!G13,BilevelSolver_total!G13))/MIN(Sparse_total!G13,NonLinear_total!G13,BilevelSolver_total!G13))</f>
        <v>0.91324195979178746</v>
      </c>
      <c r="M13" s="114">
        <f t="shared" si="4"/>
        <v>19.457013535279856</v>
      </c>
      <c r="N13" s="86"/>
      <c r="O13" s="105">
        <v>22963</v>
      </c>
      <c r="P13" s="6">
        <v>322</v>
      </c>
      <c r="Q13" s="6">
        <v>1.6551721096038801</v>
      </c>
      <c r="R13" s="6">
        <v>1362</v>
      </c>
      <c r="S13" s="6">
        <v>0</v>
      </c>
      <c r="T13" s="114">
        <v>178</v>
      </c>
      <c r="W13" s="105">
        <v>101.000000108056</v>
      </c>
      <c r="X13" s="6">
        <v>144</v>
      </c>
      <c r="Y13" s="114">
        <v>144</v>
      </c>
      <c r="AA13" s="6"/>
    </row>
    <row r="14" spans="1:27" ht="15.75" customHeight="1" x14ac:dyDescent="0.2">
      <c r="A14" s="6" t="str">
        <f t="shared" si="2"/>
        <v>as-22july06_10_5</v>
      </c>
      <c r="B14" s="6" t="s">
        <v>79</v>
      </c>
      <c r="C14" s="6">
        <v>10</v>
      </c>
      <c r="D14" s="6">
        <v>5</v>
      </c>
      <c r="E14" s="6">
        <f t="shared" si="3"/>
        <v>0</v>
      </c>
      <c r="F14" s="6">
        <f t="shared" si="0"/>
        <v>163</v>
      </c>
      <c r="G14" s="6">
        <f t="shared" si="1"/>
        <v>206.99999900381698</v>
      </c>
      <c r="H14" s="6">
        <v>21.256038268389492</v>
      </c>
      <c r="I14" s="6">
        <v>7200.0009281635203</v>
      </c>
      <c r="J14" s="6">
        <v>541287</v>
      </c>
      <c r="K14" s="6">
        <v>163</v>
      </c>
      <c r="L14" s="6">
        <f>100*IF(MIN(Sparse_total!G14,NonLinear_total!G14,BilevelSolver_total!G14)=0,0,(NonLinear_total!G14-MIN(Sparse_total!G14,NonLinear_total!G14,BilevelSolver_total!G14))/MIN(Sparse_total!G14,NonLinear_total!G14,BilevelSolver_total!G14))</f>
        <v>0</v>
      </c>
      <c r="M14" s="114">
        <f t="shared" si="4"/>
        <v>21.256038268389386</v>
      </c>
      <c r="N14" s="86"/>
      <c r="O14" s="105">
        <v>22963</v>
      </c>
      <c r="P14" s="6">
        <v>322</v>
      </c>
      <c r="Q14" s="6">
        <v>1.62123680114746</v>
      </c>
      <c r="R14" s="6">
        <v>8342</v>
      </c>
      <c r="S14" s="6">
        <v>1</v>
      </c>
      <c r="T14" s="114">
        <v>163</v>
      </c>
      <c r="W14" s="105">
        <v>115.000000996183</v>
      </c>
      <c r="X14" s="6">
        <v>159</v>
      </c>
      <c r="Y14" s="114">
        <v>159</v>
      </c>
      <c r="AA14" s="6"/>
    </row>
    <row r="15" spans="1:27" ht="15.75" customHeight="1" x14ac:dyDescent="0.2">
      <c r="A15" s="31" t="str">
        <f t="shared" si="2"/>
        <v>as-22july06_15_3</v>
      </c>
      <c r="B15" s="31" t="s">
        <v>79</v>
      </c>
      <c r="C15" s="31">
        <v>15</v>
      </c>
      <c r="D15" s="31">
        <v>3</v>
      </c>
      <c r="E15" s="31">
        <f t="shared" si="3"/>
        <v>1</v>
      </c>
      <c r="F15" s="31">
        <f t="shared" si="0"/>
        <v>116.99999750433091</v>
      </c>
      <c r="G15" s="31">
        <f t="shared" si="1"/>
        <v>116.99999750433091</v>
      </c>
      <c r="H15" s="31">
        <v>0</v>
      </c>
      <c r="I15" s="31">
        <v>3312.7929260730698</v>
      </c>
      <c r="J15" s="31">
        <v>368255</v>
      </c>
      <c r="K15" s="31">
        <v>114</v>
      </c>
      <c r="L15" s="31">
        <f>100*IF(MIN(Sparse_total!G15,NonLinear_total!G15,BilevelSolver_total!G15)=0,0,(NonLinear_total!G15-MIN(Sparse_total!G15,NonLinear_total!G15,BilevelSolver_total!G15))/MIN(Sparse_total!G15,NonLinear_total!G15,BilevelSolver_total!G15))</f>
        <v>0</v>
      </c>
      <c r="M15" s="113">
        <f t="shared" si="4"/>
        <v>2.5641004857456151</v>
      </c>
      <c r="N15" s="86"/>
      <c r="O15" s="104">
        <v>22963</v>
      </c>
      <c r="P15" s="31">
        <v>168</v>
      </c>
      <c r="Q15" s="31">
        <v>0.89071035385131803</v>
      </c>
      <c r="R15" s="31">
        <v>0</v>
      </c>
      <c r="S15" s="31">
        <v>0</v>
      </c>
      <c r="T15" s="113">
        <v>114</v>
      </c>
      <c r="W15" s="104">
        <v>51.000002495669101</v>
      </c>
      <c r="X15" s="31">
        <v>51.000002495669101</v>
      </c>
      <c r="Y15" s="113">
        <v>54</v>
      </c>
      <c r="AA15" s="6"/>
    </row>
    <row r="16" spans="1:27" ht="15.75" customHeight="1" x14ac:dyDescent="0.2">
      <c r="A16" s="6" t="str">
        <f t="shared" si="2"/>
        <v>as-22july06_15_4</v>
      </c>
      <c r="B16" s="6" t="s">
        <v>79</v>
      </c>
      <c r="C16" s="6">
        <v>15</v>
      </c>
      <c r="D16" s="6">
        <v>4</v>
      </c>
      <c r="E16" s="6">
        <f t="shared" si="3"/>
        <v>0</v>
      </c>
      <c r="F16" s="6">
        <f t="shared" si="0"/>
        <v>106</v>
      </c>
      <c r="G16" s="6">
        <f t="shared" si="1"/>
        <v>107.99999798437091</v>
      </c>
      <c r="H16" s="6">
        <v>1.8518500200901338</v>
      </c>
      <c r="I16" s="6">
        <v>7200.0010790824799</v>
      </c>
      <c r="J16" s="6">
        <v>441518</v>
      </c>
      <c r="K16" s="6">
        <v>106</v>
      </c>
      <c r="L16" s="6">
        <f>100*IF(MIN(Sparse_total!G16,NonLinear_total!G16,BilevelSolver_total!G16)=0,0,(NonLinear_total!G16-MIN(Sparse_total!G16,NonLinear_total!G16,BilevelSolver_total!G16))/MIN(Sparse_total!G16,NonLinear_total!G16,BilevelSolver_total!G16))</f>
        <v>0</v>
      </c>
      <c r="M16" s="114">
        <f t="shared" si="4"/>
        <v>1.8518500200901249</v>
      </c>
      <c r="N16" s="86"/>
      <c r="O16" s="105">
        <v>22963</v>
      </c>
      <c r="P16" s="6">
        <v>168</v>
      </c>
      <c r="Q16" s="6">
        <v>0.81925606727600098</v>
      </c>
      <c r="R16" s="6">
        <v>331</v>
      </c>
      <c r="S16" s="6">
        <v>0</v>
      </c>
      <c r="T16" s="114">
        <v>106</v>
      </c>
      <c r="W16" s="105">
        <v>60.0000020156291</v>
      </c>
      <c r="X16" s="6">
        <v>62</v>
      </c>
      <c r="Y16" s="114">
        <v>62</v>
      </c>
      <c r="AA16" s="6"/>
    </row>
    <row r="17" spans="1:27" ht="15.75" customHeight="1" x14ac:dyDescent="0.2">
      <c r="A17" s="6" t="str">
        <f t="shared" si="2"/>
        <v>as-22july06_15_5</v>
      </c>
      <c r="B17" s="6" t="s">
        <v>79</v>
      </c>
      <c r="C17" s="6">
        <v>15</v>
      </c>
      <c r="D17" s="6">
        <v>5</v>
      </c>
      <c r="E17" s="6">
        <f t="shared" si="3"/>
        <v>0</v>
      </c>
      <c r="F17" s="6">
        <f t="shared" si="0"/>
        <v>99</v>
      </c>
      <c r="G17" s="6">
        <f t="shared" si="1"/>
        <v>105</v>
      </c>
      <c r="H17" s="6">
        <v>5.7142857142857686</v>
      </c>
      <c r="I17" s="6">
        <v>7200.0009429454803</v>
      </c>
      <c r="J17" s="6">
        <v>535159</v>
      </c>
      <c r="K17" s="6">
        <v>99</v>
      </c>
      <c r="L17" s="6">
        <f>100*IF(MIN(Sparse_total!G17,NonLinear_total!G17,BilevelSolver_total!G17)=0,0,(NonLinear_total!G17-MIN(Sparse_total!G17,NonLinear_total!G17,BilevelSolver_total!G17))/MIN(Sparse_total!G17,NonLinear_total!G17,BilevelSolver_total!G17))</f>
        <v>0</v>
      </c>
      <c r="M17" s="114">
        <f t="shared" si="4"/>
        <v>5.7142857142857144</v>
      </c>
      <c r="N17" s="86"/>
      <c r="O17" s="105">
        <v>22963</v>
      </c>
      <c r="P17" s="6">
        <v>168</v>
      </c>
      <c r="Q17" s="6">
        <v>0.85106778144836404</v>
      </c>
      <c r="R17" s="6">
        <v>2898</v>
      </c>
      <c r="S17" s="6">
        <v>2</v>
      </c>
      <c r="T17" s="114">
        <v>99</v>
      </c>
      <c r="W17" s="105">
        <v>63</v>
      </c>
      <c r="X17" s="6">
        <v>69</v>
      </c>
      <c r="Y17" s="114">
        <v>69</v>
      </c>
      <c r="AA17" s="6"/>
    </row>
    <row r="18" spans="1:27" ht="15.75" customHeight="1" x14ac:dyDescent="0.2">
      <c r="A18" s="6" t="str">
        <f t="shared" si="2"/>
        <v>as-22july06_5_3</v>
      </c>
      <c r="B18" s="6" t="s">
        <v>79</v>
      </c>
      <c r="C18" s="6">
        <v>5</v>
      </c>
      <c r="D18" s="6">
        <v>3</v>
      </c>
      <c r="E18" s="6">
        <f t="shared" si="3"/>
        <v>0</v>
      </c>
      <c r="F18" s="6">
        <f t="shared" si="0"/>
        <v>471</v>
      </c>
      <c r="G18" s="6">
        <f t="shared" si="1"/>
        <v>896</v>
      </c>
      <c r="H18" s="6">
        <v>47.433035714285715</v>
      </c>
      <c r="I18" s="6">
        <v>7200.0018050670596</v>
      </c>
      <c r="J18" s="6">
        <v>94555</v>
      </c>
      <c r="K18" s="6">
        <v>471</v>
      </c>
      <c r="L18" s="6">
        <f>100*IF(MIN(Sparse_total!G18,NonLinear_total!G18,BilevelSolver_total!G18)=0,0,(NonLinear_total!G18-MIN(Sparse_total!G18,NonLinear_total!G18,BilevelSolver_total!G18))/MIN(Sparse_total!G18,NonLinear_total!G18,BilevelSolver_total!G18))</f>
        <v>0</v>
      </c>
      <c r="M18" s="114">
        <f t="shared" si="4"/>
        <v>47.433035714285715</v>
      </c>
      <c r="N18" s="86"/>
      <c r="O18" s="105">
        <v>22963</v>
      </c>
      <c r="P18" s="6">
        <v>1087</v>
      </c>
      <c r="Q18" s="6">
        <v>18.047484159469601</v>
      </c>
      <c r="R18" s="6">
        <v>932</v>
      </c>
      <c r="S18" s="6">
        <v>0</v>
      </c>
      <c r="T18" s="114">
        <v>471</v>
      </c>
      <c r="W18" s="105">
        <v>191</v>
      </c>
      <c r="X18" s="6">
        <v>616</v>
      </c>
      <c r="Y18" s="114">
        <v>616</v>
      </c>
      <c r="AA18" s="6"/>
    </row>
    <row r="19" spans="1:27" ht="15.75" customHeight="1" x14ac:dyDescent="0.2">
      <c r="A19" s="6" t="str">
        <f t="shared" si="2"/>
        <v>as-22july06_5_4</v>
      </c>
      <c r="B19" s="6" t="s">
        <v>79</v>
      </c>
      <c r="C19" s="6">
        <v>5</v>
      </c>
      <c r="D19" s="6">
        <v>4</v>
      </c>
      <c r="E19" s="6">
        <f t="shared" si="3"/>
        <v>0</v>
      </c>
      <c r="F19" s="6">
        <f t="shared" si="0"/>
        <v>378</v>
      </c>
      <c r="G19" s="6">
        <f t="shared" si="1"/>
        <v>870.00000000000102</v>
      </c>
      <c r="H19" s="6">
        <v>56.551724137931146</v>
      </c>
      <c r="I19" s="6">
        <v>7200.0117619037601</v>
      </c>
      <c r="J19" s="6">
        <v>22348</v>
      </c>
      <c r="K19" s="6">
        <v>378</v>
      </c>
      <c r="L19" s="6">
        <f>100*IF(MIN(Sparse_total!G19,NonLinear_total!G19,BilevelSolver_total!G19)=0,0,(NonLinear_total!G19-MIN(Sparse_total!G19,NonLinear_total!G19,BilevelSolver_total!G19))/MIN(Sparse_total!G19,NonLinear_total!G19,BilevelSolver_total!G19))</f>
        <v>0</v>
      </c>
      <c r="M19" s="114">
        <f t="shared" si="4"/>
        <v>56.551724137931082</v>
      </c>
      <c r="N19" s="86"/>
      <c r="O19" s="105">
        <v>22963</v>
      </c>
      <c r="P19" s="6">
        <v>1087</v>
      </c>
      <c r="Q19" s="6">
        <v>18.6615452766418</v>
      </c>
      <c r="R19" s="6">
        <v>946</v>
      </c>
      <c r="S19" s="6">
        <v>0</v>
      </c>
      <c r="T19" s="114">
        <v>378</v>
      </c>
      <c r="W19" s="105">
        <v>216.99999999999901</v>
      </c>
      <c r="X19" s="6">
        <v>709</v>
      </c>
      <c r="Y19" s="114">
        <v>709</v>
      </c>
      <c r="AA19" s="6"/>
    </row>
    <row r="20" spans="1:27" ht="15.75" customHeight="1" thickBot="1" x14ac:dyDescent="0.25">
      <c r="A20" s="12" t="str">
        <f t="shared" si="2"/>
        <v>as-22july06_5_5</v>
      </c>
      <c r="B20" s="12" t="s">
        <v>79</v>
      </c>
      <c r="C20" s="12">
        <v>5</v>
      </c>
      <c r="D20" s="12">
        <v>5</v>
      </c>
      <c r="E20" s="12">
        <f t="shared" si="3"/>
        <v>0</v>
      </c>
      <c r="F20" s="12">
        <f t="shared" si="0"/>
        <v>317</v>
      </c>
      <c r="G20" s="12">
        <f t="shared" si="1"/>
        <v>797.00000000000102</v>
      </c>
      <c r="H20" s="12">
        <v>60.225846925972526</v>
      </c>
      <c r="I20" s="12">
        <v>7200.0016570091202</v>
      </c>
      <c r="J20" s="12">
        <v>40241</v>
      </c>
      <c r="K20" s="12">
        <v>317</v>
      </c>
      <c r="L20" s="12">
        <f>100*IF(MIN(Sparse_total!G20,NonLinear_total!G20,BilevelSolver_total!G20)=0,0,(NonLinear_total!G20-MIN(Sparse_total!G20,NonLinear_total!G20,BilevelSolver_total!G20))/MIN(Sparse_total!G20,NonLinear_total!G20,BilevelSolver_total!G20))</f>
        <v>0</v>
      </c>
      <c r="M20" s="116">
        <f t="shared" si="4"/>
        <v>60.225846925972448</v>
      </c>
      <c r="N20" s="86"/>
      <c r="O20" s="107">
        <v>22963</v>
      </c>
      <c r="P20" s="12">
        <v>1087</v>
      </c>
      <c r="Q20" s="12">
        <v>18.4642202854156</v>
      </c>
      <c r="R20" s="12">
        <v>8656</v>
      </c>
      <c r="S20" s="12">
        <v>0</v>
      </c>
      <c r="T20" s="116">
        <v>317</v>
      </c>
      <c r="W20" s="107">
        <v>289.99999999999898</v>
      </c>
      <c r="X20" s="12">
        <v>770</v>
      </c>
      <c r="Y20" s="116">
        <v>770</v>
      </c>
      <c r="AA20" s="6"/>
    </row>
    <row r="21" spans="1:27" ht="15.75" customHeight="1" x14ac:dyDescent="0.2">
      <c r="A21" s="6" t="str">
        <f t="shared" si="2"/>
        <v>astro-ph_28_3</v>
      </c>
      <c r="B21" s="6" t="s">
        <v>89</v>
      </c>
      <c r="C21" s="6">
        <v>28</v>
      </c>
      <c r="D21" s="6">
        <v>3</v>
      </c>
      <c r="E21" s="6">
        <f t="shared" si="3"/>
        <v>0</v>
      </c>
      <c r="F21" s="6">
        <f t="shared" si="0"/>
        <v>1039</v>
      </c>
      <c r="G21" s="6">
        <f t="shared" si="1"/>
        <v>1295</v>
      </c>
      <c r="H21" s="6">
        <v>19.768339768339775</v>
      </c>
      <c r="I21" s="6">
        <v>7200.0045039653696</v>
      </c>
      <c r="J21" s="6">
        <v>66172</v>
      </c>
      <c r="K21" s="6">
        <v>1039</v>
      </c>
      <c r="L21" s="6">
        <f>100*IF(MIN(Sparse_total!G21,NonLinear_total!G21,BilevelSolver_total!G21)=0,0,(NonLinear_total!G21-MIN(Sparse_total!G21,NonLinear_total!G21,BilevelSolver_total!G21))/MIN(Sparse_total!G21,NonLinear_total!G21,BilevelSolver_total!G21))</f>
        <v>0</v>
      </c>
      <c r="M21" s="114">
        <f t="shared" si="4"/>
        <v>19.768339768339768</v>
      </c>
      <c r="N21" s="86"/>
      <c r="O21" s="105">
        <v>16706</v>
      </c>
      <c r="P21" s="6">
        <v>1393</v>
      </c>
      <c r="Q21" s="6">
        <v>35.355505943298297</v>
      </c>
      <c r="R21" s="6">
        <v>3702</v>
      </c>
      <c r="S21" s="6">
        <v>0</v>
      </c>
      <c r="T21" s="114">
        <v>1039</v>
      </c>
      <c r="W21" s="106">
        <v>97.999999999999901</v>
      </c>
      <c r="X21" s="27">
        <v>354</v>
      </c>
      <c r="Y21" s="115">
        <v>354</v>
      </c>
      <c r="AA21" s="6"/>
    </row>
    <row r="22" spans="1:27" ht="15.75" customHeight="1" x14ac:dyDescent="0.2">
      <c r="A22" s="6" t="str">
        <f t="shared" si="2"/>
        <v>astro-ph_28_4</v>
      </c>
      <c r="B22" s="6" t="s">
        <v>89</v>
      </c>
      <c r="C22" s="6">
        <v>28</v>
      </c>
      <c r="D22" s="6">
        <v>4</v>
      </c>
      <c r="E22" s="6">
        <f t="shared" si="3"/>
        <v>0</v>
      </c>
      <c r="F22" s="6">
        <f t="shared" si="0"/>
        <v>932</v>
      </c>
      <c r="G22" s="6">
        <f t="shared" si="1"/>
        <v>1240.9999852772251</v>
      </c>
      <c r="H22" s="6">
        <v>24.899273887436767</v>
      </c>
      <c r="I22" s="6">
        <v>7200.0112500190698</v>
      </c>
      <c r="J22" s="6">
        <v>42008</v>
      </c>
      <c r="K22" s="6">
        <v>932</v>
      </c>
      <c r="L22" s="6">
        <f>100*IF(MIN(Sparse_total!G22,NonLinear_total!G22,BilevelSolver_total!G22)=0,0,(NonLinear_total!G22-MIN(Sparse_total!G22,NonLinear_total!G22,BilevelSolver_total!G22))/MIN(Sparse_total!G22,NonLinear_total!G22,BilevelSolver_total!G22))</f>
        <v>0</v>
      </c>
      <c r="M22" s="114">
        <f t="shared" si="4"/>
        <v>24.899273887436674</v>
      </c>
      <c r="N22" s="86"/>
      <c r="O22" s="105">
        <v>16706</v>
      </c>
      <c r="P22" s="6">
        <v>1393</v>
      </c>
      <c r="Q22" s="6">
        <v>35.132146596908498</v>
      </c>
      <c r="R22" s="6">
        <v>3613</v>
      </c>
      <c r="S22" s="6">
        <v>0</v>
      </c>
      <c r="T22" s="114">
        <v>932</v>
      </c>
      <c r="W22" s="105">
        <v>152.00001472277501</v>
      </c>
      <c r="X22" s="6">
        <v>461</v>
      </c>
      <c r="Y22" s="114">
        <v>461</v>
      </c>
      <c r="AA22" s="6"/>
    </row>
    <row r="23" spans="1:27" ht="15.75" customHeight="1" x14ac:dyDescent="0.2">
      <c r="A23" s="6" t="str">
        <f t="shared" si="2"/>
        <v>astro-ph_28_5</v>
      </c>
      <c r="B23" s="6" t="s">
        <v>89</v>
      </c>
      <c r="C23" s="6">
        <v>28</v>
      </c>
      <c r="D23" s="6">
        <v>5</v>
      </c>
      <c r="E23" s="6">
        <f t="shared" si="3"/>
        <v>0</v>
      </c>
      <c r="F23" s="6">
        <f t="shared" si="0"/>
        <v>915</v>
      </c>
      <c r="G23" s="6">
        <f t="shared" si="1"/>
        <v>1290.999998367424</v>
      </c>
      <c r="H23" s="6">
        <v>29.1247094378705</v>
      </c>
      <c r="I23" s="6">
        <v>7200.0230321884101</v>
      </c>
      <c r="J23" s="6">
        <v>51926</v>
      </c>
      <c r="K23" s="6">
        <v>915</v>
      </c>
      <c r="L23" s="6">
        <f>100*IF(MIN(Sparse_total!G23,NonLinear_total!G23,BilevelSolver_total!G23)=0,0,(NonLinear_total!G23-MIN(Sparse_total!G23,NonLinear_total!G23,BilevelSolver_total!G23))/MIN(Sparse_total!G23,NonLinear_total!G23,BilevelSolver_total!G23))</f>
        <v>0</v>
      </c>
      <c r="M23" s="114">
        <f t="shared" si="4"/>
        <v>29.124709437870415</v>
      </c>
      <c r="N23" s="86"/>
      <c r="O23" s="105">
        <v>16706</v>
      </c>
      <c r="P23" s="6">
        <v>1393</v>
      </c>
      <c r="Q23" s="6">
        <v>35.3237590789794</v>
      </c>
      <c r="R23" s="6">
        <v>11272</v>
      </c>
      <c r="S23" s="6">
        <v>0</v>
      </c>
      <c r="T23" s="114">
        <v>915</v>
      </c>
      <c r="W23" s="105">
        <v>102.000001632576</v>
      </c>
      <c r="X23" s="6">
        <v>478</v>
      </c>
      <c r="Y23" s="114">
        <v>478</v>
      </c>
      <c r="AA23" s="6"/>
    </row>
    <row r="24" spans="1:27" ht="15.75" customHeight="1" x14ac:dyDescent="0.2">
      <c r="A24" s="6" t="str">
        <f t="shared" si="2"/>
        <v>astro-ph_32_3</v>
      </c>
      <c r="B24" s="6" t="s">
        <v>89</v>
      </c>
      <c r="C24" s="6">
        <v>32</v>
      </c>
      <c r="D24" s="6">
        <v>3</v>
      </c>
      <c r="E24" s="6">
        <f t="shared" si="3"/>
        <v>0</v>
      </c>
      <c r="F24" s="6">
        <f t="shared" si="0"/>
        <v>817</v>
      </c>
      <c r="G24" s="6">
        <f t="shared" si="1"/>
        <v>886.99999814321382</v>
      </c>
      <c r="H24" s="6">
        <v>7.8917698184607836</v>
      </c>
      <c r="I24" s="6">
        <v>7200.0029799938202</v>
      </c>
      <c r="J24" s="6">
        <v>181659</v>
      </c>
      <c r="K24" s="6">
        <v>817</v>
      </c>
      <c r="L24" s="6">
        <f>100*IF(MIN(Sparse_total!G24,NonLinear_total!G24,BilevelSolver_total!G24)=0,0,(NonLinear_total!G24-MIN(Sparse_total!G24,NonLinear_total!G24,BilevelSolver_total!G24))/MIN(Sparse_total!G24,NonLinear_total!G24,BilevelSolver_total!G24))</f>
        <v>0</v>
      </c>
      <c r="M24" s="114">
        <f t="shared" si="4"/>
        <v>7.8917698184607783</v>
      </c>
      <c r="N24" s="86"/>
      <c r="O24" s="105">
        <v>16706</v>
      </c>
      <c r="P24" s="6">
        <v>936</v>
      </c>
      <c r="Q24" s="6">
        <v>13.483472585678101</v>
      </c>
      <c r="R24" s="6">
        <v>2611</v>
      </c>
      <c r="S24" s="6">
        <v>0</v>
      </c>
      <c r="T24" s="114">
        <v>817</v>
      </c>
      <c r="W24" s="105">
        <v>49.000001856786199</v>
      </c>
      <c r="X24" s="6">
        <v>119</v>
      </c>
      <c r="Y24" s="114">
        <v>119</v>
      </c>
      <c r="AA24" s="6"/>
    </row>
    <row r="25" spans="1:27" ht="15.75" customHeight="1" x14ac:dyDescent="0.2">
      <c r="A25" s="6" t="str">
        <f t="shared" si="2"/>
        <v>astro-ph_32_4</v>
      </c>
      <c r="B25" s="6" t="s">
        <v>89</v>
      </c>
      <c r="C25" s="6">
        <v>32</v>
      </c>
      <c r="D25" s="6">
        <v>4</v>
      </c>
      <c r="E25" s="6">
        <f t="shared" si="3"/>
        <v>0</v>
      </c>
      <c r="F25" s="6">
        <f t="shared" si="0"/>
        <v>776</v>
      </c>
      <c r="G25" s="6">
        <f t="shared" si="1"/>
        <v>869.99999999999966</v>
      </c>
      <c r="H25" s="6">
        <v>10.804597701149405</v>
      </c>
      <c r="I25" s="6">
        <v>7200.0031318664496</v>
      </c>
      <c r="J25" s="6">
        <v>111991</v>
      </c>
      <c r="K25" s="6">
        <v>776</v>
      </c>
      <c r="L25" s="6">
        <f>100*IF(MIN(Sparse_total!G25,NonLinear_total!G25,BilevelSolver_total!G25)=0,0,(NonLinear_total!G25-MIN(Sparse_total!G25,NonLinear_total!G25,BilevelSolver_total!G25))/MIN(Sparse_total!G25,NonLinear_total!G25,BilevelSolver_total!G25))</f>
        <v>0</v>
      </c>
      <c r="M25" s="114">
        <f t="shared" si="4"/>
        <v>10.80459770114939</v>
      </c>
      <c r="N25" s="86"/>
      <c r="O25" s="105">
        <v>16706</v>
      </c>
      <c r="P25" s="6">
        <v>936</v>
      </c>
      <c r="Q25" s="6">
        <v>12.942975759506201</v>
      </c>
      <c r="R25" s="6">
        <v>3303</v>
      </c>
      <c r="S25" s="6">
        <v>0</v>
      </c>
      <c r="T25" s="114">
        <v>776</v>
      </c>
      <c r="W25" s="105">
        <v>66.000000000000298</v>
      </c>
      <c r="X25" s="6">
        <v>160</v>
      </c>
      <c r="Y25" s="114">
        <v>160</v>
      </c>
      <c r="AA25" s="6"/>
    </row>
    <row r="26" spans="1:27" ht="15.75" customHeight="1" x14ac:dyDescent="0.2">
      <c r="A26" s="6" t="str">
        <f t="shared" si="2"/>
        <v>astro-ph_32_5</v>
      </c>
      <c r="B26" s="6" t="s">
        <v>89</v>
      </c>
      <c r="C26" s="6">
        <v>32</v>
      </c>
      <c r="D26" s="6">
        <v>5</v>
      </c>
      <c r="E26" s="6">
        <f t="shared" si="3"/>
        <v>0</v>
      </c>
      <c r="F26" s="6">
        <f t="shared" si="0"/>
        <v>740</v>
      </c>
      <c r="G26" s="6">
        <f t="shared" si="1"/>
        <v>855.00000000000045</v>
      </c>
      <c r="H26" s="6">
        <v>13.450292397660865</v>
      </c>
      <c r="I26" s="6">
        <v>7200.0044410228702</v>
      </c>
      <c r="J26" s="6">
        <v>76191</v>
      </c>
      <c r="K26" s="6">
        <v>740</v>
      </c>
      <c r="L26" s="6">
        <f>100*IF(MIN(Sparse_total!G26,NonLinear_total!G26,BilevelSolver_total!G26)=0,0,(NonLinear_total!G26-MIN(Sparse_total!G26,NonLinear_total!G26,BilevelSolver_total!G26))/MIN(Sparse_total!G26,NonLinear_total!G26,BilevelSolver_total!G26))</f>
        <v>0</v>
      </c>
      <c r="M26" s="114">
        <f t="shared" si="4"/>
        <v>13.450292397660865</v>
      </c>
      <c r="N26" s="86"/>
      <c r="O26" s="105">
        <v>16706</v>
      </c>
      <c r="P26" s="6">
        <v>936</v>
      </c>
      <c r="Q26" s="6">
        <v>13.5437426567077</v>
      </c>
      <c r="R26" s="6">
        <v>11925</v>
      </c>
      <c r="S26" s="6">
        <v>3</v>
      </c>
      <c r="T26" s="114">
        <v>740</v>
      </c>
      <c r="W26" s="105">
        <v>80.999999999999602</v>
      </c>
      <c r="X26" s="6">
        <v>196</v>
      </c>
      <c r="Y26" s="114">
        <v>196</v>
      </c>
      <c r="AA26" s="6"/>
    </row>
    <row r="27" spans="1:27" ht="15.75" customHeight="1" x14ac:dyDescent="0.2">
      <c r="A27" s="6" t="str">
        <f t="shared" si="2"/>
        <v>astro-ph_42_3</v>
      </c>
      <c r="B27" s="6" t="s">
        <v>89</v>
      </c>
      <c r="C27" s="6">
        <v>42</v>
      </c>
      <c r="D27" s="6">
        <v>3</v>
      </c>
      <c r="E27" s="6">
        <f t="shared" si="3"/>
        <v>0</v>
      </c>
      <c r="F27" s="6">
        <f t="shared" si="0"/>
        <v>312</v>
      </c>
      <c r="G27" s="6">
        <f t="shared" si="1"/>
        <v>353.99999999999898</v>
      </c>
      <c r="H27" s="6">
        <v>11.864406779660769</v>
      </c>
      <c r="I27" s="6">
        <v>7200.0028049945804</v>
      </c>
      <c r="J27" s="6">
        <v>227327</v>
      </c>
      <c r="K27" s="6">
        <v>312</v>
      </c>
      <c r="L27" s="6">
        <f>100*IF(MIN(Sparse_total!G27,NonLinear_total!G27,BilevelSolver_total!G27)=0,0,(NonLinear_total!G27-MIN(Sparse_total!G27,NonLinear_total!G27,BilevelSolver_total!G27))/MIN(Sparse_total!G27,NonLinear_total!G27,BilevelSolver_total!G27))</f>
        <v>0</v>
      </c>
      <c r="M27" s="114">
        <f t="shared" si="4"/>
        <v>11.864406779660763</v>
      </c>
      <c r="N27" s="86"/>
      <c r="O27" s="105">
        <v>16706</v>
      </c>
      <c r="P27" s="6">
        <v>400</v>
      </c>
      <c r="Q27" s="6">
        <v>2.5837442874908398</v>
      </c>
      <c r="R27" s="6">
        <v>653</v>
      </c>
      <c r="S27" s="6">
        <v>0</v>
      </c>
      <c r="T27" s="114">
        <v>312</v>
      </c>
      <c r="W27" s="105">
        <v>46.000000000001002</v>
      </c>
      <c r="X27" s="6">
        <v>88</v>
      </c>
      <c r="Y27" s="114">
        <v>88</v>
      </c>
      <c r="AA27" s="6"/>
    </row>
    <row r="28" spans="1:27" ht="15.75" customHeight="1" x14ac:dyDescent="0.2">
      <c r="A28" s="6" t="str">
        <f t="shared" si="2"/>
        <v>astro-ph_42_4</v>
      </c>
      <c r="B28" s="6" t="s">
        <v>89</v>
      </c>
      <c r="C28" s="6">
        <v>42</v>
      </c>
      <c r="D28" s="6">
        <v>4</v>
      </c>
      <c r="E28" s="6">
        <f t="shared" si="3"/>
        <v>0</v>
      </c>
      <c r="F28" s="6">
        <f t="shared" si="0"/>
        <v>311</v>
      </c>
      <c r="G28" s="6">
        <f t="shared" si="1"/>
        <v>352.99999999280021</v>
      </c>
      <c r="H28" s="6">
        <v>11.898016995370215</v>
      </c>
      <c r="I28" s="6">
        <v>7200.0018010139402</v>
      </c>
      <c r="J28" s="6">
        <v>218223</v>
      </c>
      <c r="K28" s="6">
        <v>311</v>
      </c>
      <c r="L28" s="6">
        <f>100*IF(MIN(Sparse_total!G28,NonLinear_total!G28,BilevelSolver_total!G28)=0,0,(NonLinear_total!G28-MIN(Sparse_total!G28,NonLinear_total!G28,BilevelSolver_total!G28))/MIN(Sparse_total!G28,NonLinear_total!G28,BilevelSolver_total!G28))</f>
        <v>1.1461318030946168</v>
      </c>
      <c r="M28" s="114">
        <f t="shared" si="4"/>
        <v>11.898016995370211</v>
      </c>
      <c r="N28" s="86"/>
      <c r="O28" s="105">
        <v>16706</v>
      </c>
      <c r="P28" s="6">
        <v>400</v>
      </c>
      <c r="Q28" s="6">
        <v>2.5645480155944802</v>
      </c>
      <c r="R28" s="6">
        <v>1341</v>
      </c>
      <c r="S28" s="6">
        <v>0</v>
      </c>
      <c r="T28" s="114">
        <v>311</v>
      </c>
      <c r="W28" s="105">
        <v>47.000000007199802</v>
      </c>
      <c r="X28" s="6">
        <v>89</v>
      </c>
      <c r="Y28" s="114">
        <v>89</v>
      </c>
      <c r="AA28" s="6"/>
    </row>
    <row r="29" spans="1:27" ht="15.75" customHeight="1" thickBot="1" x14ac:dyDescent="0.25">
      <c r="A29" s="12" t="str">
        <f t="shared" si="2"/>
        <v>astro-ph_42_5</v>
      </c>
      <c r="B29" s="12" t="s">
        <v>89</v>
      </c>
      <c r="C29" s="12">
        <v>42</v>
      </c>
      <c r="D29" s="12">
        <v>5</v>
      </c>
      <c r="E29" s="12">
        <f t="shared" si="3"/>
        <v>0</v>
      </c>
      <c r="F29" s="12">
        <f t="shared" si="0"/>
        <v>310</v>
      </c>
      <c r="G29" s="12">
        <f t="shared" si="1"/>
        <v>351.99999999999943</v>
      </c>
      <c r="H29" s="12">
        <v>11.931818181818047</v>
      </c>
      <c r="I29" s="12">
        <v>7200.0034499168396</v>
      </c>
      <c r="J29" s="12">
        <v>79418</v>
      </c>
      <c r="K29" s="12">
        <v>310</v>
      </c>
      <c r="L29" s="12">
        <f>100*IF(MIN(Sparse_total!G29,NonLinear_total!G29,BilevelSolver_total!G29)=0,0,(NonLinear_total!G29-MIN(Sparse_total!G29,NonLinear_total!G29,BilevelSolver_total!G29))/MIN(Sparse_total!G29,NonLinear_total!G29,BilevelSolver_total!G29))</f>
        <v>1.2918958832001861E-13</v>
      </c>
      <c r="M29" s="116">
        <f t="shared" si="4"/>
        <v>11.931818181818041</v>
      </c>
      <c r="N29" s="86"/>
      <c r="O29" s="107">
        <v>16706</v>
      </c>
      <c r="P29" s="12">
        <v>400</v>
      </c>
      <c r="Q29" s="12">
        <v>2.5143480300903298</v>
      </c>
      <c r="R29" s="12">
        <v>4525</v>
      </c>
      <c r="S29" s="12">
        <v>0</v>
      </c>
      <c r="T29" s="116">
        <v>310</v>
      </c>
      <c r="W29" s="107">
        <v>48.000000000000597</v>
      </c>
      <c r="X29" s="12">
        <v>90</v>
      </c>
      <c r="Y29" s="116">
        <v>90</v>
      </c>
      <c r="AA29" s="6"/>
    </row>
    <row r="30" spans="1:27" ht="15.75" customHeight="1" x14ac:dyDescent="0.2">
      <c r="A30" s="6" t="str">
        <f t="shared" si="2"/>
        <v>cond-mat_6_3</v>
      </c>
      <c r="B30" s="6" t="s">
        <v>99</v>
      </c>
      <c r="C30" s="6">
        <v>6</v>
      </c>
      <c r="D30" s="6">
        <v>3</v>
      </c>
      <c r="E30" s="6">
        <f t="shared" si="3"/>
        <v>0</v>
      </c>
      <c r="F30" s="6">
        <f t="shared" si="0"/>
        <v>940</v>
      </c>
      <c r="G30" s="6">
        <f t="shared" si="1"/>
        <v>3407</v>
      </c>
      <c r="H30" s="6">
        <v>72.409744643381273</v>
      </c>
      <c r="I30" s="6">
        <v>7200.0042951106998</v>
      </c>
      <c r="J30" s="6">
        <v>12310</v>
      </c>
      <c r="K30" s="6">
        <v>940</v>
      </c>
      <c r="L30" s="6">
        <f>100*IF(MIN(Sparse_total!G30,NonLinear_total!G30,BilevelSolver_total!G30)=0,0,(NonLinear_total!G30-MIN(Sparse_total!G30,NonLinear_total!G30,BilevelSolver_total!G30))/MIN(Sparse_total!G30,NonLinear_total!G30,BilevelSolver_total!G30))</f>
        <v>0</v>
      </c>
      <c r="M30" s="114">
        <f t="shared" si="4"/>
        <v>72.409744643381273</v>
      </c>
      <c r="N30" s="86"/>
      <c r="O30" s="105">
        <v>16726</v>
      </c>
      <c r="P30" s="6">
        <v>3442</v>
      </c>
      <c r="Q30" s="6">
        <v>399.92550611495898</v>
      </c>
      <c r="R30" s="6">
        <v>1576</v>
      </c>
      <c r="S30" s="6">
        <v>0</v>
      </c>
      <c r="T30" s="114">
        <v>940</v>
      </c>
      <c r="W30" s="106">
        <v>35</v>
      </c>
      <c r="X30" s="27">
        <v>2502</v>
      </c>
      <c r="Y30" s="115">
        <v>2502</v>
      </c>
      <c r="AA30" s="6"/>
    </row>
    <row r="31" spans="1:27" ht="15.75" customHeight="1" x14ac:dyDescent="0.2">
      <c r="A31" s="6" t="str">
        <f t="shared" si="2"/>
        <v>cond-mat_6_4</v>
      </c>
      <c r="B31" s="6" t="s">
        <v>99</v>
      </c>
      <c r="C31" s="6">
        <v>6</v>
      </c>
      <c r="D31" s="6">
        <v>4</v>
      </c>
      <c r="E31" s="6">
        <f t="shared" si="3"/>
        <v>0</v>
      </c>
      <c r="F31" s="6">
        <f t="shared" si="0"/>
        <v>612</v>
      </c>
      <c r="G31" s="6">
        <f t="shared" si="1"/>
        <v>3373.9999981810756</v>
      </c>
      <c r="H31" s="6">
        <v>81.861292224957765</v>
      </c>
      <c r="I31" s="6">
        <v>7200.0216050148001</v>
      </c>
      <c r="J31" s="6">
        <v>54888</v>
      </c>
      <c r="K31" s="6">
        <v>612</v>
      </c>
      <c r="L31" s="6">
        <f>100*IF(MIN(Sparse_total!G31,NonLinear_total!G31,BilevelSolver_total!G31)=0,0,(NonLinear_total!G31-MIN(Sparse_total!G31,NonLinear_total!G31,BilevelSolver_total!G31))/MIN(Sparse_total!G31,NonLinear_total!G31,BilevelSolver_total!G31))</f>
        <v>0</v>
      </c>
      <c r="M31" s="114">
        <f t="shared" si="4"/>
        <v>81.861292224957637</v>
      </c>
      <c r="N31" s="86"/>
      <c r="O31" s="105">
        <v>16726</v>
      </c>
      <c r="P31" s="6">
        <v>3442</v>
      </c>
      <c r="Q31" s="6">
        <v>399.09994077682398</v>
      </c>
      <c r="R31" s="6">
        <v>810</v>
      </c>
      <c r="S31" s="6">
        <v>0</v>
      </c>
      <c r="T31" s="114">
        <v>612</v>
      </c>
      <c r="W31" s="105">
        <v>68.000001818924304</v>
      </c>
      <c r="X31" s="6">
        <v>2830</v>
      </c>
      <c r="Y31" s="114">
        <v>2830</v>
      </c>
      <c r="AA31" s="6"/>
    </row>
    <row r="32" spans="1:27" ht="15.75" customHeight="1" x14ac:dyDescent="0.2">
      <c r="A32" s="6" t="str">
        <f t="shared" si="2"/>
        <v>cond-mat_6_5</v>
      </c>
      <c r="B32" s="6" t="s">
        <v>99</v>
      </c>
      <c r="C32" s="6">
        <v>6</v>
      </c>
      <c r="D32" s="6">
        <v>5</v>
      </c>
      <c r="E32" s="6">
        <f t="shared" si="3"/>
        <v>0</v>
      </c>
      <c r="F32" s="6">
        <f t="shared" si="0"/>
        <v>369</v>
      </c>
      <c r="G32" s="6">
        <f t="shared" si="1"/>
        <v>3353.9999999235652</v>
      </c>
      <c r="H32" s="6">
        <v>88.998211090983759</v>
      </c>
      <c r="I32" s="6">
        <v>7200.0366880893698</v>
      </c>
      <c r="J32" s="6">
        <v>54472</v>
      </c>
      <c r="K32" s="6">
        <v>369</v>
      </c>
      <c r="L32" s="6">
        <f>100*IF(MIN(Sparse_total!G32,NonLinear_total!G32,BilevelSolver_total!G32)=0,0,(NonLinear_total!G32-MIN(Sparse_total!G32,NonLinear_total!G32,BilevelSolver_total!G32))/MIN(Sparse_total!G32,NonLinear_total!G32,BilevelSolver_total!G32))</f>
        <v>0</v>
      </c>
      <c r="M32" s="114">
        <f t="shared" si="4"/>
        <v>88.998211090983631</v>
      </c>
      <c r="N32" s="86"/>
      <c r="O32" s="105">
        <v>16726</v>
      </c>
      <c r="P32" s="6">
        <v>3442</v>
      </c>
      <c r="Q32" s="6">
        <v>403.63506507873501</v>
      </c>
      <c r="R32" s="6">
        <v>1182</v>
      </c>
      <c r="S32" s="6">
        <v>0</v>
      </c>
      <c r="T32" s="114">
        <v>369</v>
      </c>
      <c r="W32" s="105">
        <v>88.000000076434702</v>
      </c>
      <c r="X32" s="6">
        <v>3073</v>
      </c>
      <c r="Y32" s="114">
        <v>3073</v>
      </c>
      <c r="AA32" s="6"/>
    </row>
    <row r="33" spans="1:27" ht="15.75" customHeight="1" x14ac:dyDescent="0.2">
      <c r="A33" s="6" t="str">
        <f t="shared" si="2"/>
        <v>cond-mat_7_3</v>
      </c>
      <c r="B33" s="6" t="s">
        <v>99</v>
      </c>
      <c r="C33" s="6">
        <v>7</v>
      </c>
      <c r="D33" s="6">
        <v>3</v>
      </c>
      <c r="E33" s="6">
        <f t="shared" si="3"/>
        <v>0</v>
      </c>
      <c r="F33" s="6">
        <f t="shared" si="0"/>
        <v>613</v>
      </c>
      <c r="G33" s="6">
        <f t="shared" si="1"/>
        <v>2177.9999999946385</v>
      </c>
      <c r="H33" s="6">
        <v>71.854912763934678</v>
      </c>
      <c r="I33" s="6">
        <v>7200.0090498924201</v>
      </c>
      <c r="J33" s="6">
        <v>43631</v>
      </c>
      <c r="K33" s="6">
        <v>613</v>
      </c>
      <c r="L33" s="6">
        <f>100*IF(MIN(Sparse_total!G33,NonLinear_total!G33,BilevelSolver_total!G33)=0,0,(NonLinear_total!G33-MIN(Sparse_total!G33,NonLinear_total!G33,BilevelSolver_total!G33))/MIN(Sparse_total!G33,NonLinear_total!G33,BilevelSolver_total!G33))</f>
        <v>0</v>
      </c>
      <c r="M33" s="114">
        <f t="shared" si="4"/>
        <v>71.854912763934394</v>
      </c>
      <c r="N33" s="86"/>
      <c r="O33" s="105">
        <v>16726</v>
      </c>
      <c r="P33" s="6">
        <v>2227</v>
      </c>
      <c r="Q33" s="6">
        <v>117.75557446479699</v>
      </c>
      <c r="R33" s="6">
        <v>1041</v>
      </c>
      <c r="S33" s="6">
        <v>0</v>
      </c>
      <c r="T33" s="114">
        <v>613</v>
      </c>
      <c r="W33" s="105">
        <v>49.0000000053614</v>
      </c>
      <c r="X33" s="6">
        <v>1614</v>
      </c>
      <c r="Y33" s="114">
        <v>1614</v>
      </c>
      <c r="AA33" s="6"/>
    </row>
    <row r="34" spans="1:27" ht="15.75" customHeight="1" x14ac:dyDescent="0.2">
      <c r="A34" s="6" t="str">
        <f t="shared" si="2"/>
        <v>cond-mat_7_4</v>
      </c>
      <c r="B34" s="6" t="s">
        <v>99</v>
      </c>
      <c r="C34" s="6">
        <v>7</v>
      </c>
      <c r="D34" s="6">
        <v>4</v>
      </c>
      <c r="E34" s="6">
        <f t="shared" si="3"/>
        <v>0</v>
      </c>
      <c r="F34" s="6">
        <f t="shared" ref="F34:F65" si="5">P34-X34</f>
        <v>370</v>
      </c>
      <c r="G34" s="6">
        <f t="shared" ref="G34:G65" si="6">P34-W34</f>
        <v>2154</v>
      </c>
      <c r="H34" s="6">
        <v>82.822655524605381</v>
      </c>
      <c r="I34" s="6">
        <v>7200.0119299888602</v>
      </c>
      <c r="J34" s="6">
        <v>100351</v>
      </c>
      <c r="K34" s="6">
        <v>370</v>
      </c>
      <c r="L34" s="6">
        <f>100*IF(MIN(Sparse_total!G34,NonLinear_total!G34,BilevelSolver_total!G34)=0,0,(NonLinear_total!G34-MIN(Sparse_total!G34,NonLinear_total!G34,BilevelSolver_total!G34))/MIN(Sparse_total!G34,NonLinear_total!G34,BilevelSolver_total!G34))</f>
        <v>0</v>
      </c>
      <c r="M34" s="114">
        <f t="shared" si="4"/>
        <v>82.822655524605381</v>
      </c>
      <c r="N34" s="86"/>
      <c r="O34" s="105">
        <v>16726</v>
      </c>
      <c r="P34" s="6">
        <v>2227</v>
      </c>
      <c r="Q34" s="6">
        <v>119.398926258087</v>
      </c>
      <c r="R34" s="6">
        <v>557</v>
      </c>
      <c r="S34" s="6">
        <v>0</v>
      </c>
      <c r="T34" s="114">
        <v>370</v>
      </c>
      <c r="W34" s="105">
        <v>72.999999999999901</v>
      </c>
      <c r="X34" s="6">
        <v>1857</v>
      </c>
      <c r="Y34" s="114">
        <v>1857</v>
      </c>
      <c r="AA34" s="6"/>
    </row>
    <row r="35" spans="1:27" ht="15.75" customHeight="1" x14ac:dyDescent="0.2">
      <c r="A35" s="6" t="str">
        <f t="shared" si="2"/>
        <v>cond-mat_7_5</v>
      </c>
      <c r="B35" s="6" t="s">
        <v>99</v>
      </c>
      <c r="C35" s="6">
        <v>7</v>
      </c>
      <c r="D35" s="6">
        <v>5</v>
      </c>
      <c r="E35" s="6">
        <f t="shared" si="3"/>
        <v>0</v>
      </c>
      <c r="F35" s="6">
        <f t="shared" si="5"/>
        <v>234</v>
      </c>
      <c r="G35" s="6">
        <f t="shared" si="6"/>
        <v>2138.9999999021029</v>
      </c>
      <c r="H35" s="6">
        <v>89.060308554899137</v>
      </c>
      <c r="I35" s="6">
        <v>7200.3098361492102</v>
      </c>
      <c r="J35" s="6">
        <v>92119</v>
      </c>
      <c r="K35" s="6">
        <v>234</v>
      </c>
      <c r="L35" s="6">
        <f>100*IF(MIN(Sparse_total!G35,NonLinear_total!G35,BilevelSolver_total!G35)=0,0,(NonLinear_total!G35-MIN(Sparse_total!G35,NonLinear_total!G35,BilevelSolver_total!G35))/MIN(Sparse_total!G35,NonLinear_total!G35,BilevelSolver_total!G35))</f>
        <v>0</v>
      </c>
      <c r="M35" s="114">
        <f t="shared" si="4"/>
        <v>89.060308554899038</v>
      </c>
      <c r="N35" s="86"/>
      <c r="O35" s="105">
        <v>16726</v>
      </c>
      <c r="P35" s="6">
        <v>2227</v>
      </c>
      <c r="Q35" s="6">
        <v>117.289031028747</v>
      </c>
      <c r="R35" s="6">
        <v>4423</v>
      </c>
      <c r="S35" s="6">
        <v>0</v>
      </c>
      <c r="T35" s="114">
        <v>234</v>
      </c>
      <c r="W35" s="105">
        <v>88.000000097897299</v>
      </c>
      <c r="X35" s="6">
        <v>1993</v>
      </c>
      <c r="Y35" s="114">
        <v>1993</v>
      </c>
      <c r="AA35" s="6"/>
    </row>
    <row r="36" spans="1:27" ht="15.75" customHeight="1" x14ac:dyDescent="0.2">
      <c r="A36" s="6" t="str">
        <f t="shared" si="2"/>
        <v>cond-mat_8_3</v>
      </c>
      <c r="B36" s="6" t="s">
        <v>99</v>
      </c>
      <c r="C36" s="6">
        <v>8</v>
      </c>
      <c r="D36" s="6">
        <v>3</v>
      </c>
      <c r="E36" s="6">
        <f t="shared" si="3"/>
        <v>0</v>
      </c>
      <c r="F36" s="6">
        <f t="shared" si="5"/>
        <v>371</v>
      </c>
      <c r="G36" s="6">
        <f t="shared" si="6"/>
        <v>1433.0000000000002</v>
      </c>
      <c r="H36" s="6">
        <v>74.11025819958131</v>
      </c>
      <c r="I36" s="6">
        <v>7200.0115790367099</v>
      </c>
      <c r="J36" s="6">
        <v>138673</v>
      </c>
      <c r="K36" s="6">
        <v>371</v>
      </c>
      <c r="L36" s="6">
        <f>100*IF(MIN(Sparse_total!G36,NonLinear_total!G36,BilevelSolver_total!G36)=0,0,(NonLinear_total!G36-MIN(Sparse_total!G36,NonLinear_total!G36,BilevelSolver_total!G36))/MIN(Sparse_total!G36,NonLinear_total!G36,BilevelSolver_total!G36))</f>
        <v>0</v>
      </c>
      <c r="M36" s="114">
        <f t="shared" si="4"/>
        <v>74.11025819958131</v>
      </c>
      <c r="N36" s="86"/>
      <c r="O36" s="105">
        <v>16726</v>
      </c>
      <c r="P36" s="6">
        <v>1487</v>
      </c>
      <c r="Q36" s="6">
        <v>42.4062466621398</v>
      </c>
      <c r="R36" s="6">
        <v>409</v>
      </c>
      <c r="S36" s="6">
        <v>0</v>
      </c>
      <c r="T36" s="114">
        <v>371</v>
      </c>
      <c r="W36" s="105">
        <v>53.999999999999702</v>
      </c>
      <c r="X36" s="6">
        <v>1116</v>
      </c>
      <c r="Y36" s="114">
        <v>1116</v>
      </c>
      <c r="AA36" s="6"/>
    </row>
    <row r="37" spans="1:27" ht="15.75" customHeight="1" x14ac:dyDescent="0.2">
      <c r="A37" s="6" t="str">
        <f t="shared" si="2"/>
        <v>cond-mat_8_4</v>
      </c>
      <c r="B37" s="6" t="s">
        <v>99</v>
      </c>
      <c r="C37" s="6">
        <v>8</v>
      </c>
      <c r="D37" s="6">
        <v>4</v>
      </c>
      <c r="E37" s="6">
        <f t="shared" si="3"/>
        <v>0</v>
      </c>
      <c r="F37" s="6">
        <f t="shared" si="5"/>
        <v>235</v>
      </c>
      <c r="G37" s="6">
        <f t="shared" si="6"/>
        <v>1410.9999996226986</v>
      </c>
      <c r="H37" s="6">
        <v>83.345145282577477</v>
      </c>
      <c r="I37" s="6">
        <v>7200.0106909275</v>
      </c>
      <c r="J37" s="6">
        <v>127304</v>
      </c>
      <c r="K37" s="6">
        <v>235</v>
      </c>
      <c r="L37" s="6">
        <f>100*IF(MIN(Sparse_total!G37,NonLinear_total!G37,BilevelSolver_total!G37)=0,0,(NonLinear_total!G37-MIN(Sparse_total!G37,NonLinear_total!G37,BilevelSolver_total!G37))/MIN(Sparse_total!G37,NonLinear_total!G37,BilevelSolver_total!G37))</f>
        <v>0</v>
      </c>
      <c r="M37" s="114">
        <f t="shared" si="4"/>
        <v>83.345145282576965</v>
      </c>
      <c r="N37" s="86"/>
      <c r="O37" s="105">
        <v>16726</v>
      </c>
      <c r="P37" s="6">
        <v>1487</v>
      </c>
      <c r="Q37" s="6">
        <v>39.613683462142902</v>
      </c>
      <c r="R37" s="6">
        <v>498</v>
      </c>
      <c r="S37" s="6">
        <v>0</v>
      </c>
      <c r="T37" s="114">
        <v>235</v>
      </c>
      <c r="W37" s="105">
        <v>76.000000377301305</v>
      </c>
      <c r="X37" s="6">
        <v>1252</v>
      </c>
      <c r="Y37" s="114">
        <v>1252</v>
      </c>
      <c r="AA37" s="6"/>
    </row>
    <row r="38" spans="1:27" ht="15.75" customHeight="1" x14ac:dyDescent="0.2">
      <c r="A38" s="6" t="str">
        <f t="shared" si="2"/>
        <v>cond-mat_8_5</v>
      </c>
      <c r="B38" s="6" t="s">
        <v>99</v>
      </c>
      <c r="C38" s="6">
        <v>8</v>
      </c>
      <c r="D38" s="6">
        <v>5</v>
      </c>
      <c r="E38" s="6">
        <f t="shared" si="3"/>
        <v>0</v>
      </c>
      <c r="F38" s="6">
        <f t="shared" si="5"/>
        <v>159</v>
      </c>
      <c r="G38" s="6">
        <f t="shared" si="6"/>
        <v>1393.0000000000002</v>
      </c>
      <c r="H38" s="6">
        <v>88.585786073223275</v>
      </c>
      <c r="I38" s="6">
        <v>7200.0077052116303</v>
      </c>
      <c r="J38" s="6">
        <v>134406</v>
      </c>
      <c r="K38" s="6">
        <v>159</v>
      </c>
      <c r="L38" s="6">
        <f>100*IF(MIN(Sparse_total!G38,NonLinear_total!G38,BilevelSolver_total!G38)=0,0,(NonLinear_total!G38-MIN(Sparse_total!G38,NonLinear_total!G38,BilevelSolver_total!G38))/MIN(Sparse_total!G38,NonLinear_total!G38,BilevelSolver_total!G38))</f>
        <v>0</v>
      </c>
      <c r="M38" s="114">
        <f t="shared" si="4"/>
        <v>88.585786073223261</v>
      </c>
      <c r="N38" s="86"/>
      <c r="O38" s="105">
        <v>16726</v>
      </c>
      <c r="P38" s="6">
        <v>1487</v>
      </c>
      <c r="Q38" s="6">
        <v>39.312595129012998</v>
      </c>
      <c r="R38" s="6">
        <v>5464</v>
      </c>
      <c r="S38" s="6">
        <v>0</v>
      </c>
      <c r="T38" s="114">
        <v>159</v>
      </c>
      <c r="W38" s="105">
        <v>93.999999999999702</v>
      </c>
      <c r="X38" s="6">
        <v>1328</v>
      </c>
      <c r="Y38" s="114">
        <v>1328</v>
      </c>
      <c r="AA38" s="6"/>
    </row>
    <row r="39" spans="1:27" ht="15.75" customHeight="1" x14ac:dyDescent="0.2">
      <c r="A39" s="6" t="str">
        <f t="shared" si="2"/>
        <v>cond-mat_9_3</v>
      </c>
      <c r="B39" s="6" t="s">
        <v>99</v>
      </c>
      <c r="C39" s="6">
        <v>9</v>
      </c>
      <c r="D39" s="6">
        <v>3</v>
      </c>
      <c r="E39" s="6">
        <f t="shared" si="3"/>
        <v>0</v>
      </c>
      <c r="F39" s="6">
        <f t="shared" si="5"/>
        <v>236</v>
      </c>
      <c r="G39" s="6">
        <f t="shared" si="6"/>
        <v>891.99999881340068</v>
      </c>
      <c r="H39" s="6">
        <v>73.542600861665605</v>
      </c>
      <c r="I39" s="6">
        <v>7200.0094158649399</v>
      </c>
      <c r="J39" s="6">
        <v>212026</v>
      </c>
      <c r="K39" s="6">
        <v>236</v>
      </c>
      <c r="L39" s="6">
        <f>100*IF(MIN(Sparse_total!G39,NonLinear_total!G39,BilevelSolver_total!G39)=0,0,(NonLinear_total!G39-MIN(Sparse_total!G39,NonLinear_total!G39,BilevelSolver_total!G39))/MIN(Sparse_total!G39,NonLinear_total!G39,BilevelSolver_total!G39))</f>
        <v>0</v>
      </c>
      <c r="M39" s="114">
        <f t="shared" si="4"/>
        <v>73.542600861665548</v>
      </c>
      <c r="N39" s="86"/>
      <c r="O39" s="105">
        <v>16726</v>
      </c>
      <c r="P39" s="6">
        <v>943</v>
      </c>
      <c r="Q39" s="6">
        <v>12.2774691581726</v>
      </c>
      <c r="R39" s="6">
        <v>129</v>
      </c>
      <c r="S39" s="6">
        <v>0</v>
      </c>
      <c r="T39" s="114">
        <v>236</v>
      </c>
      <c r="W39" s="105">
        <v>51.000001186599299</v>
      </c>
      <c r="X39" s="6">
        <v>707</v>
      </c>
      <c r="Y39" s="114">
        <v>707</v>
      </c>
      <c r="AA39" s="6"/>
    </row>
    <row r="40" spans="1:27" ht="15.75" customHeight="1" x14ac:dyDescent="0.2">
      <c r="A40" s="6" t="str">
        <f t="shared" si="2"/>
        <v>cond-mat_9_4</v>
      </c>
      <c r="B40" s="6" t="s">
        <v>99</v>
      </c>
      <c r="C40" s="6">
        <v>9</v>
      </c>
      <c r="D40" s="6">
        <v>4</v>
      </c>
      <c r="E40" s="6">
        <f t="shared" si="3"/>
        <v>0</v>
      </c>
      <c r="F40" s="6">
        <f t="shared" si="5"/>
        <v>160</v>
      </c>
      <c r="G40" s="6">
        <f t="shared" si="6"/>
        <v>878.99999917043556</v>
      </c>
      <c r="H40" s="6">
        <v>81.7974971386802</v>
      </c>
      <c r="I40" s="6">
        <v>7200.00373601913</v>
      </c>
      <c r="J40" s="6">
        <v>231346</v>
      </c>
      <c r="K40" s="6">
        <v>160</v>
      </c>
      <c r="L40" s="6">
        <f>100*IF(MIN(Sparse_total!G40,NonLinear_total!G40,BilevelSolver_total!G40)=0,0,(NonLinear_total!G40-MIN(Sparse_total!G40,NonLinear_total!G40,BilevelSolver_total!G40))/MIN(Sparse_total!G40,NonLinear_total!G40,BilevelSolver_total!G40))</f>
        <v>0</v>
      </c>
      <c r="M40" s="114">
        <f t="shared" si="4"/>
        <v>81.797497138680157</v>
      </c>
      <c r="N40" s="86"/>
      <c r="O40" s="105">
        <v>16726</v>
      </c>
      <c r="P40" s="6">
        <v>943</v>
      </c>
      <c r="Q40" s="6">
        <v>11.9268443584442</v>
      </c>
      <c r="R40" s="6">
        <v>530</v>
      </c>
      <c r="S40" s="6">
        <v>0</v>
      </c>
      <c r="T40" s="114">
        <v>160</v>
      </c>
      <c r="W40" s="105">
        <v>64.000000829564399</v>
      </c>
      <c r="X40" s="6">
        <v>783</v>
      </c>
      <c r="Y40" s="114">
        <v>783</v>
      </c>
      <c r="AA40" s="6"/>
    </row>
    <row r="41" spans="1:27" ht="15.75" customHeight="1" thickBot="1" x14ac:dyDescent="0.25">
      <c r="A41" s="12" t="str">
        <f t="shared" si="2"/>
        <v>cond-mat_9_5</v>
      </c>
      <c r="B41" s="12" t="s">
        <v>99</v>
      </c>
      <c r="C41" s="12">
        <v>9</v>
      </c>
      <c r="D41" s="12">
        <v>5</v>
      </c>
      <c r="E41" s="12">
        <f t="shared" si="3"/>
        <v>0</v>
      </c>
      <c r="F41" s="12">
        <f t="shared" si="5"/>
        <v>93</v>
      </c>
      <c r="G41" s="12">
        <f t="shared" si="6"/>
        <v>863.99999842684781</v>
      </c>
      <c r="H41" s="12">
        <v>89.236111091512541</v>
      </c>
      <c r="I41" s="12">
        <v>7200.0107820034</v>
      </c>
      <c r="J41" s="12">
        <v>241336</v>
      </c>
      <c r="K41" s="12">
        <v>93</v>
      </c>
      <c r="L41" s="12">
        <f>100*IF(MIN(Sparse_total!G41,NonLinear_total!G41,BilevelSolver_total!G41)=0,0,(NonLinear_total!G41-MIN(Sparse_total!G41,NonLinear_total!G41,BilevelSolver_total!G41))/MIN(Sparse_total!G41,NonLinear_total!G41,BilevelSolver_total!G41))</f>
        <v>0</v>
      </c>
      <c r="M41" s="116">
        <f t="shared" si="4"/>
        <v>89.236111091512456</v>
      </c>
      <c r="N41" s="86"/>
      <c r="O41" s="107">
        <v>16726</v>
      </c>
      <c r="P41" s="12">
        <v>943</v>
      </c>
      <c r="Q41" s="12">
        <v>11.9416077136993</v>
      </c>
      <c r="R41" s="12">
        <v>2256</v>
      </c>
      <c r="S41" s="12">
        <v>0</v>
      </c>
      <c r="T41" s="116">
        <v>93</v>
      </c>
      <c r="W41" s="107">
        <v>79.000001573152204</v>
      </c>
      <c r="X41" s="12">
        <v>850</v>
      </c>
      <c r="Y41" s="116">
        <v>850</v>
      </c>
      <c r="AA41" s="6"/>
    </row>
    <row r="42" spans="1:27" ht="15.75" customHeight="1" x14ac:dyDescent="0.2">
      <c r="A42" s="6" t="str">
        <f t="shared" si="2"/>
        <v>cond-mat-2003_10_3</v>
      </c>
      <c r="B42" s="6" t="s">
        <v>112</v>
      </c>
      <c r="C42" s="6">
        <v>10</v>
      </c>
      <c r="D42" s="6">
        <v>3</v>
      </c>
      <c r="E42" s="6">
        <f t="shared" si="3"/>
        <v>0</v>
      </c>
      <c r="F42" s="6">
        <f t="shared" si="5"/>
        <v>1129</v>
      </c>
      <c r="G42" s="6">
        <f t="shared" si="6"/>
        <v>2851</v>
      </c>
      <c r="H42" s="6">
        <v>60.399859698351456</v>
      </c>
      <c r="I42" s="6">
        <v>7200.00722002983</v>
      </c>
      <c r="J42" s="6">
        <v>16383</v>
      </c>
      <c r="K42" s="6">
        <v>1129</v>
      </c>
      <c r="L42" s="6">
        <f>100*IF(MIN(Sparse_total!G42,NonLinear_total!G42,BilevelSolver_total!G42)=0,0,(NonLinear_total!G42-MIN(Sparse_total!G42,NonLinear_total!G42,BilevelSolver_total!G42))/MIN(Sparse_total!G42,NonLinear_total!G42,BilevelSolver_total!G42))</f>
        <v>0</v>
      </c>
      <c r="M42" s="114">
        <f t="shared" si="4"/>
        <v>60.399859698351456</v>
      </c>
      <c r="N42" s="86"/>
      <c r="O42" s="105">
        <v>31163</v>
      </c>
      <c r="P42" s="6">
        <v>2901</v>
      </c>
      <c r="Q42" s="6">
        <v>258.69342041015602</v>
      </c>
      <c r="R42" s="6">
        <v>3199</v>
      </c>
      <c r="S42" s="6">
        <v>0</v>
      </c>
      <c r="T42" s="114">
        <v>1129</v>
      </c>
      <c r="W42" s="106">
        <v>50</v>
      </c>
      <c r="X42" s="27">
        <v>1772</v>
      </c>
      <c r="Y42" s="115">
        <v>1772</v>
      </c>
      <c r="AA42" s="6"/>
    </row>
    <row r="43" spans="1:27" ht="15.75" customHeight="1" x14ac:dyDescent="0.2">
      <c r="A43" s="6" t="str">
        <f t="shared" si="2"/>
        <v>cond-mat-2003_10_4</v>
      </c>
      <c r="B43" s="6" t="s">
        <v>112</v>
      </c>
      <c r="C43" s="6">
        <v>10</v>
      </c>
      <c r="D43" s="6">
        <v>4</v>
      </c>
      <c r="E43" s="6">
        <f t="shared" si="3"/>
        <v>0</v>
      </c>
      <c r="F43" s="6">
        <f t="shared" si="5"/>
        <v>887</v>
      </c>
      <c r="G43" s="6">
        <f t="shared" si="6"/>
        <v>2844.9999999601</v>
      </c>
      <c r="H43" s="6">
        <v>68.822495605889628</v>
      </c>
      <c r="I43" s="6">
        <v>7200.0096080303101</v>
      </c>
      <c r="J43" s="6">
        <v>12073</v>
      </c>
      <c r="K43" s="6">
        <v>887</v>
      </c>
      <c r="L43" s="6">
        <f>100*IF(MIN(Sparse_total!G43,NonLinear_total!G43,BilevelSolver_total!G43)=0,0,(NonLinear_total!G43-MIN(Sparse_total!G43,NonLinear_total!G43,BilevelSolver_total!G43))/MIN(Sparse_total!G43,NonLinear_total!G43,BilevelSolver_total!G43))</f>
        <v>0</v>
      </c>
      <c r="M43" s="114">
        <f t="shared" si="4"/>
        <v>68.822495605889642</v>
      </c>
      <c r="N43" s="86"/>
      <c r="O43" s="105">
        <v>31163</v>
      </c>
      <c r="P43" s="6">
        <v>2901</v>
      </c>
      <c r="Q43" s="6">
        <v>262.20719242095902</v>
      </c>
      <c r="R43" s="6">
        <v>2837</v>
      </c>
      <c r="S43" s="6">
        <v>0</v>
      </c>
      <c r="T43" s="114">
        <v>887</v>
      </c>
      <c r="W43" s="105">
        <v>56.000000039900002</v>
      </c>
      <c r="X43" s="6">
        <v>2014</v>
      </c>
      <c r="Y43" s="114">
        <v>2014</v>
      </c>
      <c r="AA43" s="6"/>
    </row>
    <row r="44" spans="1:27" ht="15.75" customHeight="1" x14ac:dyDescent="0.2">
      <c r="A44" s="6" t="str">
        <f t="shared" si="2"/>
        <v>cond-mat-2003_10_5</v>
      </c>
      <c r="B44" s="6" t="s">
        <v>112</v>
      </c>
      <c r="C44" s="6">
        <v>10</v>
      </c>
      <c r="D44" s="6">
        <v>5</v>
      </c>
      <c r="E44" s="6">
        <f t="shared" si="3"/>
        <v>0</v>
      </c>
      <c r="F44" s="6">
        <f t="shared" si="5"/>
        <v>600</v>
      </c>
      <c r="G44" s="6">
        <f t="shared" si="6"/>
        <v>2780</v>
      </c>
      <c r="H44" s="6">
        <v>78.417266187050359</v>
      </c>
      <c r="I44" s="6">
        <v>7200.0052299499503</v>
      </c>
      <c r="J44" s="6">
        <v>28463</v>
      </c>
      <c r="K44" s="6">
        <v>600</v>
      </c>
      <c r="L44" s="6">
        <f>100*IF(MIN(Sparse_total!G44,NonLinear_total!G44,BilevelSolver_total!G44)=0,0,(NonLinear_total!G44-MIN(Sparse_total!G44,NonLinear_total!G44,BilevelSolver_total!G44))/MIN(Sparse_total!G44,NonLinear_total!G44,BilevelSolver_total!G44))</f>
        <v>0</v>
      </c>
      <c r="M44" s="114">
        <f t="shared" si="4"/>
        <v>78.417266187050359</v>
      </c>
      <c r="N44" s="86"/>
      <c r="O44" s="105">
        <v>31163</v>
      </c>
      <c r="P44" s="6">
        <v>2901</v>
      </c>
      <c r="Q44" s="6">
        <v>257.50889754295298</v>
      </c>
      <c r="R44" s="6">
        <v>7499</v>
      </c>
      <c r="S44" s="6">
        <v>3</v>
      </c>
      <c r="T44" s="114">
        <v>600</v>
      </c>
      <c r="W44" s="105">
        <v>121</v>
      </c>
      <c r="X44" s="6">
        <v>2301</v>
      </c>
      <c r="Y44" s="114">
        <v>2301</v>
      </c>
      <c r="AA44" s="6"/>
    </row>
    <row r="45" spans="1:27" ht="15.75" customHeight="1" x14ac:dyDescent="0.2">
      <c r="A45" s="6" t="str">
        <f t="shared" si="2"/>
        <v>cond-mat-2003_12_3</v>
      </c>
      <c r="B45" s="6" t="s">
        <v>112</v>
      </c>
      <c r="C45" s="6">
        <v>12</v>
      </c>
      <c r="D45" s="6">
        <v>3</v>
      </c>
      <c r="E45" s="6">
        <f t="shared" si="3"/>
        <v>0</v>
      </c>
      <c r="F45" s="6">
        <f t="shared" si="5"/>
        <v>602</v>
      </c>
      <c r="G45" s="6">
        <f t="shared" si="6"/>
        <v>1539.9999979594422</v>
      </c>
      <c r="H45" s="6">
        <v>60.909090857294082</v>
      </c>
      <c r="I45" s="6">
        <v>7200.0291149616196</v>
      </c>
      <c r="J45" s="6">
        <v>15238</v>
      </c>
      <c r="K45" s="6">
        <v>602</v>
      </c>
      <c r="L45" s="6">
        <f>100*IF(MIN(Sparse_total!G45,NonLinear_total!G45,BilevelSolver_total!G45)=0,0,(NonLinear_total!G45-MIN(Sparse_total!G45,NonLinear_total!G45,BilevelSolver_total!G45))/MIN(Sparse_total!G45,NonLinear_total!G45,BilevelSolver_total!G45))</f>
        <v>0</v>
      </c>
      <c r="M45" s="114">
        <f t="shared" si="4"/>
        <v>60.90909085729399</v>
      </c>
      <c r="N45" s="86"/>
      <c r="O45" s="105">
        <v>31163</v>
      </c>
      <c r="P45" s="6">
        <v>1609</v>
      </c>
      <c r="Q45" s="6">
        <v>52.493568181991499</v>
      </c>
      <c r="R45" s="6">
        <v>1956</v>
      </c>
      <c r="S45" s="6">
        <v>0</v>
      </c>
      <c r="T45" s="114">
        <v>602</v>
      </c>
      <c r="W45" s="105">
        <v>69.000002040557803</v>
      </c>
      <c r="X45" s="6">
        <v>1007</v>
      </c>
      <c r="Y45" s="114">
        <v>1007</v>
      </c>
      <c r="AA45" s="6"/>
    </row>
    <row r="46" spans="1:27" ht="15.75" customHeight="1" x14ac:dyDescent="0.2">
      <c r="A46" s="6" t="str">
        <f t="shared" si="2"/>
        <v>cond-mat-2003_12_4</v>
      </c>
      <c r="B46" s="6" t="s">
        <v>112</v>
      </c>
      <c r="C46" s="6">
        <v>12</v>
      </c>
      <c r="D46" s="6">
        <v>4</v>
      </c>
      <c r="E46" s="6">
        <f t="shared" si="3"/>
        <v>0</v>
      </c>
      <c r="F46" s="6">
        <f t="shared" si="5"/>
        <v>395</v>
      </c>
      <c r="G46" s="6">
        <f t="shared" si="6"/>
        <v>1527.9999999946801</v>
      </c>
      <c r="H46" s="6">
        <v>74.14921465959587</v>
      </c>
      <c r="I46" s="6">
        <v>7200.01192116737</v>
      </c>
      <c r="J46" s="6">
        <v>7601</v>
      </c>
      <c r="K46" s="6">
        <v>395</v>
      </c>
      <c r="L46" s="6">
        <f>100*IF(MIN(Sparse_total!G46,NonLinear_total!G46,BilevelSolver_total!G46)=0,0,(NonLinear_total!G46-MIN(Sparse_total!G46,NonLinear_total!G46,BilevelSolver_total!G46))/MIN(Sparse_total!G46,NonLinear_total!G46,BilevelSolver_total!G46))</f>
        <v>0</v>
      </c>
      <c r="M46" s="114">
        <f t="shared" si="4"/>
        <v>74.149214659595856</v>
      </c>
      <c r="N46" s="86"/>
      <c r="O46" s="105">
        <v>31163</v>
      </c>
      <c r="P46" s="6">
        <v>1609</v>
      </c>
      <c r="Q46" s="6">
        <v>52.837702035903902</v>
      </c>
      <c r="R46" s="6">
        <v>1467</v>
      </c>
      <c r="S46" s="6">
        <v>0</v>
      </c>
      <c r="T46" s="114">
        <v>395</v>
      </c>
      <c r="W46" s="105">
        <v>81.000000005319805</v>
      </c>
      <c r="X46" s="6">
        <v>1214</v>
      </c>
      <c r="Y46" s="114">
        <v>1214</v>
      </c>
      <c r="AA46" s="6"/>
    </row>
    <row r="47" spans="1:27" ht="15.75" customHeight="1" x14ac:dyDescent="0.2">
      <c r="A47" s="6" t="str">
        <f t="shared" si="2"/>
        <v>cond-mat-2003_12_5</v>
      </c>
      <c r="B47" s="6" t="s">
        <v>112</v>
      </c>
      <c r="C47" s="6">
        <v>12</v>
      </c>
      <c r="D47" s="6">
        <v>5</v>
      </c>
      <c r="E47" s="6">
        <f t="shared" si="3"/>
        <v>0</v>
      </c>
      <c r="F47" s="6">
        <f t="shared" si="5"/>
        <v>238</v>
      </c>
      <c r="G47" s="6">
        <f t="shared" si="6"/>
        <v>1524.9999999999995</v>
      </c>
      <c r="H47" s="6">
        <v>84.393442622951341</v>
      </c>
      <c r="I47" s="6">
        <v>7200.02137088775</v>
      </c>
      <c r="J47" s="6">
        <v>27104</v>
      </c>
      <c r="K47" s="6">
        <v>238</v>
      </c>
      <c r="L47" s="6">
        <f>100*IF(MIN(Sparse_total!G47,NonLinear_total!G47,BilevelSolver_total!G47)=0,0,(NonLinear_total!G47-MIN(Sparse_total!G47,NonLinear_total!G47,BilevelSolver_total!G47))/MIN(Sparse_total!G47,NonLinear_total!G47,BilevelSolver_total!G47))</f>
        <v>0</v>
      </c>
      <c r="M47" s="114">
        <f t="shared" si="4"/>
        <v>84.393442622950815</v>
      </c>
      <c r="N47" s="86"/>
      <c r="O47" s="105">
        <v>31163</v>
      </c>
      <c r="P47" s="6">
        <v>1609</v>
      </c>
      <c r="Q47" s="6">
        <v>52.708854675292898</v>
      </c>
      <c r="R47" s="6">
        <v>4658</v>
      </c>
      <c r="S47" s="6">
        <v>0</v>
      </c>
      <c r="T47" s="114">
        <v>238</v>
      </c>
      <c r="W47" s="105">
        <v>84.000000000000398</v>
      </c>
      <c r="X47" s="6">
        <v>1371</v>
      </c>
      <c r="Y47" s="114">
        <v>1371</v>
      </c>
      <c r="AA47" s="6"/>
    </row>
    <row r="48" spans="1:27" ht="15.75" customHeight="1" x14ac:dyDescent="0.2">
      <c r="A48" s="6" t="str">
        <f t="shared" si="2"/>
        <v>cond-mat-2003_13_3</v>
      </c>
      <c r="B48" s="6" t="s">
        <v>112</v>
      </c>
      <c r="C48" s="6">
        <v>13</v>
      </c>
      <c r="D48" s="6">
        <v>3</v>
      </c>
      <c r="E48" s="6">
        <f t="shared" si="3"/>
        <v>0</v>
      </c>
      <c r="F48" s="6">
        <f t="shared" si="5"/>
        <v>396</v>
      </c>
      <c r="G48" s="6">
        <f t="shared" si="6"/>
        <v>1072.9999998276262</v>
      </c>
      <c r="H48" s="6">
        <v>63.094128605441533</v>
      </c>
      <c r="I48" s="6">
        <v>7200.0036959648096</v>
      </c>
      <c r="J48" s="6">
        <v>88952</v>
      </c>
      <c r="K48" s="6">
        <v>396</v>
      </c>
      <c r="L48" s="6">
        <f>100*IF(MIN(Sparse_total!G48,NonLinear_total!G48,BilevelSolver_total!G48)=0,0,(NonLinear_total!G48-MIN(Sparse_total!G48,NonLinear_total!G48,BilevelSolver_total!G48))/MIN(Sparse_total!G48,NonLinear_total!G48,BilevelSolver_total!G48))</f>
        <v>0</v>
      </c>
      <c r="M48" s="114">
        <f t="shared" si="4"/>
        <v>63.094128605441185</v>
      </c>
      <c r="N48" s="86"/>
      <c r="O48" s="105">
        <v>31163</v>
      </c>
      <c r="P48" s="6">
        <v>1132</v>
      </c>
      <c r="Q48" s="6">
        <v>20.536393404006901</v>
      </c>
      <c r="R48" s="6">
        <v>1434</v>
      </c>
      <c r="S48" s="6">
        <v>0</v>
      </c>
      <c r="T48" s="114">
        <v>396</v>
      </c>
      <c r="W48" s="105">
        <v>59.000000172373902</v>
      </c>
      <c r="X48" s="6">
        <v>736</v>
      </c>
      <c r="Y48" s="114">
        <v>736</v>
      </c>
      <c r="AA48" s="6"/>
    </row>
    <row r="49" spans="1:27" ht="15.75" customHeight="1" x14ac:dyDescent="0.2">
      <c r="A49" s="6" t="str">
        <f t="shared" si="2"/>
        <v>cond-mat-2003_13_4</v>
      </c>
      <c r="B49" s="6" t="s">
        <v>112</v>
      </c>
      <c r="C49" s="6">
        <v>13</v>
      </c>
      <c r="D49" s="6">
        <v>4</v>
      </c>
      <c r="E49" s="6">
        <f t="shared" si="3"/>
        <v>0</v>
      </c>
      <c r="F49" s="6">
        <f t="shared" si="5"/>
        <v>239</v>
      </c>
      <c r="G49" s="6">
        <f t="shared" si="6"/>
        <v>1060.0000000000005</v>
      </c>
      <c r="H49" s="6">
        <v>77.452830188679286</v>
      </c>
      <c r="I49" s="6">
        <v>7200.0222260951996</v>
      </c>
      <c r="J49" s="6">
        <v>8477</v>
      </c>
      <c r="K49" s="6">
        <v>239</v>
      </c>
      <c r="L49" s="6">
        <f>100*IF(MIN(Sparse_total!G49,NonLinear_total!G49,BilevelSolver_total!G49)=0,0,(NonLinear_total!G49-MIN(Sparse_total!G49,NonLinear_total!G49,BilevelSolver_total!G49))/MIN(Sparse_total!G49,NonLinear_total!G49,BilevelSolver_total!G49))</f>
        <v>0</v>
      </c>
      <c r="M49" s="114">
        <f t="shared" si="4"/>
        <v>77.452830188679258</v>
      </c>
      <c r="N49" s="86"/>
      <c r="O49" s="105">
        <v>31163</v>
      </c>
      <c r="P49" s="6">
        <v>1132</v>
      </c>
      <c r="Q49" s="6">
        <v>20.599372148513702</v>
      </c>
      <c r="R49" s="6">
        <v>1234</v>
      </c>
      <c r="S49" s="6">
        <v>0</v>
      </c>
      <c r="T49" s="114">
        <v>239</v>
      </c>
      <c r="W49" s="105">
        <v>71.999999999999503</v>
      </c>
      <c r="X49" s="6">
        <v>893</v>
      </c>
      <c r="Y49" s="114">
        <v>893</v>
      </c>
      <c r="AA49" s="6"/>
    </row>
    <row r="50" spans="1:27" ht="15.75" customHeight="1" x14ac:dyDescent="0.2">
      <c r="A50" s="6" t="str">
        <f t="shared" si="2"/>
        <v>cond-mat-2003_13_5</v>
      </c>
      <c r="B50" s="6" t="s">
        <v>112</v>
      </c>
      <c r="C50" s="6">
        <v>13</v>
      </c>
      <c r="D50" s="6">
        <v>5</v>
      </c>
      <c r="E50" s="6">
        <f t="shared" si="3"/>
        <v>0</v>
      </c>
      <c r="F50" s="6">
        <f t="shared" si="5"/>
        <v>171</v>
      </c>
      <c r="G50" s="6">
        <f t="shared" si="6"/>
        <v>1042</v>
      </c>
      <c r="H50" s="6">
        <v>83.589251439539353</v>
      </c>
      <c r="I50" s="6">
        <v>7200.0151031017303</v>
      </c>
      <c r="J50" s="6">
        <v>21401</v>
      </c>
      <c r="K50" s="6">
        <v>171</v>
      </c>
      <c r="L50" s="6">
        <f>100*IF(MIN(Sparse_total!G50,NonLinear_total!G50,BilevelSolver_total!G50)=0,0,(NonLinear_total!G50-MIN(Sparse_total!G50,NonLinear_total!G50,BilevelSolver_total!G50))/MIN(Sparse_total!G50,NonLinear_total!G50,BilevelSolver_total!G50))</f>
        <v>0</v>
      </c>
      <c r="M50" s="114">
        <f t="shared" si="4"/>
        <v>83.589251439539353</v>
      </c>
      <c r="N50" s="86"/>
      <c r="O50" s="105">
        <v>31163</v>
      </c>
      <c r="P50" s="6">
        <v>1132</v>
      </c>
      <c r="Q50" s="6">
        <v>19.110388994216901</v>
      </c>
      <c r="R50" s="6">
        <v>4648</v>
      </c>
      <c r="S50" s="6">
        <v>0</v>
      </c>
      <c r="T50" s="114">
        <v>171</v>
      </c>
      <c r="W50" s="105">
        <v>90</v>
      </c>
      <c r="X50" s="6">
        <v>961</v>
      </c>
      <c r="Y50" s="114">
        <v>961</v>
      </c>
      <c r="AA50" s="6"/>
    </row>
    <row r="51" spans="1:27" ht="15.75" customHeight="1" x14ac:dyDescent="0.2">
      <c r="A51" s="6" t="str">
        <f t="shared" si="2"/>
        <v>cond-mat-2003_9_3</v>
      </c>
      <c r="B51" s="6" t="s">
        <v>112</v>
      </c>
      <c r="C51" s="6">
        <v>9</v>
      </c>
      <c r="D51" s="6">
        <v>3</v>
      </c>
      <c r="E51" s="6">
        <f t="shared" si="3"/>
        <v>0</v>
      </c>
      <c r="F51" s="6">
        <f t="shared" si="5"/>
        <v>1606</v>
      </c>
      <c r="G51" s="6">
        <f t="shared" si="6"/>
        <v>4011</v>
      </c>
      <c r="H51" s="6">
        <v>59.960109698329589</v>
      </c>
      <c r="I51" s="6">
        <v>7200.5126190185501</v>
      </c>
      <c r="J51" s="6">
        <v>16076</v>
      </c>
      <c r="K51" s="6">
        <v>1606</v>
      </c>
      <c r="L51" s="6">
        <f>100*IF(MIN(Sparse_total!G51,NonLinear_total!G51,BilevelSolver_total!G51)=0,0,(NonLinear_total!G51-MIN(Sparse_total!G51,NonLinear_total!G51,BilevelSolver_total!G51))/MIN(Sparse_total!G51,NonLinear_total!G51,BilevelSolver_total!G51))</f>
        <v>0</v>
      </c>
      <c r="M51" s="114">
        <f t="shared" si="4"/>
        <v>59.960109698329596</v>
      </c>
      <c r="N51" s="86"/>
      <c r="O51" s="105">
        <v>31163</v>
      </c>
      <c r="P51" s="6">
        <v>4071</v>
      </c>
      <c r="Q51" s="6">
        <v>640.94993829727105</v>
      </c>
      <c r="R51" s="6">
        <v>4764</v>
      </c>
      <c r="S51" s="6">
        <v>0</v>
      </c>
      <c r="T51" s="114">
        <v>1606</v>
      </c>
      <c r="W51" s="105">
        <v>60</v>
      </c>
      <c r="X51" s="6">
        <v>2465</v>
      </c>
      <c r="Y51" s="114">
        <v>2465</v>
      </c>
      <c r="AA51" s="6"/>
    </row>
    <row r="52" spans="1:27" ht="15.75" customHeight="1" x14ac:dyDescent="0.2">
      <c r="A52" s="6" t="str">
        <f t="shared" si="2"/>
        <v>cond-mat-2003_9_4</v>
      </c>
      <c r="B52" s="6" t="s">
        <v>112</v>
      </c>
      <c r="C52" s="6">
        <v>9</v>
      </c>
      <c r="D52" s="6">
        <v>4</v>
      </c>
      <c r="E52" s="6">
        <f t="shared" si="3"/>
        <v>0</v>
      </c>
      <c r="F52" s="6">
        <f t="shared" si="5"/>
        <v>1128</v>
      </c>
      <c r="G52" s="6">
        <f t="shared" si="6"/>
        <v>4011</v>
      </c>
      <c r="H52" s="6">
        <v>71.877337322363502</v>
      </c>
      <c r="I52" s="6">
        <v>7200.0122079849198</v>
      </c>
      <c r="J52" s="6">
        <v>9165</v>
      </c>
      <c r="K52" s="6">
        <v>1128</v>
      </c>
      <c r="L52" s="6">
        <f>100*IF(MIN(Sparse_total!G52,NonLinear_total!G52,BilevelSolver_total!G52)=0,0,(NonLinear_total!G52-MIN(Sparse_total!G52,NonLinear_total!G52,BilevelSolver_total!G52))/MIN(Sparse_total!G52,NonLinear_total!G52,BilevelSolver_total!G52))</f>
        <v>0</v>
      </c>
      <c r="M52" s="114">
        <f t="shared" si="4"/>
        <v>71.877337322363502</v>
      </c>
      <c r="N52" s="86"/>
      <c r="O52" s="105">
        <v>31163</v>
      </c>
      <c r="P52" s="6">
        <v>4071</v>
      </c>
      <c r="Q52" s="6">
        <v>613.08598160743702</v>
      </c>
      <c r="R52" s="6">
        <v>2528</v>
      </c>
      <c r="S52" s="6">
        <v>0</v>
      </c>
      <c r="T52" s="114">
        <v>1128</v>
      </c>
      <c r="W52" s="105">
        <v>60</v>
      </c>
      <c r="X52" s="6">
        <v>2943</v>
      </c>
      <c r="Y52" s="114">
        <v>2943</v>
      </c>
      <c r="AA52" s="6"/>
    </row>
    <row r="53" spans="1:27" ht="15.75" customHeight="1" thickBot="1" x14ac:dyDescent="0.25">
      <c r="A53" s="12" t="str">
        <f t="shared" si="2"/>
        <v>cond-mat-2003_9_5</v>
      </c>
      <c r="B53" s="12" t="s">
        <v>112</v>
      </c>
      <c r="C53" s="12">
        <v>9</v>
      </c>
      <c r="D53" s="12">
        <v>5</v>
      </c>
      <c r="E53" s="12">
        <f t="shared" si="3"/>
        <v>0</v>
      </c>
      <c r="F53" s="12">
        <f t="shared" si="5"/>
        <v>886</v>
      </c>
      <c r="G53" s="12">
        <f t="shared" si="6"/>
        <v>4001.9999998589119</v>
      </c>
      <c r="H53" s="12">
        <v>77.861069464486903</v>
      </c>
      <c r="I53" s="12">
        <v>7200.0227558612796</v>
      </c>
      <c r="J53" s="12">
        <v>11327</v>
      </c>
      <c r="K53" s="12">
        <v>886</v>
      </c>
      <c r="L53" s="12">
        <f>100*IF(MIN(Sparse_total!G53,NonLinear_total!G53,BilevelSolver_total!G53)=0,0,(NonLinear_total!G53-MIN(Sparse_total!G53,NonLinear_total!G53,BilevelSolver_total!G53))/MIN(Sparse_total!G53,NonLinear_total!G53,BilevelSolver_total!G53))</f>
        <v>0</v>
      </c>
      <c r="M53" s="116">
        <f t="shared" si="4"/>
        <v>77.86106946448686</v>
      </c>
      <c r="N53" s="86"/>
      <c r="O53" s="107">
        <v>31163</v>
      </c>
      <c r="P53" s="12">
        <v>4071</v>
      </c>
      <c r="Q53" s="12">
        <v>620.064464569091</v>
      </c>
      <c r="R53" s="12">
        <v>3619</v>
      </c>
      <c r="S53" s="12">
        <v>0</v>
      </c>
      <c r="T53" s="116">
        <v>886</v>
      </c>
      <c r="W53" s="107">
        <v>69.000000141087995</v>
      </c>
      <c r="X53" s="12">
        <v>3185</v>
      </c>
      <c r="Y53" s="116">
        <v>3185</v>
      </c>
      <c r="AA53" s="6"/>
    </row>
    <row r="54" spans="1:27" ht="15.75" customHeight="1" x14ac:dyDescent="0.2">
      <c r="A54" s="6" t="str">
        <f t="shared" si="2"/>
        <v>cond-mat-2005_11_3</v>
      </c>
      <c r="B54" s="6" t="s">
        <v>125</v>
      </c>
      <c r="C54" s="6">
        <v>11</v>
      </c>
      <c r="D54" s="6">
        <v>3</v>
      </c>
      <c r="E54" s="6">
        <f t="shared" si="3"/>
        <v>0</v>
      </c>
      <c r="F54" s="6">
        <f t="shared" si="5"/>
        <v>1790</v>
      </c>
      <c r="G54" s="6">
        <f t="shared" si="6"/>
        <v>3512.9999999827996</v>
      </c>
      <c r="H54" s="6">
        <v>49.04639908884829</v>
      </c>
      <c r="I54" s="6">
        <v>7200.0123448371796</v>
      </c>
      <c r="J54" s="6">
        <v>16540</v>
      </c>
      <c r="K54" s="6">
        <v>1790</v>
      </c>
      <c r="L54" s="6">
        <f>100*IF(MIN(Sparse_total!G54,NonLinear_total!G54,BilevelSolver_total!G54)=0,0,(NonLinear_total!G54-MIN(Sparse_total!G54,NonLinear_total!G54,BilevelSolver_total!G54))/MIN(Sparse_total!G54,NonLinear_total!G54,BilevelSolver_total!G54))</f>
        <v>0</v>
      </c>
      <c r="M54" s="114">
        <f t="shared" si="4"/>
        <v>49.046399088848155</v>
      </c>
      <c r="N54" s="86"/>
      <c r="O54" s="105">
        <v>40421</v>
      </c>
      <c r="P54" s="6">
        <v>3555</v>
      </c>
      <c r="Q54" s="6">
        <v>461.14260554313603</v>
      </c>
      <c r="R54" s="6">
        <v>6204</v>
      </c>
      <c r="S54" s="6">
        <v>0</v>
      </c>
      <c r="T54" s="114">
        <v>1790</v>
      </c>
      <c r="W54" s="106">
        <v>42.0000000172003</v>
      </c>
      <c r="X54" s="27">
        <v>1765</v>
      </c>
      <c r="Y54" s="115">
        <v>1765</v>
      </c>
      <c r="AA54" s="6"/>
    </row>
    <row r="55" spans="1:27" ht="15.75" customHeight="1" x14ac:dyDescent="0.2">
      <c r="A55" s="6" t="str">
        <f t="shared" si="2"/>
        <v>cond-mat-2005_11_4</v>
      </c>
      <c r="B55" s="6" t="s">
        <v>125</v>
      </c>
      <c r="C55" s="6">
        <v>11</v>
      </c>
      <c r="D55" s="6">
        <v>4</v>
      </c>
      <c r="E55" s="6">
        <f t="shared" si="3"/>
        <v>0</v>
      </c>
      <c r="F55" s="6">
        <f t="shared" si="5"/>
        <v>1325</v>
      </c>
      <c r="G55" s="6">
        <f t="shared" si="6"/>
        <v>3509.999999409637</v>
      </c>
      <c r="H55" s="6">
        <v>62.25071224436315</v>
      </c>
      <c r="I55" s="6">
        <v>7200.0066599845804</v>
      </c>
      <c r="J55" s="6">
        <v>24412</v>
      </c>
      <c r="K55" s="6">
        <v>1325</v>
      </c>
      <c r="L55" s="6">
        <f>100*IF(MIN(Sparse_total!G55,NonLinear_total!G55,BilevelSolver_total!G55)=0,0,(NonLinear_total!G55-MIN(Sparse_total!G55,NonLinear_total!G55,BilevelSolver_total!G55))/MIN(Sparse_total!G55,NonLinear_total!G55,BilevelSolver_total!G55))</f>
        <v>0</v>
      </c>
      <c r="M55" s="114">
        <f t="shared" si="4"/>
        <v>62.250712244363022</v>
      </c>
      <c r="N55" s="86"/>
      <c r="O55" s="105">
        <v>40421</v>
      </c>
      <c r="P55" s="6">
        <v>3555</v>
      </c>
      <c r="Q55" s="6">
        <v>457.26994967460598</v>
      </c>
      <c r="R55" s="6">
        <v>4666</v>
      </c>
      <c r="S55" s="6">
        <v>0</v>
      </c>
      <c r="T55" s="114">
        <v>1325</v>
      </c>
      <c r="W55" s="105">
        <v>45.000000590362902</v>
      </c>
      <c r="X55" s="6">
        <v>2230</v>
      </c>
      <c r="Y55" s="114">
        <v>2230</v>
      </c>
      <c r="AA55" s="6"/>
    </row>
    <row r="56" spans="1:27" ht="15.75" customHeight="1" x14ac:dyDescent="0.2">
      <c r="A56" s="6" t="str">
        <f t="shared" si="2"/>
        <v>cond-mat-2005_11_5</v>
      </c>
      <c r="B56" s="6" t="s">
        <v>125</v>
      </c>
      <c r="C56" s="6">
        <v>11</v>
      </c>
      <c r="D56" s="6">
        <v>5</v>
      </c>
      <c r="E56" s="6">
        <f t="shared" si="3"/>
        <v>0</v>
      </c>
      <c r="F56" s="6">
        <f t="shared" si="5"/>
        <v>993</v>
      </c>
      <c r="G56" s="6">
        <f t="shared" si="6"/>
        <v>3471.9999999561282</v>
      </c>
      <c r="H56" s="6">
        <v>71.39976958489224</v>
      </c>
      <c r="I56" s="6">
        <v>7200.0130431651996</v>
      </c>
      <c r="J56" s="6">
        <v>21883</v>
      </c>
      <c r="K56" s="6">
        <v>993</v>
      </c>
      <c r="L56" s="6">
        <f>100*IF(MIN(Sparse_total!G56,NonLinear_total!G56,BilevelSolver_total!G56)=0,0,(NonLinear_total!G56-MIN(Sparse_total!G56,NonLinear_total!G56,BilevelSolver_total!G56))/MIN(Sparse_total!G56,NonLinear_total!G56,BilevelSolver_total!G56))</f>
        <v>0</v>
      </c>
      <c r="M56" s="114">
        <f t="shared" si="4"/>
        <v>71.39976958489207</v>
      </c>
      <c r="N56" s="86"/>
      <c r="O56" s="105">
        <v>40421</v>
      </c>
      <c r="P56" s="6">
        <v>3555</v>
      </c>
      <c r="Q56" s="6">
        <v>462.830332994461</v>
      </c>
      <c r="R56" s="6">
        <v>8073</v>
      </c>
      <c r="S56" s="6">
        <v>0</v>
      </c>
      <c r="T56" s="114">
        <v>993</v>
      </c>
      <c r="W56" s="105">
        <v>83.000000043871694</v>
      </c>
      <c r="X56" s="6">
        <v>2562</v>
      </c>
      <c r="Y56" s="114">
        <v>2562</v>
      </c>
      <c r="AA56" s="6"/>
    </row>
    <row r="57" spans="1:27" ht="15.75" customHeight="1" x14ac:dyDescent="0.2">
      <c r="A57" s="6" t="str">
        <f t="shared" si="2"/>
        <v>cond-mat-2005_12_3</v>
      </c>
      <c r="B57" s="6" t="s">
        <v>125</v>
      </c>
      <c r="C57" s="6">
        <v>12</v>
      </c>
      <c r="D57" s="6">
        <v>3</v>
      </c>
      <c r="E57" s="6">
        <f t="shared" si="3"/>
        <v>0</v>
      </c>
      <c r="F57" s="6">
        <f t="shared" si="5"/>
        <v>1326</v>
      </c>
      <c r="G57" s="6">
        <f t="shared" si="6"/>
        <v>2737.9999998005851</v>
      </c>
      <c r="H57" s="6">
        <v>51.570489404800099</v>
      </c>
      <c r="I57" s="6">
        <v>7200.0109381675702</v>
      </c>
      <c r="J57" s="6">
        <v>12852</v>
      </c>
      <c r="K57" s="6">
        <v>1326</v>
      </c>
      <c r="L57" s="6">
        <f>100*IF(MIN(Sparse_total!G57,NonLinear_total!G57,BilevelSolver_total!G57)=0,0,(NonLinear_total!G57-MIN(Sparse_total!G57,NonLinear_total!G57,BilevelSolver_total!G57))/MIN(Sparse_total!G57,NonLinear_total!G57,BilevelSolver_total!G57))</f>
        <v>0</v>
      </c>
      <c r="M57" s="114">
        <f t="shared" si="4"/>
        <v>51.570489404800014</v>
      </c>
      <c r="N57" s="86"/>
      <c r="O57" s="105">
        <v>40421</v>
      </c>
      <c r="P57" s="6">
        <v>2808</v>
      </c>
      <c r="Q57" s="6">
        <v>238.087807178497</v>
      </c>
      <c r="R57" s="6">
        <v>4858</v>
      </c>
      <c r="S57" s="6">
        <v>0</v>
      </c>
      <c r="T57" s="114">
        <v>1326</v>
      </c>
      <c r="W57" s="105">
        <v>70.000000199414899</v>
      </c>
      <c r="X57" s="6">
        <v>1482</v>
      </c>
      <c r="Y57" s="114">
        <v>1482</v>
      </c>
      <c r="AA57" s="6"/>
    </row>
    <row r="58" spans="1:27" ht="15.75" customHeight="1" x14ac:dyDescent="0.2">
      <c r="A58" s="6" t="str">
        <f t="shared" si="2"/>
        <v>cond-mat-2005_12_4</v>
      </c>
      <c r="B58" s="6" t="s">
        <v>125</v>
      </c>
      <c r="C58" s="6">
        <v>12</v>
      </c>
      <c r="D58" s="6">
        <v>4</v>
      </c>
      <c r="E58" s="6">
        <f t="shared" si="3"/>
        <v>0</v>
      </c>
      <c r="F58" s="6">
        <f t="shared" si="5"/>
        <v>994</v>
      </c>
      <c r="G58" s="6">
        <f t="shared" si="6"/>
        <v>2743.9999999935003</v>
      </c>
      <c r="H58" s="6">
        <v>63.775510203995836</v>
      </c>
      <c r="I58" s="6">
        <v>7200.0060260295804</v>
      </c>
      <c r="J58" s="6">
        <v>19252</v>
      </c>
      <c r="K58" s="6">
        <v>994</v>
      </c>
      <c r="L58" s="6">
        <f>100*IF(MIN(Sparse_total!G58,NonLinear_total!G58,BilevelSolver_total!G58)=0,0,(NonLinear_total!G58-MIN(Sparse_total!G58,NonLinear_total!G58,BilevelSolver_total!G58))/MIN(Sparse_total!G58,NonLinear_total!G58,BilevelSolver_total!G58))</f>
        <v>0</v>
      </c>
      <c r="M58" s="114">
        <f t="shared" si="4"/>
        <v>63.775510203995829</v>
      </c>
      <c r="N58" s="86"/>
      <c r="O58" s="105">
        <v>40421</v>
      </c>
      <c r="P58" s="6">
        <v>2808</v>
      </c>
      <c r="Q58" s="6">
        <v>236.21852326393099</v>
      </c>
      <c r="R58" s="6">
        <v>3824</v>
      </c>
      <c r="S58" s="6">
        <v>0</v>
      </c>
      <c r="T58" s="114">
        <v>994</v>
      </c>
      <c r="W58" s="105">
        <v>64.000000006499903</v>
      </c>
      <c r="X58" s="6">
        <v>1814</v>
      </c>
      <c r="Y58" s="114">
        <v>1814</v>
      </c>
      <c r="AA58" s="6"/>
    </row>
    <row r="59" spans="1:27" ht="15.75" customHeight="1" x14ac:dyDescent="0.2">
      <c r="A59" s="6" t="str">
        <f t="shared" si="2"/>
        <v>cond-mat-2005_12_5</v>
      </c>
      <c r="B59" s="6" t="s">
        <v>125</v>
      </c>
      <c r="C59" s="6">
        <v>12</v>
      </c>
      <c r="D59" s="6">
        <v>5</v>
      </c>
      <c r="E59" s="6">
        <f t="shared" si="3"/>
        <v>0</v>
      </c>
      <c r="F59" s="6">
        <f t="shared" si="5"/>
        <v>742</v>
      </c>
      <c r="G59" s="6">
        <f t="shared" si="6"/>
        <v>2718</v>
      </c>
      <c r="H59" s="6">
        <v>72.700515084621046</v>
      </c>
      <c r="I59" s="6">
        <v>7200.0065269470197</v>
      </c>
      <c r="J59" s="6">
        <v>14138</v>
      </c>
      <c r="K59" s="6">
        <v>742</v>
      </c>
      <c r="L59" s="6">
        <f>100*IF(MIN(Sparse_total!G59,NonLinear_total!G59,BilevelSolver_total!G59)=0,0,(NonLinear_total!G59-MIN(Sparse_total!G59,NonLinear_total!G59,BilevelSolver_total!G59))/MIN(Sparse_total!G59,NonLinear_total!G59,BilevelSolver_total!G59))</f>
        <v>0</v>
      </c>
      <c r="M59" s="114">
        <f t="shared" si="4"/>
        <v>72.700515084621046</v>
      </c>
      <c r="N59" s="86"/>
      <c r="O59" s="105">
        <v>40421</v>
      </c>
      <c r="P59" s="6">
        <v>2808</v>
      </c>
      <c r="Q59" s="6">
        <v>245.99482822418199</v>
      </c>
      <c r="R59" s="6">
        <v>6308</v>
      </c>
      <c r="S59" s="6">
        <v>0</v>
      </c>
      <c r="T59" s="114">
        <v>742</v>
      </c>
      <c r="W59" s="105">
        <v>89.999999999999901</v>
      </c>
      <c r="X59" s="6">
        <v>2066</v>
      </c>
      <c r="Y59" s="114">
        <v>2066</v>
      </c>
      <c r="AA59" s="6"/>
    </row>
    <row r="60" spans="1:27" ht="15.75" customHeight="1" x14ac:dyDescent="0.2">
      <c r="A60" s="6" t="str">
        <f t="shared" si="2"/>
        <v>cond-mat-2005_13_3</v>
      </c>
      <c r="B60" s="6" t="s">
        <v>125</v>
      </c>
      <c r="C60" s="6">
        <v>13</v>
      </c>
      <c r="D60" s="6">
        <v>3</v>
      </c>
      <c r="E60" s="6">
        <f t="shared" si="3"/>
        <v>0</v>
      </c>
      <c r="F60" s="6">
        <f t="shared" si="5"/>
        <v>995</v>
      </c>
      <c r="G60" s="6">
        <f t="shared" si="6"/>
        <v>2100.9999999831298</v>
      </c>
      <c r="H60" s="6">
        <v>52.64159923807761</v>
      </c>
      <c r="I60" s="6">
        <v>7200.0396230220704</v>
      </c>
      <c r="J60" s="6">
        <v>22526</v>
      </c>
      <c r="K60" s="6">
        <v>995</v>
      </c>
      <c r="L60" s="6">
        <f>100*IF(MIN(Sparse_total!G60,NonLinear_total!G60,BilevelSolver_total!G60)=0,0,(NonLinear_total!G60-MIN(Sparse_total!G60,NonLinear_total!G60,BilevelSolver_total!G60))/MIN(Sparse_total!G60,NonLinear_total!G60,BilevelSolver_total!G60))</f>
        <v>0</v>
      </c>
      <c r="M60" s="114">
        <f t="shared" si="4"/>
        <v>52.64159923807761</v>
      </c>
      <c r="N60" s="86"/>
      <c r="O60" s="105">
        <v>40421</v>
      </c>
      <c r="P60" s="6">
        <v>2151</v>
      </c>
      <c r="Q60" s="6">
        <v>114.165300846099</v>
      </c>
      <c r="R60" s="6">
        <v>3848</v>
      </c>
      <c r="S60" s="6">
        <v>0</v>
      </c>
      <c r="T60" s="114">
        <v>995</v>
      </c>
      <c r="W60" s="105">
        <v>50.000000016870203</v>
      </c>
      <c r="X60" s="6">
        <v>1156</v>
      </c>
      <c r="Y60" s="114">
        <v>1156</v>
      </c>
      <c r="AA60" s="6"/>
    </row>
    <row r="61" spans="1:27" ht="15.75" customHeight="1" x14ac:dyDescent="0.2">
      <c r="A61" s="6" t="str">
        <f t="shared" si="2"/>
        <v>cond-mat-2005_13_4</v>
      </c>
      <c r="B61" s="6" t="s">
        <v>125</v>
      </c>
      <c r="C61" s="6">
        <v>13</v>
      </c>
      <c r="D61" s="6">
        <v>4</v>
      </c>
      <c r="E61" s="6">
        <f t="shared" si="3"/>
        <v>0</v>
      </c>
      <c r="F61" s="6">
        <f t="shared" si="5"/>
        <v>743</v>
      </c>
      <c r="G61" s="6">
        <f t="shared" si="6"/>
        <v>2089.9999997426239</v>
      </c>
      <c r="H61" s="6">
        <v>64.44976076117247</v>
      </c>
      <c r="I61" s="6">
        <v>7200.0349709987604</v>
      </c>
      <c r="J61" s="6">
        <v>13522</v>
      </c>
      <c r="K61" s="6">
        <v>743</v>
      </c>
      <c r="L61" s="6">
        <f>100*IF(MIN(Sparse_total!G61,NonLinear_total!G61,BilevelSolver_total!G61)=0,0,(NonLinear_total!G61-MIN(Sparse_total!G61,NonLinear_total!G61,BilevelSolver_total!G61))/MIN(Sparse_total!G61,NonLinear_total!G61,BilevelSolver_total!G61))</f>
        <v>0</v>
      </c>
      <c r="M61" s="114">
        <f t="shared" si="4"/>
        <v>64.449760761172342</v>
      </c>
      <c r="N61" s="86"/>
      <c r="O61" s="105">
        <v>40421</v>
      </c>
      <c r="P61" s="6">
        <v>2151</v>
      </c>
      <c r="Q61" s="6">
        <v>114.48834037780701</v>
      </c>
      <c r="R61" s="6">
        <v>3156</v>
      </c>
      <c r="S61" s="6">
        <v>0</v>
      </c>
      <c r="T61" s="114">
        <v>743</v>
      </c>
      <c r="W61" s="105">
        <v>61.0000002573763</v>
      </c>
      <c r="X61" s="6">
        <v>1408</v>
      </c>
      <c r="Y61" s="114">
        <v>1408</v>
      </c>
      <c r="AA61" s="6"/>
    </row>
    <row r="62" spans="1:27" ht="15.75" customHeight="1" x14ac:dyDescent="0.2">
      <c r="A62" s="6" t="str">
        <f t="shared" si="2"/>
        <v>cond-mat-2005_13_5</v>
      </c>
      <c r="B62" s="6" t="s">
        <v>125</v>
      </c>
      <c r="C62" s="6">
        <v>13</v>
      </c>
      <c r="D62" s="6">
        <v>5</v>
      </c>
      <c r="E62" s="6">
        <f t="shared" si="3"/>
        <v>0</v>
      </c>
      <c r="F62" s="6">
        <f t="shared" si="5"/>
        <v>598</v>
      </c>
      <c r="G62" s="6">
        <f t="shared" si="6"/>
        <v>2080.9999999857996</v>
      </c>
      <c r="H62" s="6">
        <v>71.263815473134372</v>
      </c>
      <c r="I62" s="6">
        <v>7200.3401319980603</v>
      </c>
      <c r="J62" s="6">
        <v>33816</v>
      </c>
      <c r="K62" s="6">
        <v>598</v>
      </c>
      <c r="L62" s="6">
        <f>100*IF(MIN(Sparse_total!G62,NonLinear_total!G62,BilevelSolver_total!G62)=0,0,(NonLinear_total!G62-MIN(Sparse_total!G62,NonLinear_total!G62,BilevelSolver_total!G62))/MIN(Sparse_total!G62,NonLinear_total!G62,BilevelSolver_total!G62))</f>
        <v>0</v>
      </c>
      <c r="M62" s="114">
        <f t="shared" si="4"/>
        <v>71.263815473134045</v>
      </c>
      <c r="N62" s="86"/>
      <c r="O62" s="105">
        <v>40421</v>
      </c>
      <c r="P62" s="6">
        <v>2151</v>
      </c>
      <c r="Q62" s="6">
        <v>112.783333539962</v>
      </c>
      <c r="R62" s="6">
        <v>13686</v>
      </c>
      <c r="S62" s="6">
        <v>0</v>
      </c>
      <c r="T62" s="114">
        <v>598</v>
      </c>
      <c r="W62" s="105">
        <v>70.000000014200197</v>
      </c>
      <c r="X62" s="6">
        <v>1553</v>
      </c>
      <c r="Y62" s="114">
        <v>1553</v>
      </c>
      <c r="AA62" s="6"/>
    </row>
    <row r="63" spans="1:27" ht="15.75" customHeight="1" x14ac:dyDescent="0.2">
      <c r="A63" s="6" t="str">
        <f t="shared" si="2"/>
        <v>cond-mat-2005_14_3</v>
      </c>
      <c r="B63" s="6" t="s">
        <v>125</v>
      </c>
      <c r="C63" s="6">
        <v>14</v>
      </c>
      <c r="D63" s="6">
        <v>3</v>
      </c>
      <c r="E63" s="6">
        <f t="shared" si="3"/>
        <v>0</v>
      </c>
      <c r="F63" s="6">
        <f t="shared" si="5"/>
        <v>744</v>
      </c>
      <c r="G63" s="6">
        <f t="shared" si="6"/>
        <v>1689.0000000000041</v>
      </c>
      <c r="H63" s="6">
        <v>55.950266429840376</v>
      </c>
      <c r="I63" s="6">
        <v>7200.0284819602903</v>
      </c>
      <c r="J63" s="6">
        <v>50301</v>
      </c>
      <c r="K63" s="6">
        <v>744</v>
      </c>
      <c r="L63" s="6">
        <f>100*IF(MIN(Sparse_total!G63,NonLinear_total!G63,BilevelSolver_total!G63)=0,0,(NonLinear_total!G63-MIN(Sparse_total!G63,NonLinear_total!G63,BilevelSolver_total!G63))/MIN(Sparse_total!G63,NonLinear_total!G63,BilevelSolver_total!G63))</f>
        <v>0</v>
      </c>
      <c r="M63" s="114">
        <f t="shared" si="4"/>
        <v>55.950266429840248</v>
      </c>
      <c r="N63" s="86"/>
      <c r="O63" s="105">
        <v>40421</v>
      </c>
      <c r="P63" s="6">
        <v>1793</v>
      </c>
      <c r="Q63" s="6">
        <v>71.583614587783799</v>
      </c>
      <c r="R63" s="6">
        <v>2752</v>
      </c>
      <c r="S63" s="6">
        <v>0</v>
      </c>
      <c r="T63" s="114">
        <v>744</v>
      </c>
      <c r="W63" s="105">
        <v>103.99999999999601</v>
      </c>
      <c r="X63" s="6">
        <v>1049</v>
      </c>
      <c r="Y63" s="114">
        <v>1049</v>
      </c>
      <c r="AA63" s="6"/>
    </row>
    <row r="64" spans="1:27" ht="15.75" customHeight="1" x14ac:dyDescent="0.2">
      <c r="A64" s="6" t="str">
        <f t="shared" si="2"/>
        <v>cond-mat-2005_14_4</v>
      </c>
      <c r="B64" s="6" t="s">
        <v>125</v>
      </c>
      <c r="C64" s="6">
        <v>14</v>
      </c>
      <c r="D64" s="6">
        <v>4</v>
      </c>
      <c r="E64" s="6">
        <f t="shared" si="3"/>
        <v>0</v>
      </c>
      <c r="F64" s="6">
        <f t="shared" si="5"/>
        <v>599</v>
      </c>
      <c r="G64" s="6">
        <f t="shared" si="6"/>
        <v>1668.999999916347</v>
      </c>
      <c r="H64" s="6">
        <v>64.110245654282906</v>
      </c>
      <c r="I64" s="6">
        <v>7200.0049300193696</v>
      </c>
      <c r="J64" s="6">
        <v>9209</v>
      </c>
      <c r="K64" s="6">
        <v>599</v>
      </c>
      <c r="L64" s="6">
        <f>100*IF(MIN(Sparse_total!G64,NonLinear_total!G64,BilevelSolver_total!G64)=0,0,(NonLinear_total!G64-MIN(Sparse_total!G64,NonLinear_total!G64,BilevelSolver_total!G64))/MIN(Sparse_total!G64,NonLinear_total!G64,BilevelSolver_total!G64))</f>
        <v>0</v>
      </c>
      <c r="M64" s="114">
        <f t="shared" si="4"/>
        <v>64.110245654282636</v>
      </c>
      <c r="N64" s="86"/>
      <c r="O64" s="105">
        <v>40421</v>
      </c>
      <c r="P64" s="6">
        <v>1793</v>
      </c>
      <c r="Q64" s="6">
        <v>70.204267501830998</v>
      </c>
      <c r="R64" s="6">
        <v>2643</v>
      </c>
      <c r="S64" s="6">
        <v>0</v>
      </c>
      <c r="T64" s="114">
        <v>599</v>
      </c>
      <c r="W64" s="105">
        <v>124.00000008365301</v>
      </c>
      <c r="X64" s="6">
        <v>1194</v>
      </c>
      <c r="Y64" s="114">
        <v>1194</v>
      </c>
      <c r="AA64" s="6"/>
    </row>
    <row r="65" spans="1:27" ht="15.75" customHeight="1" thickBot="1" x14ac:dyDescent="0.25">
      <c r="A65" s="12" t="str">
        <f t="shared" si="2"/>
        <v>cond-mat-2005_14_5</v>
      </c>
      <c r="B65" s="12" t="s">
        <v>125</v>
      </c>
      <c r="C65" s="12">
        <v>14</v>
      </c>
      <c r="D65" s="12">
        <v>5</v>
      </c>
      <c r="E65" s="12">
        <f t="shared" si="3"/>
        <v>0</v>
      </c>
      <c r="F65" s="12">
        <f t="shared" si="5"/>
        <v>304</v>
      </c>
      <c r="G65" s="12">
        <f t="shared" si="6"/>
        <v>1676.999999983246</v>
      </c>
      <c r="H65" s="12">
        <v>81.872391174535935</v>
      </c>
      <c r="I65" s="12">
        <v>7200.0304861068698</v>
      </c>
      <c r="J65" s="12">
        <v>6565</v>
      </c>
      <c r="K65" s="12">
        <v>304</v>
      </c>
      <c r="L65" s="12">
        <f>100*IF(MIN(Sparse_total!G65,NonLinear_total!G65,BilevelSolver_total!G65)=0,0,(NonLinear_total!G65-MIN(Sparse_total!G65,NonLinear_total!G65,BilevelSolver_total!G65))/MIN(Sparse_total!G65,NonLinear_total!G65,BilevelSolver_total!G65))</f>
        <v>0</v>
      </c>
      <c r="M65" s="116">
        <f t="shared" si="4"/>
        <v>81.872391174535665</v>
      </c>
      <c r="N65" s="86"/>
      <c r="O65" s="107">
        <v>40421</v>
      </c>
      <c r="P65" s="12">
        <v>1793</v>
      </c>
      <c r="Q65" s="12">
        <v>70.942569971084595</v>
      </c>
      <c r="R65" s="12">
        <v>2160</v>
      </c>
      <c r="S65" s="12">
        <v>0</v>
      </c>
      <c r="T65" s="116">
        <v>304</v>
      </c>
      <c r="W65" s="107">
        <v>116.000000016754</v>
      </c>
      <c r="X65" s="12">
        <v>1489</v>
      </c>
      <c r="Y65" s="116">
        <v>1489</v>
      </c>
      <c r="AA65" s="6"/>
    </row>
    <row r="66" spans="1:27" ht="15.75" customHeight="1" x14ac:dyDescent="0.2">
      <c r="A66" s="31" t="str">
        <f t="shared" si="2"/>
        <v>dolphins_2_3</v>
      </c>
      <c r="B66" s="31" t="s">
        <v>138</v>
      </c>
      <c r="C66" s="31">
        <v>2</v>
      </c>
      <c r="D66" s="31">
        <v>3</v>
      </c>
      <c r="E66" s="31">
        <f t="shared" si="3"/>
        <v>1</v>
      </c>
      <c r="F66" s="31">
        <f t="shared" ref="F66:F97" si="7">P66-X66</f>
        <v>43.999999994999953</v>
      </c>
      <c r="G66" s="31">
        <f t="shared" ref="G66:G97" si="8">P66-W66</f>
        <v>43.999999994999953</v>
      </c>
      <c r="H66" s="31">
        <v>0</v>
      </c>
      <c r="I66" s="31">
        <v>12.0036458969116</v>
      </c>
      <c r="J66" s="31">
        <v>26431</v>
      </c>
      <c r="K66" s="31">
        <v>0</v>
      </c>
      <c r="L66" s="31">
        <f>100*IF(MIN(Sparse_total!G66,NonLinear_total!G66,BilevelSolver_total!G66)=0,0,(NonLinear_total!G66-MIN(Sparse_total!G66,NonLinear_total!G66,BilevelSolver_total!G66))/MIN(Sparse_total!G66,NonLinear_total!G66,BilevelSolver_total!G66))</f>
        <v>0</v>
      </c>
      <c r="M66" s="113">
        <f t="shared" si="4"/>
        <v>100</v>
      </c>
      <c r="N66" s="86"/>
      <c r="O66" s="104">
        <v>62</v>
      </c>
      <c r="P66" s="31">
        <v>53</v>
      </c>
      <c r="Q66" s="31">
        <v>3.4936189651489202E-2</v>
      </c>
      <c r="R66" s="31">
        <v>0</v>
      </c>
      <c r="S66" s="31">
        <v>0</v>
      </c>
      <c r="T66" s="113">
        <v>0</v>
      </c>
      <c r="W66" s="103">
        <v>9.0000000050000502</v>
      </c>
      <c r="X66" s="34">
        <v>9.0000000050000502</v>
      </c>
      <c r="Y66" s="112">
        <v>53</v>
      </c>
      <c r="AA66" s="6"/>
    </row>
    <row r="67" spans="1:27" ht="15.75" customHeight="1" x14ac:dyDescent="0.2">
      <c r="A67" s="31" t="str">
        <f t="shared" ref="A67:A130" si="9">_xlfn.CONCAT(B67,"_",C67,"_",D67)</f>
        <v>dolphins_2_4</v>
      </c>
      <c r="B67" s="31" t="s">
        <v>138</v>
      </c>
      <c r="C67" s="31">
        <v>2</v>
      </c>
      <c r="D67" s="31">
        <v>4</v>
      </c>
      <c r="E67" s="31">
        <f t="shared" ref="E67:E130" si="10">IF(H67&lt;0.01,1,0)</f>
        <v>1</v>
      </c>
      <c r="F67" s="31">
        <f t="shared" si="7"/>
        <v>42</v>
      </c>
      <c r="G67" s="31">
        <f t="shared" si="8"/>
        <v>42</v>
      </c>
      <c r="H67" s="31">
        <v>0</v>
      </c>
      <c r="I67" s="31">
        <v>74.725592851638794</v>
      </c>
      <c r="J67" s="31">
        <v>205036</v>
      </c>
      <c r="K67" s="31">
        <v>0</v>
      </c>
      <c r="L67" s="31">
        <f>100*IF(MIN(Sparse_total!G67,NonLinear_total!G67,BilevelSolver_total!G67)=0,0,(NonLinear_total!G67-MIN(Sparse_total!G67,NonLinear_total!G67,BilevelSolver_total!G67))/MIN(Sparse_total!G67,NonLinear_total!G67,BilevelSolver_total!G67))</f>
        <v>0</v>
      </c>
      <c r="M67" s="113">
        <f t="shared" ref="M67:M130" si="11">100*(G67-K67)/G67</f>
        <v>100</v>
      </c>
      <c r="N67" s="86"/>
      <c r="O67" s="104">
        <v>62</v>
      </c>
      <c r="P67" s="31">
        <v>53</v>
      </c>
      <c r="Q67" s="31">
        <v>5.8737277984619099E-2</v>
      </c>
      <c r="R67" s="31">
        <v>0</v>
      </c>
      <c r="S67" s="31">
        <v>0</v>
      </c>
      <c r="T67" s="113">
        <v>0</v>
      </c>
      <c r="W67" s="104">
        <v>11</v>
      </c>
      <c r="X67" s="31">
        <v>11</v>
      </c>
      <c r="Y67" s="113">
        <v>53</v>
      </c>
      <c r="AA67" s="6"/>
    </row>
    <row r="68" spans="1:27" ht="15.75" customHeight="1" x14ac:dyDescent="0.2">
      <c r="A68" s="31" t="str">
        <f t="shared" si="9"/>
        <v>dolphins_2_5</v>
      </c>
      <c r="B68" s="31" t="s">
        <v>138</v>
      </c>
      <c r="C68" s="31">
        <v>2</v>
      </c>
      <c r="D68" s="31">
        <v>5</v>
      </c>
      <c r="E68" s="31">
        <f t="shared" si="10"/>
        <v>1</v>
      </c>
      <c r="F68" s="31">
        <f t="shared" si="7"/>
        <v>39</v>
      </c>
      <c r="G68" s="31">
        <f t="shared" si="8"/>
        <v>39</v>
      </c>
      <c r="H68" s="31">
        <v>0</v>
      </c>
      <c r="I68" s="31">
        <v>583.20659494400002</v>
      </c>
      <c r="J68" s="31">
        <v>1502718</v>
      </c>
      <c r="K68" s="31">
        <v>0</v>
      </c>
      <c r="L68" s="31">
        <f>100*IF(MIN(Sparse_total!G68,NonLinear_total!G68,BilevelSolver_total!G68)=0,0,(NonLinear_total!G68-MIN(Sparse_total!G68,NonLinear_total!G68,BilevelSolver_total!G68))/MIN(Sparse_total!G68,NonLinear_total!G68,BilevelSolver_total!G68))</f>
        <v>0</v>
      </c>
      <c r="M68" s="113">
        <f t="shared" si="11"/>
        <v>100</v>
      </c>
      <c r="N68" s="86"/>
      <c r="O68" s="104">
        <v>62</v>
      </c>
      <c r="P68" s="31">
        <v>53</v>
      </c>
      <c r="Q68" s="31">
        <v>3.41229438781738E-2</v>
      </c>
      <c r="R68" s="31">
        <v>0</v>
      </c>
      <c r="S68" s="31">
        <v>0</v>
      </c>
      <c r="T68" s="113">
        <v>0</v>
      </c>
      <c r="W68" s="104">
        <v>14</v>
      </c>
      <c r="X68" s="31">
        <v>14</v>
      </c>
      <c r="Y68" s="113">
        <v>53</v>
      </c>
      <c r="AA68" s="6"/>
    </row>
    <row r="69" spans="1:27" ht="15.75" customHeight="1" x14ac:dyDescent="0.2">
      <c r="A69" s="31" t="str">
        <f t="shared" si="9"/>
        <v>dolphins_3_3</v>
      </c>
      <c r="B69" s="31" t="s">
        <v>138</v>
      </c>
      <c r="C69" s="31">
        <v>3</v>
      </c>
      <c r="D69" s="31">
        <v>3</v>
      </c>
      <c r="E69" s="31">
        <f t="shared" si="10"/>
        <v>1</v>
      </c>
      <c r="F69" s="31">
        <f t="shared" si="7"/>
        <v>31</v>
      </c>
      <c r="G69" s="31">
        <f t="shared" si="8"/>
        <v>31</v>
      </c>
      <c r="H69" s="31">
        <v>0</v>
      </c>
      <c r="I69" s="31">
        <v>5.8511760234832701</v>
      </c>
      <c r="J69" s="31">
        <v>10352</v>
      </c>
      <c r="K69" s="31">
        <v>0</v>
      </c>
      <c r="L69" s="31">
        <f>100*IF(MIN(Sparse_total!G69,NonLinear_total!G69,BilevelSolver_total!G69)=0,0,(NonLinear_total!G69-MIN(Sparse_total!G69,NonLinear_total!G69,BilevelSolver_total!G69))/MIN(Sparse_total!G69,NonLinear_total!G69,BilevelSolver_total!G69))</f>
        <v>0</v>
      </c>
      <c r="M69" s="113">
        <f t="shared" si="11"/>
        <v>100</v>
      </c>
      <c r="N69" s="86"/>
      <c r="O69" s="104">
        <v>62</v>
      </c>
      <c r="P69" s="31">
        <v>45</v>
      </c>
      <c r="Q69" s="31">
        <v>3.1268596649169901E-2</v>
      </c>
      <c r="R69" s="31">
        <v>0</v>
      </c>
      <c r="S69" s="31">
        <v>0</v>
      </c>
      <c r="T69" s="113">
        <v>0</v>
      </c>
      <c r="W69" s="104">
        <v>14</v>
      </c>
      <c r="X69" s="31">
        <v>14</v>
      </c>
      <c r="Y69" s="113">
        <v>45</v>
      </c>
      <c r="AA69" s="6"/>
    </row>
    <row r="70" spans="1:27" ht="15.75" customHeight="1" x14ac:dyDescent="0.2">
      <c r="A70" s="31" t="str">
        <f t="shared" si="9"/>
        <v>dolphins_3_4</v>
      </c>
      <c r="B70" s="31" t="s">
        <v>138</v>
      </c>
      <c r="C70" s="31">
        <v>3</v>
      </c>
      <c r="D70" s="31">
        <v>4</v>
      </c>
      <c r="E70" s="31">
        <f t="shared" si="10"/>
        <v>1</v>
      </c>
      <c r="F70" s="31">
        <f t="shared" si="7"/>
        <v>28</v>
      </c>
      <c r="G70" s="31">
        <f t="shared" si="8"/>
        <v>28</v>
      </c>
      <c r="H70" s="31">
        <v>0</v>
      </c>
      <c r="I70" s="31">
        <v>19.333839178085299</v>
      </c>
      <c r="J70" s="31">
        <v>49873</v>
      </c>
      <c r="K70" s="31">
        <v>0</v>
      </c>
      <c r="L70" s="31">
        <f>100*IF(MIN(Sparse_total!G70,NonLinear_total!G70,BilevelSolver_total!G70)=0,0,(NonLinear_total!G70-MIN(Sparse_total!G70,NonLinear_total!G70,BilevelSolver_total!G70))/MIN(Sparse_total!G70,NonLinear_total!G70,BilevelSolver_total!G70))</f>
        <v>0</v>
      </c>
      <c r="M70" s="113">
        <f t="shared" si="11"/>
        <v>100</v>
      </c>
      <c r="N70" s="86"/>
      <c r="O70" s="104">
        <v>62</v>
      </c>
      <c r="P70" s="31">
        <v>45</v>
      </c>
      <c r="Q70" s="31">
        <v>3.0373096466064401E-2</v>
      </c>
      <c r="R70" s="31">
        <v>0</v>
      </c>
      <c r="S70" s="31">
        <v>1</v>
      </c>
      <c r="T70" s="113">
        <v>0</v>
      </c>
      <c r="W70" s="104">
        <v>17</v>
      </c>
      <c r="X70" s="31">
        <v>17</v>
      </c>
      <c r="Y70" s="113">
        <v>45</v>
      </c>
      <c r="AA70" s="6"/>
    </row>
    <row r="71" spans="1:27" ht="15.75" customHeight="1" x14ac:dyDescent="0.2">
      <c r="A71" s="31" t="str">
        <f t="shared" si="9"/>
        <v>dolphins_3_5</v>
      </c>
      <c r="B71" s="31" t="s">
        <v>138</v>
      </c>
      <c r="C71" s="31">
        <v>3</v>
      </c>
      <c r="D71" s="31">
        <v>5</v>
      </c>
      <c r="E71" s="31">
        <f t="shared" si="10"/>
        <v>1</v>
      </c>
      <c r="F71" s="31">
        <f t="shared" si="7"/>
        <v>23</v>
      </c>
      <c r="G71" s="31">
        <f t="shared" si="8"/>
        <v>23</v>
      </c>
      <c r="H71" s="31">
        <v>0</v>
      </c>
      <c r="I71" s="31">
        <v>65.841132164001394</v>
      </c>
      <c r="J71" s="31">
        <v>180541</v>
      </c>
      <c r="K71" s="31">
        <v>0</v>
      </c>
      <c r="L71" s="31">
        <f>100*IF(MIN(Sparse_total!G71,NonLinear_total!G71,BilevelSolver_total!G71)=0,0,(NonLinear_total!G71-MIN(Sparse_total!G71,NonLinear_total!G71,BilevelSolver_total!G71))/MIN(Sparse_total!G71,NonLinear_total!G71,BilevelSolver_total!G71))</f>
        <v>0</v>
      </c>
      <c r="M71" s="113">
        <f t="shared" si="11"/>
        <v>100</v>
      </c>
      <c r="N71" s="86"/>
      <c r="O71" s="104">
        <v>62</v>
      </c>
      <c r="P71" s="31">
        <v>45</v>
      </c>
      <c r="Q71" s="31">
        <v>3.3056735992431599E-2</v>
      </c>
      <c r="R71" s="31">
        <v>0</v>
      </c>
      <c r="S71" s="31">
        <v>2</v>
      </c>
      <c r="T71" s="113">
        <v>0</v>
      </c>
      <c r="W71" s="104">
        <v>22</v>
      </c>
      <c r="X71" s="31">
        <v>22</v>
      </c>
      <c r="Y71" s="113">
        <v>45</v>
      </c>
      <c r="AA71" s="6"/>
    </row>
    <row r="72" spans="1:27" ht="15.75" customHeight="1" thickBot="1" x14ac:dyDescent="0.25">
      <c r="A72" s="38" t="str">
        <f t="shared" si="9"/>
        <v>dolphins_4_3</v>
      </c>
      <c r="B72" s="38" t="s">
        <v>138</v>
      </c>
      <c r="C72" s="38">
        <v>4</v>
      </c>
      <c r="D72" s="38">
        <v>3</v>
      </c>
      <c r="E72" s="38">
        <f t="shared" si="10"/>
        <v>1</v>
      </c>
      <c r="F72" s="38">
        <f t="shared" si="7"/>
        <v>7</v>
      </c>
      <c r="G72" s="38">
        <f t="shared" si="8"/>
        <v>7</v>
      </c>
      <c r="H72" s="38">
        <v>0</v>
      </c>
      <c r="I72" s="38">
        <v>1.91770696640014</v>
      </c>
      <c r="J72" s="38">
        <v>2323</v>
      </c>
      <c r="K72" s="38">
        <v>0</v>
      </c>
      <c r="L72" s="38">
        <f>100*IF(MIN(Sparse_total!G72,NonLinear_total!G72,BilevelSolver_total!G72)=0,0,(NonLinear_total!G72-MIN(Sparse_total!G72,NonLinear_total!G72,BilevelSolver_total!G72))/MIN(Sparse_total!G72,NonLinear_total!G72,BilevelSolver_total!G72))</f>
        <v>0</v>
      </c>
      <c r="M72" s="117">
        <f t="shared" si="11"/>
        <v>100</v>
      </c>
      <c r="N72" s="86"/>
      <c r="O72" s="108">
        <v>62</v>
      </c>
      <c r="P72" s="38">
        <v>36</v>
      </c>
      <c r="Q72" s="38">
        <v>2.98488140106201E-2</v>
      </c>
      <c r="R72" s="38">
        <v>0</v>
      </c>
      <c r="S72" s="38">
        <v>0</v>
      </c>
      <c r="T72" s="117">
        <v>0</v>
      </c>
      <c r="W72" s="104">
        <v>29</v>
      </c>
      <c r="X72" s="31">
        <v>29</v>
      </c>
      <c r="Y72" s="113">
        <v>36</v>
      </c>
      <c r="AA72" s="6"/>
    </row>
    <row r="73" spans="1:27" ht="15.75" customHeight="1" x14ac:dyDescent="0.2">
      <c r="A73" s="31" t="str">
        <f t="shared" si="9"/>
        <v>football_7_3</v>
      </c>
      <c r="B73" s="31" t="s">
        <v>146</v>
      </c>
      <c r="C73" s="31">
        <v>7</v>
      </c>
      <c r="D73" s="31">
        <v>3</v>
      </c>
      <c r="E73" s="31">
        <f t="shared" si="10"/>
        <v>1</v>
      </c>
      <c r="F73" s="31">
        <f t="shared" si="7"/>
        <v>100.0000000000001</v>
      </c>
      <c r="G73" s="31">
        <f t="shared" si="8"/>
        <v>100.0000000000001</v>
      </c>
      <c r="H73" s="31">
        <v>0</v>
      </c>
      <c r="I73" s="31">
        <v>1426.9690001010799</v>
      </c>
      <c r="J73" s="31">
        <v>372314</v>
      </c>
      <c r="K73" s="31">
        <v>0</v>
      </c>
      <c r="L73" s="31">
        <f>100*IF(MIN(Sparse_total!G73,NonLinear_total!G73,BilevelSolver_total!G73)=0,0,(NonLinear_total!G73-MIN(Sparse_total!G73,NonLinear_total!G73,BilevelSolver_total!G73))/MIN(Sparse_total!G73,NonLinear_total!G73,BilevelSolver_total!G73))</f>
        <v>1.9895196601282828E-13</v>
      </c>
      <c r="M73" s="113">
        <f t="shared" si="11"/>
        <v>99.999999999999986</v>
      </c>
      <c r="N73" s="86"/>
      <c r="O73" s="104">
        <v>115</v>
      </c>
      <c r="P73" s="31">
        <v>115</v>
      </c>
      <c r="Q73" s="31">
        <v>0.12243390083312899</v>
      </c>
      <c r="R73" s="31">
        <v>0</v>
      </c>
      <c r="S73" s="31">
        <v>0</v>
      </c>
      <c r="T73" s="113">
        <v>0</v>
      </c>
      <c r="W73" s="103">
        <v>14.999999999999901</v>
      </c>
      <c r="X73" s="34">
        <v>14.999999999999901</v>
      </c>
      <c r="Y73" s="112">
        <v>115</v>
      </c>
      <c r="AA73" s="6"/>
    </row>
    <row r="74" spans="1:27" ht="15.75" customHeight="1" x14ac:dyDescent="0.2">
      <c r="A74" s="6" t="str">
        <f t="shared" si="9"/>
        <v>football_7_4</v>
      </c>
      <c r="B74" s="6" t="s">
        <v>146</v>
      </c>
      <c r="C74" s="6">
        <v>7</v>
      </c>
      <c r="D74" s="6">
        <v>4</v>
      </c>
      <c r="E74" s="6">
        <f t="shared" si="10"/>
        <v>0</v>
      </c>
      <c r="F74" s="6">
        <f t="shared" si="7"/>
        <v>23</v>
      </c>
      <c r="G74" s="6">
        <f t="shared" si="8"/>
        <v>88</v>
      </c>
      <c r="H74" s="6">
        <v>73.86363636363636</v>
      </c>
      <c r="I74" s="6">
        <v>7200.0004568099903</v>
      </c>
      <c r="J74" s="6">
        <v>1430030</v>
      </c>
      <c r="K74" s="6">
        <v>0</v>
      </c>
      <c r="L74" s="6">
        <f>100*IF(MIN(Sparse_total!G74,NonLinear_total!G74,BilevelSolver_total!G74)=0,0,(NonLinear_total!G74-MIN(Sparse_total!G74,NonLinear_total!G74,BilevelSolver_total!G74))/MIN(Sparse_total!G74,NonLinear_total!G74,BilevelSolver_total!G74))</f>
        <v>0</v>
      </c>
      <c r="M74" s="114">
        <f t="shared" si="11"/>
        <v>100</v>
      </c>
      <c r="N74" s="86"/>
      <c r="O74" s="105">
        <v>115</v>
      </c>
      <c r="P74" s="6">
        <v>115</v>
      </c>
      <c r="Q74" s="6">
        <v>0.123786687850952</v>
      </c>
      <c r="R74" s="6">
        <v>7010</v>
      </c>
      <c r="S74" s="6">
        <v>1</v>
      </c>
      <c r="T74" s="114">
        <v>0</v>
      </c>
      <c r="W74" s="105">
        <v>27</v>
      </c>
      <c r="X74" s="6">
        <v>92</v>
      </c>
      <c r="Y74" s="114">
        <v>115</v>
      </c>
      <c r="AA74" s="6"/>
    </row>
    <row r="75" spans="1:27" ht="15.75" customHeight="1" x14ac:dyDescent="0.2">
      <c r="A75" s="6" t="str">
        <f t="shared" si="9"/>
        <v>football_7_5</v>
      </c>
      <c r="B75" s="6" t="s">
        <v>146</v>
      </c>
      <c r="C75" s="6">
        <v>7</v>
      </c>
      <c r="D75" s="6">
        <v>5</v>
      </c>
      <c r="E75" s="6">
        <f t="shared" si="10"/>
        <v>0</v>
      </c>
      <c r="F75" s="6">
        <f t="shared" si="7"/>
        <v>9.9475983006414026E-13</v>
      </c>
      <c r="G75" s="6">
        <f t="shared" si="8"/>
        <v>83.999995445357598</v>
      </c>
      <c r="H75" s="6">
        <v>99.999999999998934</v>
      </c>
      <c r="I75" s="6">
        <v>7200.00090289115</v>
      </c>
      <c r="J75" s="6">
        <v>2703047</v>
      </c>
      <c r="K75" s="6">
        <v>0</v>
      </c>
      <c r="L75" s="6">
        <f>100*IF(MIN(Sparse_total!G75,NonLinear_total!G75,BilevelSolver_total!G75)=0,0,(NonLinear_total!G75-MIN(Sparse_total!G75,NonLinear_total!G75,BilevelSolver_total!G75))/MIN(Sparse_total!G75,NonLinear_total!G75,BilevelSolver_total!G75))</f>
        <v>0</v>
      </c>
      <c r="M75" s="114">
        <f t="shared" si="11"/>
        <v>100</v>
      </c>
      <c r="N75" s="86"/>
      <c r="O75" s="105">
        <v>115</v>
      </c>
      <c r="P75" s="6">
        <v>115</v>
      </c>
      <c r="Q75" s="6">
        <v>0.12135434150695799</v>
      </c>
      <c r="R75" s="6">
        <v>28216</v>
      </c>
      <c r="S75" s="6">
        <v>8</v>
      </c>
      <c r="T75" s="114">
        <v>0</v>
      </c>
      <c r="W75" s="105">
        <v>31.000004554642398</v>
      </c>
      <c r="X75" s="6">
        <v>114.99999999999901</v>
      </c>
      <c r="Y75" s="114">
        <v>115</v>
      </c>
      <c r="AA75" s="6"/>
    </row>
    <row r="76" spans="1:27" ht="15.75" customHeight="1" x14ac:dyDescent="0.2">
      <c r="A76" s="31" t="str">
        <f t="shared" si="9"/>
        <v>football_8_3</v>
      </c>
      <c r="B76" s="31" t="s">
        <v>146</v>
      </c>
      <c r="C76" s="31">
        <v>8</v>
      </c>
      <c r="D76" s="31">
        <v>3</v>
      </c>
      <c r="E76" s="31">
        <f t="shared" si="10"/>
        <v>1</v>
      </c>
      <c r="F76" s="31">
        <f t="shared" si="7"/>
        <v>56.999999999997797</v>
      </c>
      <c r="G76" s="31">
        <f t="shared" si="8"/>
        <v>56.999999999997797</v>
      </c>
      <c r="H76" s="31">
        <v>0</v>
      </c>
      <c r="I76" s="31">
        <v>1497.0320880413001</v>
      </c>
      <c r="J76" s="31">
        <v>200457</v>
      </c>
      <c r="K76" s="31">
        <v>0</v>
      </c>
      <c r="L76" s="31">
        <f>100*IF(MIN(Sparse_total!G76,NonLinear_total!G76,BilevelSolver_total!G76)=0,0,(NonLinear_total!G76-MIN(Sparse_total!G76,NonLinear_total!G76,BilevelSolver_total!G76))/MIN(Sparse_total!G76,NonLinear_total!G76,BilevelSolver_total!G76))</f>
        <v>0</v>
      </c>
      <c r="M76" s="113">
        <f t="shared" si="11"/>
        <v>100</v>
      </c>
      <c r="N76" s="86"/>
      <c r="O76" s="104">
        <v>115</v>
      </c>
      <c r="P76" s="31">
        <v>114</v>
      </c>
      <c r="Q76" s="31">
        <v>0.13184380531310999</v>
      </c>
      <c r="R76" s="31">
        <v>0</v>
      </c>
      <c r="S76" s="31">
        <v>0</v>
      </c>
      <c r="T76" s="113">
        <v>0</v>
      </c>
      <c r="W76" s="104">
        <v>57.000000000002203</v>
      </c>
      <c r="X76" s="31">
        <v>57.000000000002203</v>
      </c>
      <c r="Y76" s="113">
        <v>114</v>
      </c>
      <c r="AA76" s="6"/>
    </row>
    <row r="77" spans="1:27" ht="15.75" customHeight="1" x14ac:dyDescent="0.2">
      <c r="A77" s="31" t="str">
        <f t="shared" si="9"/>
        <v>football_8_4</v>
      </c>
      <c r="B77" s="31" t="s">
        <v>146</v>
      </c>
      <c r="C77" s="31">
        <v>8</v>
      </c>
      <c r="D77" s="31">
        <v>4</v>
      </c>
      <c r="E77" s="31">
        <f t="shared" si="10"/>
        <v>1</v>
      </c>
      <c r="F77" s="31">
        <f t="shared" si="7"/>
        <v>18.000000000029104</v>
      </c>
      <c r="G77" s="31">
        <f t="shared" si="8"/>
        <v>18.000000000029104</v>
      </c>
      <c r="H77" s="31">
        <v>0</v>
      </c>
      <c r="I77" s="31">
        <v>3072.0801169872202</v>
      </c>
      <c r="J77" s="31">
        <v>990238</v>
      </c>
      <c r="K77" s="31">
        <v>0</v>
      </c>
      <c r="L77" s="31">
        <f>100*IF(MIN(Sparse_total!G77,NonLinear_total!G77,BilevelSolver_total!G77)=0,0,(NonLinear_total!G77-MIN(Sparse_total!G77,NonLinear_total!G77,BilevelSolver_total!G77))/MIN(Sparse_total!G77,NonLinear_total!G77,BilevelSolver_total!G77))</f>
        <v>1.616879469818539E-10</v>
      </c>
      <c r="M77" s="113">
        <f t="shared" si="11"/>
        <v>100</v>
      </c>
      <c r="N77" s="86"/>
      <c r="O77" s="104">
        <v>115</v>
      </c>
      <c r="P77" s="31">
        <v>114</v>
      </c>
      <c r="Q77" s="31">
        <v>0.133194684982299</v>
      </c>
      <c r="R77" s="31">
        <v>0</v>
      </c>
      <c r="S77" s="31">
        <v>1</v>
      </c>
      <c r="T77" s="113">
        <v>0</v>
      </c>
      <c r="W77" s="104">
        <v>95.999999999970896</v>
      </c>
      <c r="X77" s="31">
        <v>95.999999999970896</v>
      </c>
      <c r="Y77" s="113">
        <v>114</v>
      </c>
      <c r="AA77" s="6"/>
    </row>
    <row r="78" spans="1:27" ht="15.75" customHeight="1" thickBot="1" x14ac:dyDescent="0.25">
      <c r="A78" s="12" t="str">
        <f t="shared" si="9"/>
        <v>football_8_5</v>
      </c>
      <c r="B78" s="12" t="s">
        <v>146</v>
      </c>
      <c r="C78" s="12">
        <v>8</v>
      </c>
      <c r="D78" s="12">
        <v>5</v>
      </c>
      <c r="E78" s="12">
        <f t="shared" si="10"/>
        <v>0</v>
      </c>
      <c r="F78" s="12">
        <f t="shared" si="7"/>
        <v>9.9475983006414026E-13</v>
      </c>
      <c r="G78" s="12">
        <f t="shared" si="8"/>
        <v>8.9999999999420055</v>
      </c>
      <c r="H78" s="12">
        <v>99.999999999991346</v>
      </c>
      <c r="I78" s="12">
        <v>7200.0003859996796</v>
      </c>
      <c r="J78" s="12">
        <v>5016562</v>
      </c>
      <c r="K78" s="12">
        <v>0</v>
      </c>
      <c r="L78" s="12">
        <f>100*IF(MIN(Sparse_total!G78,NonLinear_total!G78,BilevelSolver_total!G78)=0,0,(NonLinear_total!G78-MIN(Sparse_total!G78,NonLinear_total!G78,BilevelSolver_total!G78))/MIN(Sparse_total!G78,NonLinear_total!G78,BilevelSolver_total!G78))</f>
        <v>0</v>
      </c>
      <c r="M78" s="116">
        <f t="shared" si="11"/>
        <v>100</v>
      </c>
      <c r="N78" s="86"/>
      <c r="O78" s="107">
        <v>115</v>
      </c>
      <c r="P78" s="12">
        <v>114</v>
      </c>
      <c r="Q78" s="12">
        <v>0.12809729576110801</v>
      </c>
      <c r="R78" s="12">
        <v>32605</v>
      </c>
      <c r="S78" s="12">
        <v>0</v>
      </c>
      <c r="T78" s="116">
        <v>0</v>
      </c>
      <c r="W78" s="107">
        <v>105.00000000005799</v>
      </c>
      <c r="X78" s="12">
        <v>113.99999999999901</v>
      </c>
      <c r="Y78" s="116">
        <v>114</v>
      </c>
      <c r="AA78" s="6"/>
    </row>
    <row r="79" spans="1:27" ht="15.75" customHeight="1" x14ac:dyDescent="0.2">
      <c r="A79" s="6" t="str">
        <f t="shared" si="9"/>
        <v>hep-th_4_3</v>
      </c>
      <c r="B79" s="6" t="s">
        <v>153</v>
      </c>
      <c r="C79" s="6">
        <v>4</v>
      </c>
      <c r="D79" s="6">
        <v>3</v>
      </c>
      <c r="E79" s="6">
        <f t="shared" si="10"/>
        <v>0</v>
      </c>
      <c r="F79" s="6">
        <f t="shared" si="7"/>
        <v>134</v>
      </c>
      <c r="G79" s="6">
        <f t="shared" si="8"/>
        <v>1688.9999903301252</v>
      </c>
      <c r="H79" s="6">
        <v>92.066311381458092</v>
      </c>
      <c r="I79" s="6">
        <v>7200.0048239231101</v>
      </c>
      <c r="J79" s="6">
        <v>158805</v>
      </c>
      <c r="K79" s="6">
        <v>134</v>
      </c>
      <c r="L79" s="6">
        <f>100*IF(MIN(Sparse_total!G79,NonLinear_total!G79,BilevelSolver_total!G79)=0,0,(NonLinear_total!G79-MIN(Sparse_total!G79,NonLinear_total!G79,BilevelSolver_total!G79))/MIN(Sparse_total!G79,NonLinear_total!G79,BilevelSolver_total!G79))</f>
        <v>0</v>
      </c>
      <c r="M79" s="114">
        <f t="shared" si="11"/>
        <v>92.066311381457794</v>
      </c>
      <c r="N79" s="86"/>
      <c r="O79" s="105">
        <v>8361</v>
      </c>
      <c r="P79" s="6">
        <v>1735</v>
      </c>
      <c r="Q79" s="6">
        <v>60.5497820377349</v>
      </c>
      <c r="R79" s="6">
        <v>148</v>
      </c>
      <c r="S79" s="6">
        <v>0</v>
      </c>
      <c r="T79" s="114">
        <v>134</v>
      </c>
      <c r="W79" s="106">
        <v>46.0000096698747</v>
      </c>
      <c r="X79" s="27">
        <v>1601</v>
      </c>
      <c r="Y79" s="115">
        <v>1601</v>
      </c>
      <c r="AA79" s="6"/>
    </row>
    <row r="80" spans="1:27" ht="15.75" customHeight="1" x14ac:dyDescent="0.2">
      <c r="A80" s="6" t="str">
        <f t="shared" si="9"/>
        <v>hep-th_4_4</v>
      </c>
      <c r="B80" s="6" t="s">
        <v>153</v>
      </c>
      <c r="C80" s="6">
        <v>4</v>
      </c>
      <c r="D80" s="6">
        <v>4</v>
      </c>
      <c r="E80" s="6">
        <f t="shared" si="10"/>
        <v>0</v>
      </c>
      <c r="F80" s="6">
        <f t="shared" si="7"/>
        <v>67</v>
      </c>
      <c r="G80" s="6">
        <f t="shared" si="8"/>
        <v>1674.9999998553142</v>
      </c>
      <c r="H80" s="6">
        <v>95.999999999654719</v>
      </c>
      <c r="I80" s="6">
        <v>7200.0026168823197</v>
      </c>
      <c r="J80" s="6">
        <v>172682</v>
      </c>
      <c r="K80" s="6">
        <v>67</v>
      </c>
      <c r="L80" s="6">
        <f>100*IF(MIN(Sparse_total!G80,NonLinear_total!G80,BilevelSolver_total!G80)=0,0,(NonLinear_total!G80-MIN(Sparse_total!G80,NonLinear_total!G80,BilevelSolver_total!G80))/MIN(Sparse_total!G80,NonLinear_total!G80,BilevelSolver_total!G80))</f>
        <v>0</v>
      </c>
      <c r="M80" s="114">
        <f t="shared" si="11"/>
        <v>95.999999999654477</v>
      </c>
      <c r="N80" s="86"/>
      <c r="O80" s="105">
        <v>8361</v>
      </c>
      <c r="P80" s="6">
        <v>1735</v>
      </c>
      <c r="Q80" s="6">
        <v>60.6909821033477</v>
      </c>
      <c r="R80" s="6">
        <v>205</v>
      </c>
      <c r="S80" s="6">
        <v>0</v>
      </c>
      <c r="T80" s="114">
        <v>67</v>
      </c>
      <c r="W80" s="105">
        <v>60.000000144685799</v>
      </c>
      <c r="X80" s="6">
        <v>1668</v>
      </c>
      <c r="Y80" s="114">
        <v>1668</v>
      </c>
      <c r="AA80" s="6"/>
    </row>
    <row r="81" spans="1:27" ht="15.75" customHeight="1" x14ac:dyDescent="0.2">
      <c r="A81" s="6" t="str">
        <f t="shared" si="9"/>
        <v>hep-th_4_5</v>
      </c>
      <c r="B81" s="6" t="s">
        <v>153</v>
      </c>
      <c r="C81" s="6">
        <v>4</v>
      </c>
      <c r="D81" s="6">
        <v>5</v>
      </c>
      <c r="E81" s="6">
        <f t="shared" si="10"/>
        <v>0</v>
      </c>
      <c r="F81" s="6">
        <f t="shared" si="7"/>
        <v>48</v>
      </c>
      <c r="G81" s="6">
        <f t="shared" si="8"/>
        <v>1662.9999991369825</v>
      </c>
      <c r="H81" s="6">
        <v>97.113650028568415</v>
      </c>
      <c r="I81" s="6">
        <v>7200.0091950893402</v>
      </c>
      <c r="J81" s="6">
        <v>169701</v>
      </c>
      <c r="K81" s="6">
        <v>48</v>
      </c>
      <c r="L81" s="6">
        <f>100*IF(MIN(Sparse_total!G81,NonLinear_total!G81,BilevelSolver_total!G81)=0,0,(NonLinear_total!G81-MIN(Sparse_total!G81,NonLinear_total!G81,BilevelSolver_total!G81))/MIN(Sparse_total!G81,NonLinear_total!G81,BilevelSolver_total!G81))</f>
        <v>0</v>
      </c>
      <c r="M81" s="114">
        <f t="shared" si="11"/>
        <v>97.113650028568273</v>
      </c>
      <c r="N81" s="86"/>
      <c r="O81" s="105">
        <v>8361</v>
      </c>
      <c r="P81" s="6">
        <v>1735</v>
      </c>
      <c r="Q81" s="6">
        <v>60.339302778243997</v>
      </c>
      <c r="R81" s="6">
        <v>14450</v>
      </c>
      <c r="S81" s="6">
        <v>0</v>
      </c>
      <c r="T81" s="114">
        <v>48</v>
      </c>
      <c r="W81" s="105">
        <v>72.000000863017505</v>
      </c>
      <c r="X81" s="6">
        <v>1687</v>
      </c>
      <c r="Y81" s="114">
        <v>1687</v>
      </c>
      <c r="AA81" s="6"/>
    </row>
    <row r="82" spans="1:27" ht="15.75" customHeight="1" x14ac:dyDescent="0.2">
      <c r="A82" s="6" t="str">
        <f t="shared" si="9"/>
        <v>hep-th_5_3</v>
      </c>
      <c r="B82" s="6" t="s">
        <v>153</v>
      </c>
      <c r="C82" s="6">
        <v>5</v>
      </c>
      <c r="D82" s="6">
        <v>3</v>
      </c>
      <c r="E82" s="6">
        <f t="shared" si="10"/>
        <v>0</v>
      </c>
      <c r="F82" s="6">
        <f t="shared" si="7"/>
        <v>76.000000000003979</v>
      </c>
      <c r="G82" s="6">
        <f t="shared" si="8"/>
        <v>797.99999726639032</v>
      </c>
      <c r="H82" s="6">
        <v>90.476190443565486</v>
      </c>
      <c r="I82" s="6">
        <v>7200.0012760162299</v>
      </c>
      <c r="J82" s="6">
        <v>122100</v>
      </c>
      <c r="K82" s="6">
        <v>68</v>
      </c>
      <c r="L82" s="6">
        <f>100*IF(MIN(Sparse_total!G82,NonLinear_total!G82,BilevelSolver_total!G82)=0,0,(NonLinear_total!G82-MIN(Sparse_total!G82,NonLinear_total!G82,BilevelSolver_total!G82))/MIN(Sparse_total!G82,NonLinear_total!G82,BilevelSolver_total!G82))</f>
        <v>0</v>
      </c>
      <c r="M82" s="114">
        <f t="shared" si="11"/>
        <v>91.478696712664259</v>
      </c>
      <c r="N82" s="86"/>
      <c r="O82" s="105">
        <v>8361</v>
      </c>
      <c r="P82" s="6">
        <v>851</v>
      </c>
      <c r="Q82" s="6">
        <v>9.7387683391570992</v>
      </c>
      <c r="R82" s="6">
        <v>1951</v>
      </c>
      <c r="S82" s="6">
        <v>0</v>
      </c>
      <c r="T82" s="114">
        <v>68</v>
      </c>
      <c r="W82" s="105">
        <v>53.000002733609698</v>
      </c>
      <c r="X82" s="6">
        <v>774.99999999999602</v>
      </c>
      <c r="Y82" s="114">
        <v>783</v>
      </c>
      <c r="AA82" s="6"/>
    </row>
    <row r="83" spans="1:27" ht="15.75" customHeight="1" x14ac:dyDescent="0.2">
      <c r="A83" s="6" t="str">
        <f t="shared" si="9"/>
        <v>hep-th_5_4</v>
      </c>
      <c r="B83" s="6" t="s">
        <v>153</v>
      </c>
      <c r="C83" s="6">
        <v>5</v>
      </c>
      <c r="D83" s="6">
        <v>4</v>
      </c>
      <c r="E83" s="6">
        <f t="shared" si="10"/>
        <v>0</v>
      </c>
      <c r="F83" s="6">
        <f t="shared" si="7"/>
        <v>49</v>
      </c>
      <c r="G83" s="6">
        <f t="shared" si="8"/>
        <v>785.99999668150542</v>
      </c>
      <c r="H83" s="6">
        <v>93.765903281567716</v>
      </c>
      <c r="I83" s="6">
        <v>7200.0040090084003</v>
      </c>
      <c r="J83" s="6">
        <v>300554</v>
      </c>
      <c r="K83" s="6">
        <v>49</v>
      </c>
      <c r="L83" s="6">
        <f>100*IF(MIN(Sparse_total!G83,NonLinear_total!G83,BilevelSolver_total!G83)=0,0,(NonLinear_total!G83-MIN(Sparse_total!G83,NonLinear_total!G83,BilevelSolver_total!G83))/MIN(Sparse_total!G83,NonLinear_total!G83,BilevelSolver_total!G83))</f>
        <v>0</v>
      </c>
      <c r="M83" s="114">
        <f t="shared" si="11"/>
        <v>93.76590328156766</v>
      </c>
      <c r="N83" s="86"/>
      <c r="O83" s="105">
        <v>8361</v>
      </c>
      <c r="P83" s="6">
        <v>851</v>
      </c>
      <c r="Q83" s="6">
        <v>9.6114594936370796</v>
      </c>
      <c r="R83" s="6">
        <v>1492</v>
      </c>
      <c r="S83" s="6">
        <v>0</v>
      </c>
      <c r="T83" s="114">
        <v>49</v>
      </c>
      <c r="W83" s="105">
        <v>65.000003318494606</v>
      </c>
      <c r="X83" s="6">
        <v>802</v>
      </c>
      <c r="Y83" s="114">
        <v>802</v>
      </c>
      <c r="AA83" s="6"/>
    </row>
    <row r="84" spans="1:27" ht="15.75" customHeight="1" x14ac:dyDescent="0.2">
      <c r="A84" s="6" t="str">
        <f t="shared" si="9"/>
        <v>hep-th_5_5</v>
      </c>
      <c r="B84" s="6" t="s">
        <v>153</v>
      </c>
      <c r="C84" s="6">
        <v>5</v>
      </c>
      <c r="D84" s="6">
        <v>5</v>
      </c>
      <c r="E84" s="6">
        <f t="shared" si="10"/>
        <v>0</v>
      </c>
      <c r="F84" s="6">
        <f t="shared" si="7"/>
        <v>38</v>
      </c>
      <c r="G84" s="6">
        <f t="shared" si="8"/>
        <v>773.99999774843286</v>
      </c>
      <c r="H84" s="6">
        <v>95.090439262203986</v>
      </c>
      <c r="I84" s="6">
        <v>7200.0036580562501</v>
      </c>
      <c r="J84" s="6">
        <v>366558</v>
      </c>
      <c r="K84" s="6">
        <v>38</v>
      </c>
      <c r="L84" s="6">
        <f>100*IF(MIN(Sparse_total!G84,NonLinear_total!G84,BilevelSolver_total!G84)=0,0,(NonLinear_total!G84-MIN(Sparse_total!G84,NonLinear_total!G84,BilevelSolver_total!G84))/MIN(Sparse_total!G84,NonLinear_total!G84,BilevelSolver_total!G84))</f>
        <v>0</v>
      </c>
      <c r="M84" s="114">
        <f t="shared" si="11"/>
        <v>95.090439262203859</v>
      </c>
      <c r="N84" s="86"/>
      <c r="O84" s="105">
        <v>8361</v>
      </c>
      <c r="P84" s="6">
        <v>851</v>
      </c>
      <c r="Q84" s="6">
        <v>9.7728803157806396</v>
      </c>
      <c r="R84" s="6">
        <v>11002</v>
      </c>
      <c r="S84" s="6">
        <v>0</v>
      </c>
      <c r="T84" s="114">
        <v>38</v>
      </c>
      <c r="W84" s="105">
        <v>77.000002251567196</v>
      </c>
      <c r="X84" s="6">
        <v>813</v>
      </c>
      <c r="Y84" s="114">
        <v>813</v>
      </c>
      <c r="AA84" s="6"/>
    </row>
    <row r="85" spans="1:27" ht="15.75" customHeight="1" x14ac:dyDescent="0.2">
      <c r="A85" s="6" t="str">
        <f t="shared" si="9"/>
        <v>hep-th_6_3</v>
      </c>
      <c r="B85" s="6" t="s">
        <v>153</v>
      </c>
      <c r="C85" s="6">
        <v>6</v>
      </c>
      <c r="D85" s="6">
        <v>3</v>
      </c>
      <c r="E85" s="6">
        <f t="shared" si="10"/>
        <v>0</v>
      </c>
      <c r="F85" s="6">
        <f t="shared" si="7"/>
        <v>111.00000000000099</v>
      </c>
      <c r="G85" s="6">
        <f t="shared" si="8"/>
        <v>290.99999963636242</v>
      </c>
      <c r="H85" s="6">
        <v>61.855670055426835</v>
      </c>
      <c r="I85" s="6">
        <v>7200.0016171932202</v>
      </c>
      <c r="J85" s="6">
        <v>164989</v>
      </c>
      <c r="K85" s="6">
        <v>50</v>
      </c>
      <c r="L85" s="6">
        <f>100*IF(MIN(Sparse_total!G85,NonLinear_total!G85,BilevelSolver_total!G85)=0,0,(NonLinear_total!G85-MIN(Sparse_total!G85,NonLinear_total!G85,BilevelSolver_total!G85))/MIN(Sparse_total!G85,NonLinear_total!G85,BilevelSolver_total!G85))</f>
        <v>2.8268549951810664</v>
      </c>
      <c r="M85" s="114">
        <f t="shared" si="11"/>
        <v>82.817869394336526</v>
      </c>
      <c r="N85" s="86"/>
      <c r="O85" s="105">
        <v>8361</v>
      </c>
      <c r="P85" s="6">
        <v>358</v>
      </c>
      <c r="Q85" s="6">
        <v>1.4411690235137899</v>
      </c>
      <c r="R85" s="6">
        <v>763</v>
      </c>
      <c r="S85" s="6">
        <v>3</v>
      </c>
      <c r="T85" s="114">
        <v>50</v>
      </c>
      <c r="W85" s="105">
        <v>67.000000363637596</v>
      </c>
      <c r="X85" s="6">
        <v>246.99999999999901</v>
      </c>
      <c r="Y85" s="114">
        <v>308</v>
      </c>
      <c r="AA85" s="6"/>
    </row>
    <row r="86" spans="1:27" ht="15.75" customHeight="1" x14ac:dyDescent="0.2">
      <c r="A86" s="6" t="str">
        <f t="shared" si="9"/>
        <v>hep-th_6_4</v>
      </c>
      <c r="B86" s="6" t="s">
        <v>153</v>
      </c>
      <c r="C86" s="6">
        <v>6</v>
      </c>
      <c r="D86" s="6">
        <v>4</v>
      </c>
      <c r="E86" s="6">
        <f t="shared" si="10"/>
        <v>0</v>
      </c>
      <c r="F86" s="6">
        <f t="shared" si="7"/>
        <v>73.000000000001023</v>
      </c>
      <c r="G86" s="6">
        <f t="shared" si="8"/>
        <v>276.99999983142771</v>
      </c>
      <c r="H86" s="6">
        <v>73.64620937024344</v>
      </c>
      <c r="I86" s="6">
        <v>7200.0007939338602</v>
      </c>
      <c r="J86" s="6">
        <v>141858</v>
      </c>
      <c r="K86" s="6">
        <v>39</v>
      </c>
      <c r="L86" s="6">
        <f>100*IF(MIN(Sparse_total!G86,NonLinear_total!G86,BilevelSolver_total!G86)=0,0,(NonLinear_total!G86-MIN(Sparse_total!G86,NonLinear_total!G86,BilevelSolver_total!G86))/MIN(Sparse_total!G86,NonLinear_total!G86,BilevelSolver_total!G86))</f>
        <v>0</v>
      </c>
      <c r="M86" s="114">
        <f t="shared" si="11"/>
        <v>85.920577608760283</v>
      </c>
      <c r="N86" s="86"/>
      <c r="O86" s="105">
        <v>8361</v>
      </c>
      <c r="P86" s="6">
        <v>358</v>
      </c>
      <c r="Q86" s="6">
        <v>1.4318585395812899</v>
      </c>
      <c r="R86" s="6">
        <v>2061</v>
      </c>
      <c r="S86" s="6">
        <v>4</v>
      </c>
      <c r="T86" s="114">
        <v>39</v>
      </c>
      <c r="W86" s="105">
        <v>81.000000168572299</v>
      </c>
      <c r="X86" s="6">
        <v>284.99999999999898</v>
      </c>
      <c r="Y86" s="114">
        <v>319</v>
      </c>
      <c r="AA86" s="6"/>
    </row>
    <row r="87" spans="1:27" ht="15.75" customHeight="1" x14ac:dyDescent="0.2">
      <c r="A87" s="6" t="str">
        <f t="shared" si="9"/>
        <v>hep-th_6_5</v>
      </c>
      <c r="B87" s="6" t="s">
        <v>153</v>
      </c>
      <c r="C87" s="6">
        <v>6</v>
      </c>
      <c r="D87" s="6">
        <v>5</v>
      </c>
      <c r="E87" s="6">
        <f t="shared" si="10"/>
        <v>0</v>
      </c>
      <c r="F87" s="6">
        <f t="shared" si="7"/>
        <v>63.000000000001023</v>
      </c>
      <c r="G87" s="6">
        <f t="shared" si="8"/>
        <v>264.99999988719338</v>
      </c>
      <c r="H87" s="6">
        <v>76.226415084219283</v>
      </c>
      <c r="I87" s="6">
        <v>7200.0006310939698</v>
      </c>
      <c r="J87" s="6">
        <v>170784</v>
      </c>
      <c r="K87" s="6">
        <v>38</v>
      </c>
      <c r="L87" s="6">
        <f>100*IF(MIN(Sparse_total!G87,NonLinear_total!G87,BilevelSolver_total!G87)=0,0,(NonLinear_total!G87-MIN(Sparse_total!G87,NonLinear_total!G87,BilevelSolver_total!G87))/MIN(Sparse_total!G87,NonLinear_total!G87,BilevelSolver_total!G87))</f>
        <v>0</v>
      </c>
      <c r="M87" s="114">
        <f t="shared" si="11"/>
        <v>85.660377352386391</v>
      </c>
      <c r="N87" s="86"/>
      <c r="O87" s="105">
        <v>8361</v>
      </c>
      <c r="P87" s="6">
        <v>358</v>
      </c>
      <c r="Q87" s="6">
        <v>1.4255244731903001</v>
      </c>
      <c r="R87" s="6">
        <v>3239</v>
      </c>
      <c r="S87" s="6">
        <v>5</v>
      </c>
      <c r="T87" s="114">
        <v>38</v>
      </c>
      <c r="W87" s="105">
        <v>93.000000112806603</v>
      </c>
      <c r="X87" s="6">
        <v>294.99999999999898</v>
      </c>
      <c r="Y87" s="114">
        <v>320</v>
      </c>
      <c r="AA87" s="6"/>
    </row>
    <row r="88" spans="1:27" ht="15.75" customHeight="1" x14ac:dyDescent="0.2">
      <c r="A88" s="31" t="str">
        <f t="shared" si="9"/>
        <v>hep-th_7_3</v>
      </c>
      <c r="B88" s="31" t="s">
        <v>153</v>
      </c>
      <c r="C88" s="31">
        <v>7</v>
      </c>
      <c r="D88" s="31">
        <v>3</v>
      </c>
      <c r="E88" s="31">
        <f t="shared" si="10"/>
        <v>1</v>
      </c>
      <c r="F88" s="31">
        <f t="shared" si="7"/>
        <v>70.000000000007304</v>
      </c>
      <c r="G88" s="31">
        <f t="shared" si="8"/>
        <v>70.000000000007304</v>
      </c>
      <c r="H88" s="31">
        <v>0</v>
      </c>
      <c r="I88" s="31">
        <v>36.193423986434901</v>
      </c>
      <c r="J88" s="31">
        <v>9558</v>
      </c>
      <c r="K88" s="31">
        <v>40</v>
      </c>
      <c r="L88" s="31">
        <f>100*IF(MIN(Sparse_total!G88,NonLinear_total!G88,BilevelSolver_total!G88)=0,0,(NonLinear_total!G88-MIN(Sparse_total!G88,NonLinear_total!G88,BilevelSolver_total!G88))/MIN(Sparse_total!G88,NonLinear_total!G88,BilevelSolver_total!G88))</f>
        <v>1.0434827605162613E-11</v>
      </c>
      <c r="M88" s="113">
        <f t="shared" si="11"/>
        <v>42.857142857148816</v>
      </c>
      <c r="N88" s="86"/>
      <c r="O88" s="104">
        <v>8361</v>
      </c>
      <c r="P88" s="31">
        <v>137</v>
      </c>
      <c r="Q88" s="31">
        <v>0.36704254150390597</v>
      </c>
      <c r="R88" s="31">
        <v>0</v>
      </c>
      <c r="S88" s="31">
        <v>0</v>
      </c>
      <c r="T88" s="113">
        <v>40</v>
      </c>
      <c r="W88" s="104">
        <v>66.999999999992696</v>
      </c>
      <c r="X88" s="31">
        <v>66.999999999992696</v>
      </c>
      <c r="Y88" s="113">
        <v>97</v>
      </c>
      <c r="AA88" s="6"/>
    </row>
    <row r="89" spans="1:27" ht="15.75" customHeight="1" x14ac:dyDescent="0.2">
      <c r="A89" s="31" t="str">
        <f t="shared" si="9"/>
        <v>hep-th_7_4</v>
      </c>
      <c r="B89" s="31" t="s">
        <v>153</v>
      </c>
      <c r="C89" s="31">
        <v>7</v>
      </c>
      <c r="D89" s="31">
        <v>4</v>
      </c>
      <c r="E89" s="31">
        <f t="shared" si="10"/>
        <v>1</v>
      </c>
      <c r="F89" s="31">
        <f t="shared" si="7"/>
        <v>61.999999999993804</v>
      </c>
      <c r="G89" s="31">
        <f t="shared" si="8"/>
        <v>61.999999999993804</v>
      </c>
      <c r="H89" s="31">
        <v>0</v>
      </c>
      <c r="I89" s="31">
        <v>678.652532815933</v>
      </c>
      <c r="J89" s="31">
        <v>122966</v>
      </c>
      <c r="K89" s="31">
        <v>39</v>
      </c>
      <c r="L89" s="31">
        <f>100*IF(MIN(Sparse_total!G89,NonLinear_total!G89,BilevelSolver_total!G89)=0,0,(NonLinear_total!G89-MIN(Sparse_total!G89,NonLinear_total!G89,BilevelSolver_total!G89))/MIN(Sparse_total!G89,NonLinear_total!G89,BilevelSolver_total!G89))</f>
        <v>0</v>
      </c>
      <c r="M89" s="113">
        <f t="shared" si="11"/>
        <v>37.096774193542103</v>
      </c>
      <c r="N89" s="86"/>
      <c r="O89" s="104">
        <v>8361</v>
      </c>
      <c r="P89" s="31">
        <v>137</v>
      </c>
      <c r="Q89" s="31">
        <v>0.36816120147705</v>
      </c>
      <c r="R89" s="31">
        <v>0</v>
      </c>
      <c r="S89" s="31">
        <v>0</v>
      </c>
      <c r="T89" s="113">
        <v>39</v>
      </c>
      <c r="W89" s="104">
        <v>75.000000000006196</v>
      </c>
      <c r="X89" s="31">
        <v>75.000000000006196</v>
      </c>
      <c r="Y89" s="113">
        <v>98</v>
      </c>
      <c r="AA89" s="6"/>
    </row>
    <row r="90" spans="1:27" ht="15.75" customHeight="1" thickBot="1" x14ac:dyDescent="0.25">
      <c r="A90" s="12" t="str">
        <f t="shared" si="9"/>
        <v>hep-th_7_5</v>
      </c>
      <c r="B90" s="12" t="s">
        <v>153</v>
      </c>
      <c r="C90" s="12">
        <v>7</v>
      </c>
      <c r="D90" s="12">
        <v>5</v>
      </c>
      <c r="E90" s="12">
        <f t="shared" si="10"/>
        <v>0</v>
      </c>
      <c r="F90" s="12">
        <f t="shared" si="7"/>
        <v>38</v>
      </c>
      <c r="G90" s="12">
        <f t="shared" si="8"/>
        <v>60.999999999999105</v>
      </c>
      <c r="H90" s="12">
        <v>37.70491803278604</v>
      </c>
      <c r="I90" s="12">
        <v>7200.0005428791001</v>
      </c>
      <c r="J90" s="12">
        <v>1811643</v>
      </c>
      <c r="K90" s="12">
        <v>38</v>
      </c>
      <c r="L90" s="12">
        <f>100*IF(MIN(Sparse_total!G90,NonLinear_total!G90,BilevelSolver_total!G90)=0,0,(NonLinear_total!G90-MIN(Sparse_total!G90,NonLinear_total!G90,BilevelSolver_total!G90))/MIN(Sparse_total!G90,NonLinear_total!G90,BilevelSolver_total!G90))</f>
        <v>0</v>
      </c>
      <c r="M90" s="116">
        <f t="shared" si="11"/>
        <v>37.704918032785969</v>
      </c>
      <c r="N90" s="86"/>
      <c r="O90" s="107">
        <v>8361</v>
      </c>
      <c r="P90" s="12">
        <v>137</v>
      </c>
      <c r="Q90" s="12">
        <v>0.37959790229797302</v>
      </c>
      <c r="R90" s="12">
        <v>36347</v>
      </c>
      <c r="S90" s="12">
        <v>0</v>
      </c>
      <c r="T90" s="116">
        <v>38</v>
      </c>
      <c r="W90" s="107">
        <v>76.000000000000895</v>
      </c>
      <c r="X90" s="12">
        <v>99</v>
      </c>
      <c r="Y90" s="116">
        <v>99</v>
      </c>
      <c r="AA90" s="6"/>
    </row>
    <row r="91" spans="1:27" ht="15.75" customHeight="1" x14ac:dyDescent="0.2">
      <c r="A91" s="31" t="str">
        <f t="shared" si="9"/>
        <v>karate_2_3</v>
      </c>
      <c r="B91" s="31" t="s">
        <v>166</v>
      </c>
      <c r="C91" s="31">
        <v>2</v>
      </c>
      <c r="D91" s="31">
        <v>3</v>
      </c>
      <c r="E91" s="31">
        <f t="shared" si="10"/>
        <v>1</v>
      </c>
      <c r="F91" s="31">
        <f t="shared" si="7"/>
        <v>15</v>
      </c>
      <c r="G91" s="31">
        <f t="shared" si="8"/>
        <v>15</v>
      </c>
      <c r="H91" s="31">
        <v>0</v>
      </c>
      <c r="I91" s="31">
        <v>0.44920301437377902</v>
      </c>
      <c r="J91" s="31">
        <v>1461</v>
      </c>
      <c r="K91" s="31">
        <v>0</v>
      </c>
      <c r="L91" s="31">
        <f>100*IF(MIN(Sparse_total!G91,NonLinear_total!G91,BilevelSolver_total!G91)=0,0,(NonLinear_total!G91-MIN(Sparse_total!G91,NonLinear_total!G91,BilevelSolver_total!G91))/MIN(Sparse_total!G91,NonLinear_total!G91,BilevelSolver_total!G91))</f>
        <v>6.6317322004276458E-13</v>
      </c>
      <c r="M91" s="113">
        <f t="shared" si="11"/>
        <v>100</v>
      </c>
      <c r="N91" s="86"/>
      <c r="O91" s="104">
        <v>34</v>
      </c>
      <c r="P91" s="31">
        <v>33</v>
      </c>
      <c r="Q91" s="31">
        <v>1.97832584381103E-2</v>
      </c>
      <c r="R91" s="31">
        <v>0</v>
      </c>
      <c r="S91" s="31">
        <v>0</v>
      </c>
      <c r="T91" s="113">
        <v>0</v>
      </c>
      <c r="W91" s="103">
        <v>18</v>
      </c>
      <c r="X91" s="34">
        <v>18</v>
      </c>
      <c r="Y91" s="112">
        <v>33</v>
      </c>
      <c r="AA91" s="6"/>
    </row>
    <row r="92" spans="1:27" ht="15.75" customHeight="1" x14ac:dyDescent="0.2">
      <c r="A92" s="31" t="str">
        <f t="shared" si="9"/>
        <v>karate_2_4</v>
      </c>
      <c r="B92" s="31" t="s">
        <v>166</v>
      </c>
      <c r="C92" s="31">
        <v>2</v>
      </c>
      <c r="D92" s="31">
        <v>4</v>
      </c>
      <c r="E92" s="31">
        <f t="shared" si="10"/>
        <v>1</v>
      </c>
      <c r="F92" s="31">
        <f t="shared" si="7"/>
        <v>13</v>
      </c>
      <c r="G92" s="31">
        <f t="shared" si="8"/>
        <v>13</v>
      </c>
      <c r="H92" s="31">
        <v>0</v>
      </c>
      <c r="I92" s="31">
        <v>0.88316607475280695</v>
      </c>
      <c r="J92" s="31">
        <v>3843</v>
      </c>
      <c r="K92" s="31">
        <v>0</v>
      </c>
      <c r="L92" s="31">
        <f>100*IF(MIN(Sparse_total!G92,NonLinear_total!G92,BilevelSolver_total!G92)=0,0,(NonLinear_total!G92-MIN(Sparse_total!G92,NonLinear_total!G92,BilevelSolver_total!G92))/MIN(Sparse_total!G92,NonLinear_total!G92,BilevelSolver_total!G92))</f>
        <v>7.6519986928011366E-13</v>
      </c>
      <c r="M92" s="113">
        <f t="shared" si="11"/>
        <v>100</v>
      </c>
      <c r="N92" s="86"/>
      <c r="O92" s="104">
        <v>34</v>
      </c>
      <c r="P92" s="31">
        <v>33</v>
      </c>
      <c r="Q92" s="31">
        <v>3.4986257553100503E-2</v>
      </c>
      <c r="R92" s="31">
        <v>0</v>
      </c>
      <c r="S92" s="31">
        <v>0</v>
      </c>
      <c r="T92" s="113">
        <v>0</v>
      </c>
      <c r="W92" s="104">
        <v>20</v>
      </c>
      <c r="X92" s="31">
        <v>20</v>
      </c>
      <c r="Y92" s="113">
        <v>33</v>
      </c>
      <c r="AA92" s="6"/>
    </row>
    <row r="93" spans="1:27" ht="15.75" customHeight="1" thickBot="1" x14ac:dyDescent="0.25">
      <c r="A93" s="38" t="str">
        <f t="shared" si="9"/>
        <v>karate_2_5</v>
      </c>
      <c r="B93" s="38" t="s">
        <v>166</v>
      </c>
      <c r="C93" s="38">
        <v>2</v>
      </c>
      <c r="D93" s="38">
        <v>5</v>
      </c>
      <c r="E93" s="38">
        <f t="shared" si="10"/>
        <v>1</v>
      </c>
      <c r="F93" s="38">
        <f t="shared" si="7"/>
        <v>8</v>
      </c>
      <c r="G93" s="38">
        <f t="shared" si="8"/>
        <v>8</v>
      </c>
      <c r="H93" s="38">
        <v>0</v>
      </c>
      <c r="I93" s="38">
        <v>0.472989082336425</v>
      </c>
      <c r="J93" s="38">
        <v>1929</v>
      </c>
      <c r="K93" s="38">
        <v>0</v>
      </c>
      <c r="L93" s="38">
        <f>100*IF(MIN(Sparse_total!G93,NonLinear_total!G93,BilevelSolver_total!G93)=0,0,(NonLinear_total!G93-MIN(Sparse_total!G93,NonLinear_total!G93,BilevelSolver_total!G93))/MIN(Sparse_total!G93,NonLinear_total!G93,BilevelSolver_total!G93))</f>
        <v>0</v>
      </c>
      <c r="M93" s="117">
        <f t="shared" si="11"/>
        <v>100</v>
      </c>
      <c r="N93" s="86"/>
      <c r="O93" s="108">
        <v>34</v>
      </c>
      <c r="P93" s="38">
        <v>33</v>
      </c>
      <c r="Q93" s="38">
        <v>2.0898580551147398E-2</v>
      </c>
      <c r="R93" s="38">
        <v>0</v>
      </c>
      <c r="S93" s="38">
        <v>2</v>
      </c>
      <c r="T93" s="117">
        <v>0</v>
      </c>
      <c r="W93" s="108">
        <v>25</v>
      </c>
      <c r="X93" s="38">
        <v>25</v>
      </c>
      <c r="Y93" s="117">
        <v>33</v>
      </c>
      <c r="AA93" s="6"/>
    </row>
    <row r="94" spans="1:27" ht="15.75" customHeight="1" x14ac:dyDescent="0.2">
      <c r="A94" s="31" t="str">
        <f t="shared" si="9"/>
        <v>lesmis_2_3</v>
      </c>
      <c r="B94" s="31" t="s">
        <v>170</v>
      </c>
      <c r="C94" s="31">
        <v>2</v>
      </c>
      <c r="D94" s="31">
        <v>3</v>
      </c>
      <c r="E94" s="31">
        <f t="shared" si="10"/>
        <v>1</v>
      </c>
      <c r="F94" s="31">
        <f t="shared" si="7"/>
        <v>48</v>
      </c>
      <c r="G94" s="31">
        <f t="shared" si="8"/>
        <v>48</v>
      </c>
      <c r="H94" s="31">
        <v>0</v>
      </c>
      <c r="I94" s="31">
        <v>15.3820431232452</v>
      </c>
      <c r="J94" s="31">
        <v>26102</v>
      </c>
      <c r="K94" s="31">
        <v>35</v>
      </c>
      <c r="L94" s="31">
        <f>100*IF(MIN(Sparse_total!G94,NonLinear_total!G94,BilevelSolver_total!G94)=0,0,(NonLinear_total!G94-MIN(Sparse_total!G94,NonLinear_total!G94,BilevelSolver_total!G94))/MIN(Sparse_total!G94,NonLinear_total!G94,BilevelSolver_total!G94))</f>
        <v>0</v>
      </c>
      <c r="M94" s="113">
        <f t="shared" si="11"/>
        <v>27.083333333333332</v>
      </c>
      <c r="N94" s="86"/>
      <c r="O94" s="104">
        <v>77</v>
      </c>
      <c r="P94" s="31">
        <v>59</v>
      </c>
      <c r="Q94" s="31">
        <v>4.6001911163330002E-2</v>
      </c>
      <c r="R94" s="31">
        <v>0</v>
      </c>
      <c r="S94" s="31">
        <v>0</v>
      </c>
      <c r="T94" s="113">
        <v>35</v>
      </c>
      <c r="W94" s="103">
        <v>11</v>
      </c>
      <c r="X94" s="34">
        <v>11</v>
      </c>
      <c r="Y94" s="112">
        <v>24</v>
      </c>
      <c r="AA94" s="6"/>
    </row>
    <row r="95" spans="1:27" ht="15.75" customHeight="1" x14ac:dyDescent="0.2">
      <c r="A95" s="31" t="str">
        <f t="shared" si="9"/>
        <v>lesmis_2_4</v>
      </c>
      <c r="B95" s="31" t="s">
        <v>170</v>
      </c>
      <c r="C95" s="31">
        <v>2</v>
      </c>
      <c r="D95" s="31">
        <v>4</v>
      </c>
      <c r="E95" s="31">
        <f t="shared" si="10"/>
        <v>1</v>
      </c>
      <c r="F95" s="31">
        <f t="shared" si="7"/>
        <v>43</v>
      </c>
      <c r="G95" s="31">
        <f t="shared" si="8"/>
        <v>43</v>
      </c>
      <c r="H95" s="31">
        <v>0</v>
      </c>
      <c r="I95" s="31">
        <v>111.99594306945799</v>
      </c>
      <c r="J95" s="31">
        <v>174121</v>
      </c>
      <c r="K95" s="31">
        <v>34</v>
      </c>
      <c r="L95" s="31">
        <f>100*IF(MIN(Sparse_total!G95,NonLinear_total!G95,BilevelSolver_total!G95)=0,0,(NonLinear_total!G95-MIN(Sparse_total!G95,NonLinear_total!G95,BilevelSolver_total!G95))/MIN(Sparse_total!G95,NonLinear_total!G95,BilevelSolver_total!G95))</f>
        <v>0</v>
      </c>
      <c r="M95" s="113">
        <f t="shared" si="11"/>
        <v>20.930232558139537</v>
      </c>
      <c r="N95" s="86"/>
      <c r="O95" s="104">
        <v>77</v>
      </c>
      <c r="P95" s="31">
        <v>59</v>
      </c>
      <c r="Q95" s="31">
        <v>4.5502901077270501E-2</v>
      </c>
      <c r="R95" s="31">
        <v>0</v>
      </c>
      <c r="S95" s="31">
        <v>7</v>
      </c>
      <c r="T95" s="113">
        <v>34</v>
      </c>
      <c r="W95" s="104">
        <v>16</v>
      </c>
      <c r="X95" s="31">
        <v>16</v>
      </c>
      <c r="Y95" s="113">
        <v>25</v>
      </c>
      <c r="AA95" s="6"/>
    </row>
    <row r="96" spans="1:27" ht="15.75" customHeight="1" x14ac:dyDescent="0.2">
      <c r="A96" s="31" t="str">
        <f t="shared" si="9"/>
        <v>lesmis_2_5</v>
      </c>
      <c r="B96" s="31" t="s">
        <v>170</v>
      </c>
      <c r="C96" s="31">
        <v>2</v>
      </c>
      <c r="D96" s="31">
        <v>5</v>
      </c>
      <c r="E96" s="31">
        <f t="shared" si="10"/>
        <v>1</v>
      </c>
      <c r="F96" s="31">
        <f t="shared" si="7"/>
        <v>40</v>
      </c>
      <c r="G96" s="31">
        <f t="shared" si="8"/>
        <v>40</v>
      </c>
      <c r="H96" s="31">
        <v>0</v>
      </c>
      <c r="I96" s="31">
        <v>505.79823803901598</v>
      </c>
      <c r="J96" s="31">
        <v>966920</v>
      </c>
      <c r="K96" s="31">
        <v>26</v>
      </c>
      <c r="L96" s="31">
        <f>100*IF(MIN(Sparse_total!G96,NonLinear_total!G96,BilevelSolver_total!G96)=0,0,(NonLinear_total!G96-MIN(Sparse_total!G96,NonLinear_total!G96,BilevelSolver_total!G96))/MIN(Sparse_total!G96,NonLinear_total!G96,BilevelSolver_total!G96))</f>
        <v>0</v>
      </c>
      <c r="M96" s="113">
        <f t="shared" si="11"/>
        <v>35</v>
      </c>
      <c r="N96" s="86"/>
      <c r="O96" s="104">
        <v>77</v>
      </c>
      <c r="P96" s="31">
        <v>59</v>
      </c>
      <c r="Q96" s="31">
        <v>4.5889854431152302E-2</v>
      </c>
      <c r="R96" s="31">
        <v>0</v>
      </c>
      <c r="S96" s="31">
        <v>55</v>
      </c>
      <c r="T96" s="113">
        <v>26</v>
      </c>
      <c r="W96" s="104">
        <v>19</v>
      </c>
      <c r="X96" s="31">
        <v>19</v>
      </c>
      <c r="Y96" s="113">
        <v>33</v>
      </c>
      <c r="AA96" s="6"/>
    </row>
    <row r="97" spans="1:27" ht="15.75" customHeight="1" x14ac:dyDescent="0.2">
      <c r="A97" s="31" t="str">
        <f t="shared" si="9"/>
        <v>lesmis_3_3</v>
      </c>
      <c r="B97" s="31" t="s">
        <v>170</v>
      </c>
      <c r="C97" s="31">
        <v>3</v>
      </c>
      <c r="D97" s="31">
        <v>3</v>
      </c>
      <c r="E97" s="31">
        <f t="shared" si="10"/>
        <v>1</v>
      </c>
      <c r="F97" s="31">
        <f t="shared" si="7"/>
        <v>36</v>
      </c>
      <c r="G97" s="31">
        <f t="shared" si="8"/>
        <v>36</v>
      </c>
      <c r="H97" s="31">
        <v>0</v>
      </c>
      <c r="I97" s="31">
        <v>7.5612981319427401</v>
      </c>
      <c r="J97" s="31">
        <v>14934</v>
      </c>
      <c r="K97" s="31">
        <v>35</v>
      </c>
      <c r="L97" s="31">
        <f>100*IF(MIN(Sparse_total!G97,NonLinear_total!G97,BilevelSolver_total!G97)=0,0,(NonLinear_total!G97-MIN(Sparse_total!G97,NonLinear_total!G97,BilevelSolver_total!G97))/MIN(Sparse_total!G97,NonLinear_total!G97,BilevelSolver_total!G97))</f>
        <v>0</v>
      </c>
      <c r="M97" s="113">
        <f t="shared" si="11"/>
        <v>2.7777777777777777</v>
      </c>
      <c r="N97" s="86"/>
      <c r="O97" s="104">
        <v>77</v>
      </c>
      <c r="P97" s="31">
        <v>48</v>
      </c>
      <c r="Q97" s="31">
        <v>4.1599273681640597E-2</v>
      </c>
      <c r="R97" s="31">
        <v>0</v>
      </c>
      <c r="S97" s="31">
        <v>0</v>
      </c>
      <c r="T97" s="113">
        <v>35</v>
      </c>
      <c r="W97" s="104">
        <v>12</v>
      </c>
      <c r="X97" s="31">
        <v>12</v>
      </c>
      <c r="Y97" s="113">
        <v>13</v>
      </c>
      <c r="AA97" s="6"/>
    </row>
    <row r="98" spans="1:27" ht="15.75" customHeight="1" x14ac:dyDescent="0.2">
      <c r="A98" s="31" t="str">
        <f t="shared" si="9"/>
        <v>lesmis_3_4</v>
      </c>
      <c r="B98" s="31" t="s">
        <v>170</v>
      </c>
      <c r="C98" s="31">
        <v>3</v>
      </c>
      <c r="D98" s="31">
        <v>4</v>
      </c>
      <c r="E98" s="31">
        <f t="shared" si="10"/>
        <v>1</v>
      </c>
      <c r="F98" s="31">
        <f t="shared" ref="F98:F129" si="12">P98-X98</f>
        <v>34</v>
      </c>
      <c r="G98" s="31">
        <f t="shared" ref="G98:G129" si="13">P98-W98</f>
        <v>34</v>
      </c>
      <c r="H98" s="31">
        <v>0</v>
      </c>
      <c r="I98" s="31">
        <v>50.978225946426299</v>
      </c>
      <c r="J98" s="31">
        <v>85721</v>
      </c>
      <c r="K98" s="31">
        <v>27</v>
      </c>
      <c r="L98" s="31">
        <f>100*IF(MIN(Sparse_total!G98,NonLinear_total!G98,BilevelSolver_total!G98)=0,0,(NonLinear_total!G98-MIN(Sparse_total!G98,NonLinear_total!G98,BilevelSolver_total!G98))/MIN(Sparse_total!G98,NonLinear_total!G98,BilevelSolver_total!G98))</f>
        <v>0</v>
      </c>
      <c r="M98" s="113">
        <f t="shared" si="11"/>
        <v>20.588235294117649</v>
      </c>
      <c r="N98" s="86"/>
      <c r="O98" s="104">
        <v>77</v>
      </c>
      <c r="P98" s="31">
        <v>48</v>
      </c>
      <c r="Q98" s="31">
        <v>6.7272186279296806E-2</v>
      </c>
      <c r="R98" s="31">
        <v>0</v>
      </c>
      <c r="S98" s="31">
        <v>0</v>
      </c>
      <c r="T98" s="113">
        <v>27</v>
      </c>
      <c r="W98" s="104">
        <v>14</v>
      </c>
      <c r="X98" s="31">
        <v>14</v>
      </c>
      <c r="Y98" s="113">
        <v>21</v>
      </c>
      <c r="AA98" s="6"/>
    </row>
    <row r="99" spans="1:27" ht="15.75" customHeight="1" x14ac:dyDescent="0.2">
      <c r="A99" s="31" t="str">
        <f t="shared" si="9"/>
        <v>lesmis_3_5</v>
      </c>
      <c r="B99" s="31" t="s">
        <v>170</v>
      </c>
      <c r="C99" s="31">
        <v>3</v>
      </c>
      <c r="D99" s="31">
        <v>5</v>
      </c>
      <c r="E99" s="31">
        <f t="shared" si="10"/>
        <v>1</v>
      </c>
      <c r="F99" s="31">
        <f t="shared" si="12"/>
        <v>33</v>
      </c>
      <c r="G99" s="31">
        <f t="shared" si="13"/>
        <v>33</v>
      </c>
      <c r="H99" s="31">
        <v>0</v>
      </c>
      <c r="I99" s="31">
        <v>241.20812702178901</v>
      </c>
      <c r="J99" s="31">
        <v>527309</v>
      </c>
      <c r="K99" s="31">
        <v>15</v>
      </c>
      <c r="L99" s="31">
        <f>100*IF(MIN(Sparse_total!G99,NonLinear_total!G99,BilevelSolver_total!G99)=0,0,(NonLinear_total!G99-MIN(Sparse_total!G99,NonLinear_total!G99,BilevelSolver_total!G99))/MIN(Sparse_total!G99,NonLinear_total!G99,BilevelSolver_total!G99))</f>
        <v>3.0144237274671006E-13</v>
      </c>
      <c r="M99" s="113">
        <f t="shared" si="11"/>
        <v>54.545454545454547</v>
      </c>
      <c r="N99" s="86"/>
      <c r="O99" s="104">
        <v>77</v>
      </c>
      <c r="P99" s="31">
        <v>48</v>
      </c>
      <c r="Q99" s="31">
        <v>4.0419816970825098E-2</v>
      </c>
      <c r="R99" s="31">
        <v>0</v>
      </c>
      <c r="S99" s="31">
        <v>0</v>
      </c>
      <c r="T99" s="113">
        <v>15</v>
      </c>
      <c r="W99" s="104">
        <v>15</v>
      </c>
      <c r="X99" s="31">
        <v>15</v>
      </c>
      <c r="Y99" s="113">
        <v>33</v>
      </c>
      <c r="AA99" s="6"/>
    </row>
    <row r="100" spans="1:27" ht="15.75" customHeight="1" x14ac:dyDescent="0.2">
      <c r="A100" s="31" t="str">
        <f t="shared" si="9"/>
        <v>lesmis_4_3</v>
      </c>
      <c r="B100" s="31" t="s">
        <v>170</v>
      </c>
      <c r="C100" s="31">
        <v>4</v>
      </c>
      <c r="D100" s="31">
        <v>3</v>
      </c>
      <c r="E100" s="31">
        <f t="shared" si="10"/>
        <v>1</v>
      </c>
      <c r="F100" s="31">
        <f t="shared" si="12"/>
        <v>34</v>
      </c>
      <c r="G100" s="31">
        <f t="shared" si="13"/>
        <v>34</v>
      </c>
      <c r="H100" s="31">
        <v>0</v>
      </c>
      <c r="I100" s="31">
        <v>8.26578688621521</v>
      </c>
      <c r="J100" s="31">
        <v>17685</v>
      </c>
      <c r="K100" s="31">
        <v>28</v>
      </c>
      <c r="L100" s="31">
        <f>100*IF(MIN(Sparse_total!G100,NonLinear_total!G100,BilevelSolver_total!G100)=0,0,(NonLinear_total!G100-MIN(Sparse_total!G100,NonLinear_total!G100,BilevelSolver_total!G100))/MIN(Sparse_total!G100,NonLinear_total!G100,BilevelSolver_total!G100))</f>
        <v>0</v>
      </c>
      <c r="M100" s="113">
        <f t="shared" si="11"/>
        <v>17.647058823529413</v>
      </c>
      <c r="N100" s="86"/>
      <c r="O100" s="104">
        <v>77</v>
      </c>
      <c r="P100" s="31">
        <v>41</v>
      </c>
      <c r="Q100" s="31">
        <v>3.2810926437377902E-2</v>
      </c>
      <c r="R100" s="31">
        <v>0</v>
      </c>
      <c r="S100" s="31">
        <v>0</v>
      </c>
      <c r="T100" s="113">
        <v>28</v>
      </c>
      <c r="W100" s="104">
        <v>7</v>
      </c>
      <c r="X100" s="31">
        <v>7</v>
      </c>
      <c r="Y100" s="113">
        <v>13</v>
      </c>
      <c r="AA100" s="6"/>
    </row>
    <row r="101" spans="1:27" ht="15.75" customHeight="1" x14ac:dyDescent="0.2">
      <c r="A101" s="31" t="str">
        <f t="shared" si="9"/>
        <v>lesmis_4_4</v>
      </c>
      <c r="B101" s="31" t="s">
        <v>170</v>
      </c>
      <c r="C101" s="31">
        <v>4</v>
      </c>
      <c r="D101" s="31">
        <v>4</v>
      </c>
      <c r="E101" s="31">
        <f t="shared" si="10"/>
        <v>1</v>
      </c>
      <c r="F101" s="31">
        <f t="shared" si="12"/>
        <v>30</v>
      </c>
      <c r="G101" s="31">
        <f t="shared" si="13"/>
        <v>30</v>
      </c>
      <c r="H101" s="31">
        <v>0</v>
      </c>
      <c r="I101" s="31">
        <v>45.981876850128103</v>
      </c>
      <c r="J101" s="31">
        <v>84593</v>
      </c>
      <c r="K101" s="31">
        <v>16</v>
      </c>
      <c r="L101" s="31">
        <f>100*IF(MIN(Sparse_total!G101,NonLinear_total!G101,BilevelSolver_total!G101)=0,0,(NonLinear_total!G101-MIN(Sparse_total!G101,NonLinear_total!G101,BilevelSolver_total!G101))/MIN(Sparse_total!G101,NonLinear_total!G101,BilevelSolver_total!G101))</f>
        <v>0</v>
      </c>
      <c r="M101" s="113">
        <f t="shared" si="11"/>
        <v>46.666666666666664</v>
      </c>
      <c r="N101" s="86"/>
      <c r="O101" s="104">
        <v>77</v>
      </c>
      <c r="P101" s="31">
        <v>41</v>
      </c>
      <c r="Q101" s="31">
        <v>3.2046318054199198E-2</v>
      </c>
      <c r="R101" s="31">
        <v>0</v>
      </c>
      <c r="S101" s="31">
        <v>0</v>
      </c>
      <c r="T101" s="113">
        <v>16</v>
      </c>
      <c r="W101" s="104">
        <v>11</v>
      </c>
      <c r="X101" s="31">
        <v>11</v>
      </c>
      <c r="Y101" s="113">
        <v>25</v>
      </c>
      <c r="AA101" s="6"/>
    </row>
    <row r="102" spans="1:27" ht="15.75" customHeight="1" x14ac:dyDescent="0.2">
      <c r="A102" s="31" t="str">
        <f t="shared" si="9"/>
        <v>lesmis_4_5</v>
      </c>
      <c r="B102" s="31" t="s">
        <v>170</v>
      </c>
      <c r="C102" s="31">
        <v>4</v>
      </c>
      <c r="D102" s="31">
        <v>5</v>
      </c>
      <c r="E102" s="31">
        <f t="shared" si="10"/>
        <v>1</v>
      </c>
      <c r="F102" s="31">
        <f t="shared" si="12"/>
        <v>28</v>
      </c>
      <c r="G102" s="31">
        <f t="shared" si="13"/>
        <v>28</v>
      </c>
      <c r="H102" s="31">
        <v>0</v>
      </c>
      <c r="I102" s="31">
        <v>175.99296402931199</v>
      </c>
      <c r="J102" s="31">
        <v>389064</v>
      </c>
      <c r="K102" s="31">
        <v>7</v>
      </c>
      <c r="L102" s="31">
        <f>100*IF(MIN(Sparse_total!G102,NonLinear_total!G102,BilevelSolver_total!G102)=0,0,(NonLinear_total!G102-MIN(Sparse_total!G102,NonLinear_total!G102,BilevelSolver_total!G102))/MIN(Sparse_total!G102,NonLinear_total!G102,BilevelSolver_total!G102))</f>
        <v>0</v>
      </c>
      <c r="M102" s="113">
        <f t="shared" si="11"/>
        <v>75</v>
      </c>
      <c r="N102" s="86"/>
      <c r="O102" s="104">
        <v>77</v>
      </c>
      <c r="P102" s="31">
        <v>41</v>
      </c>
      <c r="Q102" s="31">
        <v>3.2663822174072203E-2</v>
      </c>
      <c r="R102" s="31">
        <v>0</v>
      </c>
      <c r="S102" s="31">
        <v>0</v>
      </c>
      <c r="T102" s="113">
        <v>7</v>
      </c>
      <c r="W102" s="104">
        <v>13</v>
      </c>
      <c r="X102" s="31">
        <v>13</v>
      </c>
      <c r="Y102" s="113">
        <v>34</v>
      </c>
      <c r="AA102" s="6"/>
    </row>
    <row r="103" spans="1:27" ht="15.75" customHeight="1" x14ac:dyDescent="0.2">
      <c r="A103" s="31" t="str">
        <f t="shared" si="9"/>
        <v>lesmis_6_3</v>
      </c>
      <c r="B103" s="31" t="s">
        <v>170</v>
      </c>
      <c r="C103" s="31">
        <v>6</v>
      </c>
      <c r="D103" s="31">
        <v>3</v>
      </c>
      <c r="E103" s="31">
        <f t="shared" si="10"/>
        <v>1</v>
      </c>
      <c r="F103" s="31">
        <f t="shared" si="12"/>
        <v>20</v>
      </c>
      <c r="G103" s="31">
        <f t="shared" si="13"/>
        <v>20</v>
      </c>
      <c r="H103" s="31">
        <v>0</v>
      </c>
      <c r="I103" s="31">
        <v>5.9051761627197203</v>
      </c>
      <c r="J103" s="31">
        <v>8519</v>
      </c>
      <c r="K103" s="31">
        <v>9</v>
      </c>
      <c r="L103" s="31">
        <f>100*IF(MIN(Sparse_total!G103,NonLinear_total!G103,BilevelSolver_total!G103)=0,0,(NonLinear_total!G103-MIN(Sparse_total!G103,NonLinear_total!G103,BilevelSolver_total!G103))/MIN(Sparse_total!G103,NonLinear_total!G103,BilevelSolver_total!G103))</f>
        <v>0</v>
      </c>
      <c r="M103" s="113">
        <f t="shared" si="11"/>
        <v>55</v>
      </c>
      <c r="N103" s="86"/>
      <c r="O103" s="104">
        <v>77</v>
      </c>
      <c r="P103" s="31">
        <v>38</v>
      </c>
      <c r="Q103" s="31">
        <v>2.9824256896972601E-2</v>
      </c>
      <c r="R103" s="31">
        <v>0</v>
      </c>
      <c r="S103" s="31">
        <v>0</v>
      </c>
      <c r="T103" s="113">
        <v>9</v>
      </c>
      <c r="W103" s="104">
        <v>18</v>
      </c>
      <c r="X103" s="31">
        <v>18</v>
      </c>
      <c r="Y103" s="113">
        <v>29</v>
      </c>
      <c r="AA103" s="6"/>
    </row>
    <row r="104" spans="1:27" ht="15.75" customHeight="1" x14ac:dyDescent="0.2">
      <c r="A104" s="31" t="str">
        <f t="shared" si="9"/>
        <v>lesmis_6_4</v>
      </c>
      <c r="B104" s="31" t="s">
        <v>170</v>
      </c>
      <c r="C104" s="31">
        <v>6</v>
      </c>
      <c r="D104" s="31">
        <v>4</v>
      </c>
      <c r="E104" s="31">
        <f t="shared" si="10"/>
        <v>1</v>
      </c>
      <c r="F104" s="31">
        <f t="shared" si="12"/>
        <v>18.000000000000099</v>
      </c>
      <c r="G104" s="31">
        <f t="shared" si="13"/>
        <v>18.000000000000099</v>
      </c>
      <c r="H104" s="31">
        <v>0</v>
      </c>
      <c r="I104" s="31">
        <v>11.831699132919301</v>
      </c>
      <c r="J104" s="31">
        <v>20842</v>
      </c>
      <c r="K104" s="31">
        <v>0</v>
      </c>
      <c r="L104" s="31">
        <f>100*IF(MIN(Sparse_total!G104,NonLinear_total!G104,BilevelSolver_total!G104)=0,0,(NonLinear_total!G104-MIN(Sparse_total!G104,NonLinear_total!G104,BilevelSolver_total!G104))/MIN(Sparse_total!G104,NonLinear_total!G104,BilevelSolver_total!G104))</f>
        <v>5.5264435003563353E-13</v>
      </c>
      <c r="M104" s="113">
        <f t="shared" si="11"/>
        <v>100</v>
      </c>
      <c r="N104" s="86"/>
      <c r="O104" s="104">
        <v>77</v>
      </c>
      <c r="P104" s="31">
        <v>38</v>
      </c>
      <c r="Q104" s="31">
        <v>4.0477752685546799E-2</v>
      </c>
      <c r="R104" s="31">
        <v>0</v>
      </c>
      <c r="S104" s="31">
        <v>7</v>
      </c>
      <c r="T104" s="113">
        <v>0</v>
      </c>
      <c r="W104" s="104">
        <v>19.999999999999901</v>
      </c>
      <c r="X104" s="31">
        <v>19.999999999999901</v>
      </c>
      <c r="Y104" s="113">
        <v>38</v>
      </c>
      <c r="AA104" s="6"/>
    </row>
    <row r="105" spans="1:27" ht="15.75" customHeight="1" thickBot="1" x14ac:dyDescent="0.25">
      <c r="A105" s="38" t="str">
        <f t="shared" si="9"/>
        <v>lesmis_6_5</v>
      </c>
      <c r="B105" s="38" t="s">
        <v>170</v>
      </c>
      <c r="C105" s="38">
        <v>6</v>
      </c>
      <c r="D105" s="38">
        <v>5</v>
      </c>
      <c r="E105" s="38">
        <f t="shared" si="10"/>
        <v>1</v>
      </c>
      <c r="F105" s="38">
        <f t="shared" si="12"/>
        <v>12</v>
      </c>
      <c r="G105" s="38">
        <f t="shared" si="13"/>
        <v>12</v>
      </c>
      <c r="H105" s="38">
        <v>0</v>
      </c>
      <c r="I105" s="38">
        <v>18.925318956375101</v>
      </c>
      <c r="J105" s="38">
        <v>24563</v>
      </c>
      <c r="K105" s="38">
        <v>0</v>
      </c>
      <c r="L105" s="38">
        <f>100*IF(MIN(Sparse_total!G105,NonLinear_total!G105,BilevelSolver_total!G105)=0,0,(NonLinear_total!G105-MIN(Sparse_total!G105,NonLinear_total!G105,BilevelSolver_total!G105))/MIN(Sparse_total!G105,NonLinear_total!G105,BilevelSolver_total!G105))</f>
        <v>8.2896652505345702E-13</v>
      </c>
      <c r="M105" s="117">
        <f t="shared" si="11"/>
        <v>100</v>
      </c>
      <c r="N105" s="86"/>
      <c r="O105" s="108">
        <v>77</v>
      </c>
      <c r="P105" s="38">
        <v>38</v>
      </c>
      <c r="Q105" s="38">
        <v>3.14404964447021E-2</v>
      </c>
      <c r="R105" s="38">
        <v>0</v>
      </c>
      <c r="S105" s="38">
        <v>42</v>
      </c>
      <c r="T105" s="117">
        <v>0</v>
      </c>
      <c r="W105" s="108">
        <v>26</v>
      </c>
      <c r="X105" s="38">
        <v>26</v>
      </c>
      <c r="Y105" s="117">
        <v>38</v>
      </c>
      <c r="AA105" s="6"/>
    </row>
    <row r="106" spans="1:27" ht="15.75" customHeight="1" x14ac:dyDescent="0.2">
      <c r="A106" s="6" t="str">
        <f t="shared" si="9"/>
        <v>netscience_2_3</v>
      </c>
      <c r="B106" s="6" t="s">
        <v>183</v>
      </c>
      <c r="C106" s="6">
        <v>2</v>
      </c>
      <c r="D106" s="6">
        <v>3</v>
      </c>
      <c r="E106" s="6">
        <f t="shared" si="10"/>
        <v>0</v>
      </c>
      <c r="F106" s="6">
        <f t="shared" si="12"/>
        <v>244</v>
      </c>
      <c r="G106" s="6">
        <f t="shared" si="13"/>
        <v>1119.9999960141597</v>
      </c>
      <c r="H106" s="6">
        <v>78.21428563675569</v>
      </c>
      <c r="I106" s="6">
        <v>7200.0030541419901</v>
      </c>
      <c r="J106" s="6">
        <v>549170</v>
      </c>
      <c r="K106" s="6">
        <v>244</v>
      </c>
      <c r="L106" s="6">
        <f>100*IF(MIN(Sparse_total!G106,NonLinear_total!G106,BilevelSolver_total!G106)=0,0,(NonLinear_total!G106-MIN(Sparse_total!G106,NonLinear_total!G106,BilevelSolver_total!G106))/MIN(Sparse_total!G106,NonLinear_total!G106,BilevelSolver_total!G106))</f>
        <v>0</v>
      </c>
      <c r="M106" s="114">
        <f t="shared" si="11"/>
        <v>78.214285636755022</v>
      </c>
      <c r="N106" s="86"/>
      <c r="O106" s="105">
        <v>1589</v>
      </c>
      <c r="P106" s="6">
        <v>1141</v>
      </c>
      <c r="Q106" s="6">
        <v>17.7275710105896</v>
      </c>
      <c r="R106" s="6">
        <v>3420</v>
      </c>
      <c r="S106" s="6">
        <v>0</v>
      </c>
      <c r="T106" s="114">
        <v>244</v>
      </c>
      <c r="W106" s="106">
        <v>21.000003985840401</v>
      </c>
      <c r="X106" s="27">
        <v>897</v>
      </c>
      <c r="Y106" s="115">
        <v>897</v>
      </c>
      <c r="AA106" s="6"/>
    </row>
    <row r="107" spans="1:27" ht="15.75" customHeight="1" x14ac:dyDescent="0.2">
      <c r="A107" s="6" t="str">
        <f t="shared" si="9"/>
        <v>netscience_2_4</v>
      </c>
      <c r="B107" s="6" t="s">
        <v>183</v>
      </c>
      <c r="C107" s="6">
        <v>2</v>
      </c>
      <c r="D107" s="6">
        <v>4</v>
      </c>
      <c r="E107" s="6">
        <f t="shared" si="10"/>
        <v>0</v>
      </c>
      <c r="F107" s="6">
        <f t="shared" si="12"/>
        <v>154</v>
      </c>
      <c r="G107" s="6">
        <f t="shared" si="13"/>
        <v>1112.9999922419022</v>
      </c>
      <c r="H107" s="6">
        <v>86.163521916132481</v>
      </c>
      <c r="I107" s="6">
        <v>7200.0036568641599</v>
      </c>
      <c r="J107" s="6">
        <v>506556</v>
      </c>
      <c r="K107" s="6">
        <v>154</v>
      </c>
      <c r="L107" s="6">
        <f>100*IF(MIN(Sparse_total!G107,NonLinear_total!G107,BilevelSolver_total!G107)=0,0,(NonLinear_total!G107-MIN(Sparse_total!G107,NonLinear_total!G107,BilevelSolver_total!G107))/MIN(Sparse_total!G107,NonLinear_total!G107,BilevelSolver_total!G107))</f>
        <v>0</v>
      </c>
      <c r="M107" s="114">
        <f t="shared" si="11"/>
        <v>86.163521916132296</v>
      </c>
      <c r="N107" s="86"/>
      <c r="O107" s="105">
        <v>1589</v>
      </c>
      <c r="P107" s="6">
        <v>1141</v>
      </c>
      <c r="Q107" s="6">
        <v>18.498862504959099</v>
      </c>
      <c r="R107" s="6">
        <v>426</v>
      </c>
      <c r="S107" s="6">
        <v>0</v>
      </c>
      <c r="T107" s="114">
        <v>154</v>
      </c>
      <c r="W107" s="105">
        <v>28.000007758097802</v>
      </c>
      <c r="X107" s="6">
        <v>987</v>
      </c>
      <c r="Y107" s="114">
        <v>987</v>
      </c>
      <c r="AA107" s="6"/>
    </row>
    <row r="108" spans="1:27" ht="15.75" customHeight="1" x14ac:dyDescent="0.2">
      <c r="A108" s="6" t="str">
        <f t="shared" si="9"/>
        <v>netscience_2_5</v>
      </c>
      <c r="B108" s="6" t="s">
        <v>183</v>
      </c>
      <c r="C108" s="6">
        <v>2</v>
      </c>
      <c r="D108" s="6">
        <v>5</v>
      </c>
      <c r="E108" s="6">
        <f t="shared" si="10"/>
        <v>0</v>
      </c>
      <c r="F108" s="6">
        <f t="shared" si="12"/>
        <v>132</v>
      </c>
      <c r="G108" s="6">
        <f t="shared" si="13"/>
        <v>1106.9999999352219</v>
      </c>
      <c r="H108" s="6">
        <v>88.075880758109975</v>
      </c>
      <c r="I108" s="6">
        <v>7200.0006189346304</v>
      </c>
      <c r="J108" s="6">
        <v>478274</v>
      </c>
      <c r="K108" s="6">
        <v>132</v>
      </c>
      <c r="L108" s="6">
        <f>100*IF(MIN(Sparse_total!G108,NonLinear_total!G108,BilevelSolver_total!G108)=0,0,(NonLinear_total!G108-MIN(Sparse_total!G108,NonLinear_total!G108,BilevelSolver_total!G108))/MIN(Sparse_total!G108,NonLinear_total!G108,BilevelSolver_total!G108))</f>
        <v>0</v>
      </c>
      <c r="M108" s="114">
        <f t="shared" si="11"/>
        <v>88.075880758109818</v>
      </c>
      <c r="N108" s="86"/>
      <c r="O108" s="105">
        <v>1589</v>
      </c>
      <c r="P108" s="6">
        <v>1141</v>
      </c>
      <c r="Q108" s="6">
        <v>18.2519674301147</v>
      </c>
      <c r="R108" s="6">
        <v>5572</v>
      </c>
      <c r="S108" s="6">
        <v>0</v>
      </c>
      <c r="T108" s="114">
        <v>132</v>
      </c>
      <c r="W108" s="105">
        <v>34.000000064778099</v>
      </c>
      <c r="X108" s="6">
        <v>1009</v>
      </c>
      <c r="Y108" s="114">
        <v>1009</v>
      </c>
      <c r="AA108" s="6"/>
    </row>
    <row r="109" spans="1:27" ht="15.75" customHeight="1" x14ac:dyDescent="0.2">
      <c r="A109" s="6" t="str">
        <f t="shared" si="9"/>
        <v>netscience_3_3</v>
      </c>
      <c r="B109" s="6" t="s">
        <v>183</v>
      </c>
      <c r="C109" s="6">
        <v>3</v>
      </c>
      <c r="D109" s="6">
        <v>3</v>
      </c>
      <c r="E109" s="6">
        <f t="shared" si="10"/>
        <v>0</v>
      </c>
      <c r="F109" s="6">
        <f t="shared" si="12"/>
        <v>155</v>
      </c>
      <c r="G109" s="6">
        <f t="shared" si="13"/>
        <v>725.99999510689179</v>
      </c>
      <c r="H109" s="6">
        <v>78.650137597152721</v>
      </c>
      <c r="I109" s="6">
        <v>7200.0026631355204</v>
      </c>
      <c r="J109" s="6">
        <v>703405</v>
      </c>
      <c r="K109" s="6">
        <v>155</v>
      </c>
      <c r="L109" s="6">
        <f>100*IF(MIN(Sparse_total!G109,NonLinear_total!G109,BilevelSolver_total!G109)=0,0,(NonLinear_total!G109-MIN(Sparse_total!G109,NonLinear_total!G109,BilevelSolver_total!G109))/MIN(Sparse_total!G109,NonLinear_total!G109,BilevelSolver_total!G109))</f>
        <v>0</v>
      </c>
      <c r="M109" s="114">
        <f t="shared" si="11"/>
        <v>78.650137597152636</v>
      </c>
      <c r="N109" s="86"/>
      <c r="O109" s="105">
        <v>1589</v>
      </c>
      <c r="P109" s="6">
        <v>751</v>
      </c>
      <c r="Q109" s="6">
        <v>6.1893663406371999</v>
      </c>
      <c r="R109" s="6">
        <v>3292</v>
      </c>
      <c r="S109" s="6">
        <v>0</v>
      </c>
      <c r="T109" s="114">
        <v>155</v>
      </c>
      <c r="W109" s="105">
        <v>25.000004893108201</v>
      </c>
      <c r="X109" s="6">
        <v>596</v>
      </c>
      <c r="Y109" s="114">
        <v>596</v>
      </c>
      <c r="AA109" s="6"/>
    </row>
    <row r="110" spans="1:27" ht="15.75" customHeight="1" x14ac:dyDescent="0.2">
      <c r="A110" s="6" t="str">
        <f t="shared" si="9"/>
        <v>netscience_3_4</v>
      </c>
      <c r="B110" s="6" t="s">
        <v>183</v>
      </c>
      <c r="C110" s="6">
        <v>3</v>
      </c>
      <c r="D110" s="6">
        <v>4</v>
      </c>
      <c r="E110" s="6">
        <f t="shared" si="10"/>
        <v>0</v>
      </c>
      <c r="F110" s="6">
        <f t="shared" si="12"/>
        <v>133</v>
      </c>
      <c r="G110" s="6">
        <f t="shared" si="13"/>
        <v>719.99999999359704</v>
      </c>
      <c r="H110" s="6">
        <v>81.527777777613622</v>
      </c>
      <c r="I110" s="6">
        <v>7200.0013840198499</v>
      </c>
      <c r="J110" s="6">
        <v>714233</v>
      </c>
      <c r="K110" s="6">
        <v>133</v>
      </c>
      <c r="L110" s="6">
        <f>100*IF(MIN(Sparse_total!G110,NonLinear_total!G110,BilevelSolver_total!G110)=0,0,(NonLinear_total!G110-MIN(Sparse_total!G110,NonLinear_total!G110,BilevelSolver_total!G110))/MIN(Sparse_total!G110,NonLinear_total!G110,BilevelSolver_total!G110))</f>
        <v>0</v>
      </c>
      <c r="M110" s="114">
        <f t="shared" si="11"/>
        <v>81.527777777613494</v>
      </c>
      <c r="N110" s="86"/>
      <c r="O110" s="105">
        <v>1589</v>
      </c>
      <c r="P110" s="6">
        <v>751</v>
      </c>
      <c r="Q110" s="6">
        <v>6.5368659496307302</v>
      </c>
      <c r="R110" s="6">
        <v>617</v>
      </c>
      <c r="S110" s="6">
        <v>0</v>
      </c>
      <c r="T110" s="114">
        <v>133</v>
      </c>
      <c r="W110" s="105">
        <v>31.000000006402999</v>
      </c>
      <c r="X110" s="6">
        <v>618</v>
      </c>
      <c r="Y110" s="114">
        <v>618</v>
      </c>
      <c r="AA110" s="6"/>
    </row>
    <row r="111" spans="1:27" ht="15.75" customHeight="1" x14ac:dyDescent="0.2">
      <c r="A111" s="6" t="str">
        <f t="shared" si="9"/>
        <v>netscience_3_5</v>
      </c>
      <c r="B111" s="6" t="s">
        <v>183</v>
      </c>
      <c r="C111" s="6">
        <v>3</v>
      </c>
      <c r="D111" s="6">
        <v>5</v>
      </c>
      <c r="E111" s="6">
        <f t="shared" si="10"/>
        <v>0</v>
      </c>
      <c r="F111" s="6">
        <f t="shared" si="12"/>
        <v>72</v>
      </c>
      <c r="G111" s="6">
        <f t="shared" si="13"/>
        <v>714</v>
      </c>
      <c r="H111" s="6">
        <v>89.915966386554629</v>
      </c>
      <c r="I111" s="6">
        <v>7200.0008749961798</v>
      </c>
      <c r="J111" s="6">
        <v>703815</v>
      </c>
      <c r="K111" s="6">
        <v>72</v>
      </c>
      <c r="L111" s="6">
        <f>100*IF(MIN(Sparse_total!G111,NonLinear_total!G111,BilevelSolver_total!G111)=0,0,(NonLinear_total!G111-MIN(Sparse_total!G111,NonLinear_total!G111,BilevelSolver_total!G111))/MIN(Sparse_total!G111,NonLinear_total!G111,BilevelSolver_total!G111))</f>
        <v>0</v>
      </c>
      <c r="M111" s="114">
        <f t="shared" si="11"/>
        <v>89.915966386554615</v>
      </c>
      <c r="N111" s="86"/>
      <c r="O111" s="105">
        <v>1589</v>
      </c>
      <c r="P111" s="6">
        <v>751</v>
      </c>
      <c r="Q111" s="6">
        <v>6.2006943225860596</v>
      </c>
      <c r="R111" s="6">
        <v>12757</v>
      </c>
      <c r="S111" s="6">
        <v>9</v>
      </c>
      <c r="T111" s="114">
        <v>72</v>
      </c>
      <c r="W111" s="105">
        <v>37</v>
      </c>
      <c r="X111" s="6">
        <v>679</v>
      </c>
      <c r="Y111" s="114">
        <v>679</v>
      </c>
      <c r="AA111" s="6"/>
    </row>
    <row r="112" spans="1:27" ht="15.75" customHeight="1" x14ac:dyDescent="0.2">
      <c r="A112" s="6" t="str">
        <f t="shared" si="9"/>
        <v>netscience_4_3</v>
      </c>
      <c r="B112" s="6" t="s">
        <v>183</v>
      </c>
      <c r="C112" s="6">
        <v>4</v>
      </c>
      <c r="D112" s="6">
        <v>3</v>
      </c>
      <c r="E112" s="6">
        <f t="shared" si="10"/>
        <v>0</v>
      </c>
      <c r="F112" s="6">
        <f t="shared" si="12"/>
        <v>231</v>
      </c>
      <c r="G112" s="6">
        <f t="shared" si="13"/>
        <v>435.99999205453321</v>
      </c>
      <c r="H112" s="6">
        <v>47.018347658339565</v>
      </c>
      <c r="I112" s="6">
        <v>7200.0008130073502</v>
      </c>
      <c r="J112" s="6">
        <v>1101163</v>
      </c>
      <c r="K112" s="6">
        <v>134</v>
      </c>
      <c r="L112" s="6">
        <f>100*IF(MIN(Sparse_total!G112,NonLinear_total!G112,BilevelSolver_total!G112)=0,0,(NonLinear_total!G112-MIN(Sparse_total!G112,NonLinear_total!G112,BilevelSolver_total!G112))/MIN(Sparse_total!G112,NonLinear_total!G112,BilevelSolver_total!G112))</f>
        <v>0</v>
      </c>
      <c r="M112" s="114">
        <f t="shared" si="11"/>
        <v>69.266054485790036</v>
      </c>
      <c r="N112" s="86"/>
      <c r="O112" s="105">
        <v>1589</v>
      </c>
      <c r="P112" s="6">
        <v>470</v>
      </c>
      <c r="Q112" s="6">
        <v>2.1512210369110099</v>
      </c>
      <c r="R112" s="6">
        <v>2779</v>
      </c>
      <c r="S112" s="6">
        <v>3</v>
      </c>
      <c r="T112" s="114">
        <v>134</v>
      </c>
      <c r="W112" s="105">
        <v>34.000007945466798</v>
      </c>
      <c r="X112" s="6">
        <v>239</v>
      </c>
      <c r="Y112" s="114">
        <v>336</v>
      </c>
      <c r="AA112" s="6"/>
    </row>
    <row r="113" spans="1:27" ht="15.75" customHeight="1" x14ac:dyDescent="0.2">
      <c r="A113" s="6" t="str">
        <f t="shared" si="9"/>
        <v>netscience_4_4</v>
      </c>
      <c r="B113" s="6" t="s">
        <v>183</v>
      </c>
      <c r="C113" s="6">
        <v>4</v>
      </c>
      <c r="D113" s="6">
        <v>4</v>
      </c>
      <c r="E113" s="6">
        <f t="shared" si="10"/>
        <v>0</v>
      </c>
      <c r="F113" s="6">
        <f t="shared" si="12"/>
        <v>111.00000000000102</v>
      </c>
      <c r="G113" s="6">
        <f t="shared" si="13"/>
        <v>424.99999553689008</v>
      </c>
      <c r="H113" s="6">
        <v>73.882352666903458</v>
      </c>
      <c r="I113" s="6">
        <v>7200.0024001598304</v>
      </c>
      <c r="J113" s="6">
        <v>1049529</v>
      </c>
      <c r="K113" s="6">
        <v>73</v>
      </c>
      <c r="L113" s="6">
        <f>100*IF(MIN(Sparse_total!G113,NonLinear_total!G113,BilevelSolver_total!G113)=0,0,(NonLinear_total!G113-MIN(Sparse_total!G113,NonLinear_total!G113,BilevelSolver_total!G113))/MIN(Sparse_total!G113,NonLinear_total!G113,BilevelSolver_total!G113))</f>
        <v>0</v>
      </c>
      <c r="M113" s="114">
        <f t="shared" si="11"/>
        <v>82.823529231387113</v>
      </c>
      <c r="N113" s="86"/>
      <c r="O113" s="105">
        <v>1589</v>
      </c>
      <c r="P113" s="6">
        <v>470</v>
      </c>
      <c r="Q113" s="6">
        <v>2.0642826557159402</v>
      </c>
      <c r="R113" s="6">
        <v>10073</v>
      </c>
      <c r="S113" s="6">
        <v>5</v>
      </c>
      <c r="T113" s="114">
        <v>73</v>
      </c>
      <c r="W113" s="105">
        <v>45.000004463109903</v>
      </c>
      <c r="X113" s="6">
        <v>358.99999999999898</v>
      </c>
      <c r="Y113" s="114">
        <v>397</v>
      </c>
      <c r="AA113" s="6"/>
    </row>
    <row r="114" spans="1:27" ht="15.75" customHeight="1" x14ac:dyDescent="0.2">
      <c r="A114" s="6" t="str">
        <f t="shared" si="9"/>
        <v>netscience_4_5</v>
      </c>
      <c r="B114" s="6" t="s">
        <v>183</v>
      </c>
      <c r="C114" s="6">
        <v>4</v>
      </c>
      <c r="D114" s="6">
        <v>5</v>
      </c>
      <c r="E114" s="6">
        <f t="shared" si="10"/>
        <v>0</v>
      </c>
      <c r="F114" s="6">
        <f t="shared" si="12"/>
        <v>69.000000000001023</v>
      </c>
      <c r="G114" s="6">
        <f t="shared" si="13"/>
        <v>415.99999647812149</v>
      </c>
      <c r="H114" s="6">
        <v>83.413461398038862</v>
      </c>
      <c r="I114" s="6">
        <v>7200.00219917297</v>
      </c>
      <c r="J114" s="6">
        <v>975364</v>
      </c>
      <c r="K114" s="6">
        <v>45</v>
      </c>
      <c r="L114" s="6">
        <f>100*IF(MIN(Sparse_total!G114,NonLinear_total!G114,BilevelSolver_total!G114)=0,0,(NonLinear_total!G114-MIN(Sparse_total!G114,NonLinear_total!G114,BilevelSolver_total!G114))/MIN(Sparse_total!G114,NonLinear_total!G114,BilevelSolver_total!G114))</f>
        <v>0</v>
      </c>
      <c r="M114" s="114">
        <f t="shared" si="11"/>
        <v>89.182692216112386</v>
      </c>
      <c r="N114" s="86"/>
      <c r="O114" s="105">
        <v>1589</v>
      </c>
      <c r="P114" s="6">
        <v>470</v>
      </c>
      <c r="Q114" s="6">
        <v>2.0292406082153298</v>
      </c>
      <c r="R114" s="6">
        <v>21657</v>
      </c>
      <c r="S114" s="6">
        <v>1664</v>
      </c>
      <c r="T114" s="114">
        <v>45</v>
      </c>
      <c r="W114" s="105">
        <v>54.000003521878497</v>
      </c>
      <c r="X114" s="6">
        <v>400.99999999999898</v>
      </c>
      <c r="Y114" s="114">
        <v>425</v>
      </c>
      <c r="AA114" s="6"/>
    </row>
    <row r="115" spans="1:27" ht="15.75" customHeight="1" x14ac:dyDescent="0.2">
      <c r="A115" s="31" t="str">
        <f t="shared" si="9"/>
        <v>netscience_5_3</v>
      </c>
      <c r="B115" s="31" t="s">
        <v>183</v>
      </c>
      <c r="C115" s="31">
        <v>5</v>
      </c>
      <c r="D115" s="31">
        <v>3</v>
      </c>
      <c r="E115" s="31">
        <f t="shared" si="10"/>
        <v>1</v>
      </c>
      <c r="F115" s="31">
        <f t="shared" si="12"/>
        <v>219.99999999720001</v>
      </c>
      <c r="G115" s="31">
        <f t="shared" si="13"/>
        <v>219.99999999720001</v>
      </c>
      <c r="H115" s="31">
        <v>0</v>
      </c>
      <c r="I115" s="31">
        <v>2716.2832508087099</v>
      </c>
      <c r="J115" s="31">
        <v>1070531</v>
      </c>
      <c r="K115" s="31">
        <v>74</v>
      </c>
      <c r="L115" s="31">
        <f>100*IF(MIN(Sparse_total!G115,NonLinear_total!G115,BilevelSolver_total!G115)=0,0,(NonLinear_total!G115-MIN(Sparse_total!G115,NonLinear_total!G115,BilevelSolver_total!G115))/MIN(Sparse_total!G115,NonLinear_total!G115,BilevelSolver_total!G115))</f>
        <v>0</v>
      </c>
      <c r="M115" s="113">
        <f t="shared" si="11"/>
        <v>66.363636363208272</v>
      </c>
      <c r="N115" s="86"/>
      <c r="O115" s="104">
        <v>1589</v>
      </c>
      <c r="P115" s="31">
        <v>247</v>
      </c>
      <c r="Q115" s="31">
        <v>0.49824213981628401</v>
      </c>
      <c r="R115" s="31">
        <v>0</v>
      </c>
      <c r="S115" s="31">
        <v>0</v>
      </c>
      <c r="T115" s="113">
        <v>74</v>
      </c>
      <c r="W115" s="104">
        <v>27.0000000028</v>
      </c>
      <c r="X115" s="31">
        <v>27.0000000028</v>
      </c>
      <c r="Y115" s="113">
        <v>173</v>
      </c>
      <c r="AA115" s="6"/>
    </row>
    <row r="116" spans="1:27" ht="15.75" customHeight="1" x14ac:dyDescent="0.2">
      <c r="A116" s="6" t="str">
        <f t="shared" si="9"/>
        <v>netscience_5_4</v>
      </c>
      <c r="B116" s="6" t="s">
        <v>183</v>
      </c>
      <c r="C116" s="6">
        <v>5</v>
      </c>
      <c r="D116" s="6">
        <v>4</v>
      </c>
      <c r="E116" s="6">
        <f t="shared" si="10"/>
        <v>0</v>
      </c>
      <c r="F116" s="6">
        <f t="shared" si="12"/>
        <v>89</v>
      </c>
      <c r="G116" s="6">
        <f t="shared" si="13"/>
        <v>214</v>
      </c>
      <c r="H116" s="6">
        <v>58.411214953271028</v>
      </c>
      <c r="I116" s="6">
        <v>7200.0005588531403</v>
      </c>
      <c r="J116" s="6">
        <v>1931151</v>
      </c>
      <c r="K116" s="6">
        <v>46</v>
      </c>
      <c r="L116" s="6">
        <f>100*IF(MIN(Sparse_total!G116,NonLinear_total!G116,BilevelSolver_total!G116)=0,0,(NonLinear_total!G116-MIN(Sparse_total!G116,NonLinear_total!G116,BilevelSolver_total!G116))/MIN(Sparse_total!G116,NonLinear_total!G116,BilevelSolver_total!G116))</f>
        <v>0</v>
      </c>
      <c r="M116" s="114">
        <f t="shared" si="11"/>
        <v>78.504672897196258</v>
      </c>
      <c r="N116" s="86"/>
      <c r="O116" s="105">
        <v>1589</v>
      </c>
      <c r="P116" s="6">
        <v>247</v>
      </c>
      <c r="Q116" s="6">
        <v>0.51580476760864202</v>
      </c>
      <c r="R116" s="6">
        <v>14886</v>
      </c>
      <c r="S116" s="6">
        <v>4</v>
      </c>
      <c r="T116" s="114">
        <v>46</v>
      </c>
      <c r="W116" s="105">
        <v>33</v>
      </c>
      <c r="X116" s="6">
        <v>158</v>
      </c>
      <c r="Y116" s="114">
        <v>201</v>
      </c>
      <c r="AA116" s="6"/>
    </row>
    <row r="117" spans="1:27" ht="15.75" customHeight="1" thickBot="1" x14ac:dyDescent="0.25">
      <c r="A117" s="12" t="str">
        <f t="shared" si="9"/>
        <v>netscience_5_5</v>
      </c>
      <c r="B117" s="12" t="s">
        <v>183</v>
      </c>
      <c r="C117" s="12">
        <v>5</v>
      </c>
      <c r="D117" s="12">
        <v>5</v>
      </c>
      <c r="E117" s="12">
        <f t="shared" si="10"/>
        <v>0</v>
      </c>
      <c r="F117" s="12">
        <f t="shared" si="12"/>
        <v>67.000000000000995</v>
      </c>
      <c r="G117" s="12">
        <f t="shared" si="13"/>
        <v>207.99999787059861</v>
      </c>
      <c r="H117" s="12">
        <v>67.788461208695409</v>
      </c>
      <c r="I117" s="12">
        <v>7200.0004508495304</v>
      </c>
      <c r="J117" s="12">
        <v>1305970</v>
      </c>
      <c r="K117" s="12">
        <v>15</v>
      </c>
      <c r="L117" s="12">
        <f>100*IF(MIN(Sparse_total!G117,NonLinear_total!G117,BilevelSolver_total!G117)=0,0,(NonLinear_total!G117-MIN(Sparse_total!G117,NonLinear_total!G117,BilevelSolver_total!G117))/MIN(Sparse_total!G117,NonLinear_total!G117,BilevelSolver_total!G117))</f>
        <v>0</v>
      </c>
      <c r="M117" s="116">
        <f t="shared" si="11"/>
        <v>92.788461464633357</v>
      </c>
      <c r="N117" s="86"/>
      <c r="O117" s="107">
        <v>1589</v>
      </c>
      <c r="P117" s="12">
        <v>247</v>
      </c>
      <c r="Q117" s="12">
        <v>0.49319219589233398</v>
      </c>
      <c r="R117" s="12">
        <v>18213</v>
      </c>
      <c r="S117" s="12">
        <v>5</v>
      </c>
      <c r="T117" s="116">
        <v>15</v>
      </c>
      <c r="W117" s="107">
        <v>39.000002129401402</v>
      </c>
      <c r="X117" s="12">
        <v>179.99999999999901</v>
      </c>
      <c r="Y117" s="116">
        <v>232</v>
      </c>
      <c r="AA117" s="6"/>
    </row>
    <row r="118" spans="1:27" ht="13.5" customHeight="1" x14ac:dyDescent="0.2">
      <c r="A118" s="31" t="str">
        <f t="shared" si="9"/>
        <v>polbooks_2_3</v>
      </c>
      <c r="B118" s="31" t="s">
        <v>196</v>
      </c>
      <c r="C118" s="31">
        <v>2</v>
      </c>
      <c r="D118" s="31">
        <v>3</v>
      </c>
      <c r="E118" s="31">
        <f t="shared" si="10"/>
        <v>1</v>
      </c>
      <c r="F118" s="31">
        <f t="shared" si="12"/>
        <v>98</v>
      </c>
      <c r="G118" s="31">
        <f t="shared" si="13"/>
        <v>98</v>
      </c>
      <c r="H118" s="31">
        <v>0</v>
      </c>
      <c r="I118" s="31">
        <v>264.02133202552699</v>
      </c>
      <c r="J118" s="31">
        <v>321677</v>
      </c>
      <c r="K118" s="31">
        <v>62</v>
      </c>
      <c r="L118" s="31">
        <f>100*IF(MIN(Sparse_total!G118,NonLinear_total!G118,BilevelSolver_total!G118)=0,0,(NonLinear_total!G118-MIN(Sparse_total!G118,NonLinear_total!G118,BilevelSolver_total!G118))/MIN(Sparse_total!G118,NonLinear_total!G118,BilevelSolver_total!G118))</f>
        <v>0</v>
      </c>
      <c r="M118" s="113">
        <f t="shared" si="11"/>
        <v>36.734693877551024</v>
      </c>
      <c r="N118" s="86"/>
      <c r="O118" s="104">
        <v>105</v>
      </c>
      <c r="P118" s="31">
        <v>105</v>
      </c>
      <c r="Q118" s="31">
        <v>0.100639820098876</v>
      </c>
      <c r="R118" s="31">
        <v>0</v>
      </c>
      <c r="S118" s="31">
        <v>0</v>
      </c>
      <c r="T118" s="113">
        <v>62</v>
      </c>
      <c r="W118" s="103">
        <v>7</v>
      </c>
      <c r="X118" s="34">
        <v>7</v>
      </c>
      <c r="Y118" s="112">
        <v>43</v>
      </c>
      <c r="AA118" s="6"/>
    </row>
    <row r="119" spans="1:27" ht="15.75" customHeight="1" x14ac:dyDescent="0.2">
      <c r="A119" s="31" t="str">
        <f t="shared" si="9"/>
        <v>polbooks_2_4</v>
      </c>
      <c r="B119" s="31" t="s">
        <v>196</v>
      </c>
      <c r="C119" s="31">
        <v>2</v>
      </c>
      <c r="D119" s="31">
        <v>4</v>
      </c>
      <c r="E119" s="31">
        <f t="shared" si="10"/>
        <v>1</v>
      </c>
      <c r="F119" s="31">
        <f t="shared" si="12"/>
        <v>94.999999981293698</v>
      </c>
      <c r="G119" s="31">
        <f t="shared" si="13"/>
        <v>94.999999981293698</v>
      </c>
      <c r="H119" s="31">
        <v>0</v>
      </c>
      <c r="I119" s="31">
        <v>4901.2814950942902</v>
      </c>
      <c r="J119" s="31">
        <v>6956359</v>
      </c>
      <c r="K119" s="31">
        <v>36</v>
      </c>
      <c r="L119" s="31">
        <f>100*IF(MIN(Sparse_total!G119,NonLinear_total!G119,BilevelSolver_total!G119)=0,0,(NonLinear_total!G119-MIN(Sparse_total!G119,NonLinear_total!G119,BilevelSolver_total!G119))/MIN(Sparse_total!G119,NonLinear_total!G119,BilevelSolver_total!G119))</f>
        <v>0</v>
      </c>
      <c r="M119" s="113">
        <f t="shared" si="11"/>
        <v>62.10526315043294</v>
      </c>
      <c r="N119" s="86"/>
      <c r="O119" s="104">
        <v>105</v>
      </c>
      <c r="P119" s="31">
        <v>105</v>
      </c>
      <c r="Q119" s="31">
        <v>0.104331970214843</v>
      </c>
      <c r="R119" s="31">
        <v>0</v>
      </c>
      <c r="S119" s="31">
        <v>0</v>
      </c>
      <c r="T119" s="113">
        <v>36</v>
      </c>
      <c r="W119" s="104">
        <v>10.000000018706301</v>
      </c>
      <c r="X119" s="31">
        <v>10.000000018706301</v>
      </c>
      <c r="Y119" s="113">
        <v>69</v>
      </c>
      <c r="AA119" s="6"/>
    </row>
    <row r="120" spans="1:27" ht="15.75" customHeight="1" x14ac:dyDescent="0.2">
      <c r="A120" s="6" t="str">
        <f t="shared" si="9"/>
        <v>polbooks_2_5</v>
      </c>
      <c r="B120" s="6" t="s">
        <v>196</v>
      </c>
      <c r="C120" s="6">
        <v>2</v>
      </c>
      <c r="D120" s="6">
        <v>5</v>
      </c>
      <c r="E120" s="6">
        <f t="shared" si="10"/>
        <v>0</v>
      </c>
      <c r="F120" s="6">
        <f t="shared" si="12"/>
        <v>33</v>
      </c>
      <c r="G120" s="6">
        <f t="shared" si="13"/>
        <v>93</v>
      </c>
      <c r="H120" s="6">
        <v>64.516129032258064</v>
      </c>
      <c r="I120" s="6">
        <v>7200.0003430843299</v>
      </c>
      <c r="J120" s="6">
        <v>7488225</v>
      </c>
      <c r="K120" s="6">
        <v>0</v>
      </c>
      <c r="L120" s="6">
        <f>100*IF(MIN(Sparse_total!G120,NonLinear_total!G120,BilevelSolver_total!G120)=0,0,(NonLinear_total!G120-MIN(Sparse_total!G120,NonLinear_total!G120,BilevelSolver_total!G120))/MIN(Sparse_total!G120,NonLinear_total!G120,BilevelSolver_total!G120))</f>
        <v>0</v>
      </c>
      <c r="M120" s="114">
        <f t="shared" si="11"/>
        <v>100</v>
      </c>
      <c r="N120" s="86"/>
      <c r="O120" s="105">
        <v>105</v>
      </c>
      <c r="P120" s="6">
        <v>105</v>
      </c>
      <c r="Q120" s="6">
        <v>0.102515459060668</v>
      </c>
      <c r="R120" s="6">
        <v>114363</v>
      </c>
      <c r="S120" s="6">
        <v>0</v>
      </c>
      <c r="T120" s="114">
        <v>0</v>
      </c>
      <c r="W120" s="105">
        <v>12</v>
      </c>
      <c r="X120" s="6">
        <v>72</v>
      </c>
      <c r="Y120" s="114">
        <v>105</v>
      </c>
      <c r="AA120" s="6"/>
    </row>
    <row r="121" spans="1:27" ht="15.75" customHeight="1" x14ac:dyDescent="0.2">
      <c r="A121" s="31" t="str">
        <f t="shared" si="9"/>
        <v>polbooks_3_3</v>
      </c>
      <c r="B121" s="31" t="s">
        <v>196</v>
      </c>
      <c r="C121" s="31">
        <v>3</v>
      </c>
      <c r="D121" s="31">
        <v>3</v>
      </c>
      <c r="E121" s="31">
        <f t="shared" si="10"/>
        <v>1</v>
      </c>
      <c r="F121" s="31">
        <f t="shared" si="12"/>
        <v>90.999999980283306</v>
      </c>
      <c r="G121" s="31">
        <f t="shared" si="13"/>
        <v>90.999999980283306</v>
      </c>
      <c r="H121" s="31">
        <v>0</v>
      </c>
      <c r="I121" s="31">
        <v>263.77237200737</v>
      </c>
      <c r="J121" s="31">
        <v>239204</v>
      </c>
      <c r="K121" s="31">
        <v>37</v>
      </c>
      <c r="L121" s="31">
        <f>100*IF(MIN(Sparse_total!G121,NonLinear_total!G121,BilevelSolver_total!G121)=0,0,(NonLinear_total!G121-MIN(Sparse_total!G121,NonLinear_total!G121,BilevelSolver_total!G121))/MIN(Sparse_total!G121,NonLinear_total!G121,BilevelSolver_total!G121))</f>
        <v>0</v>
      </c>
      <c r="M121" s="113">
        <f t="shared" si="11"/>
        <v>59.340659331849807</v>
      </c>
      <c r="N121" s="86"/>
      <c r="O121" s="104">
        <v>105</v>
      </c>
      <c r="P121" s="31">
        <v>103</v>
      </c>
      <c r="Q121" s="31">
        <v>0.100742816925048</v>
      </c>
      <c r="R121" s="31">
        <v>0</v>
      </c>
      <c r="S121" s="31">
        <v>0</v>
      </c>
      <c r="T121" s="113">
        <v>37</v>
      </c>
      <c r="W121" s="104">
        <v>12.000000019716699</v>
      </c>
      <c r="X121" s="31">
        <v>12.000000019716699</v>
      </c>
      <c r="Y121" s="113">
        <v>66</v>
      </c>
      <c r="AA121" s="6"/>
    </row>
    <row r="122" spans="1:27" ht="15.75" customHeight="1" x14ac:dyDescent="0.2">
      <c r="A122" s="31" t="str">
        <f t="shared" si="9"/>
        <v>polbooks_3_4</v>
      </c>
      <c r="B122" s="31" t="s">
        <v>196</v>
      </c>
      <c r="C122" s="31">
        <v>3</v>
      </c>
      <c r="D122" s="31">
        <v>4</v>
      </c>
      <c r="E122" s="31">
        <f t="shared" si="10"/>
        <v>1</v>
      </c>
      <c r="F122" s="31">
        <f t="shared" si="12"/>
        <v>87.999999945625504</v>
      </c>
      <c r="G122" s="31">
        <f t="shared" si="13"/>
        <v>87.999999945625504</v>
      </c>
      <c r="H122" s="31">
        <v>0</v>
      </c>
      <c r="I122" s="31">
        <v>3118.95806097984</v>
      </c>
      <c r="J122" s="31">
        <v>4605743</v>
      </c>
      <c r="K122" s="31">
        <v>0</v>
      </c>
      <c r="L122" s="31">
        <f>100*IF(MIN(Sparse_total!G122,NonLinear_total!G122,BilevelSolver_total!G122)=0,0,(NonLinear_total!G122-MIN(Sparse_total!G122,NonLinear_total!G122,BilevelSolver_total!G122))/MIN(Sparse_total!G122,NonLinear_total!G122,BilevelSolver_total!G122))</f>
        <v>0</v>
      </c>
      <c r="M122" s="113">
        <f t="shared" si="11"/>
        <v>99.999999999999986</v>
      </c>
      <c r="N122" s="86"/>
      <c r="O122" s="104">
        <v>105</v>
      </c>
      <c r="P122" s="31">
        <v>103</v>
      </c>
      <c r="Q122" s="31">
        <v>0.10158491134643501</v>
      </c>
      <c r="R122" s="31">
        <v>0</v>
      </c>
      <c r="S122" s="31">
        <v>1</v>
      </c>
      <c r="T122" s="113">
        <v>0</v>
      </c>
      <c r="W122" s="104">
        <v>15.0000000543745</v>
      </c>
      <c r="X122" s="31">
        <v>15.0000000543745</v>
      </c>
      <c r="Y122" s="113">
        <v>103</v>
      </c>
      <c r="AA122" s="6"/>
    </row>
    <row r="123" spans="1:27" ht="15.75" customHeight="1" x14ac:dyDescent="0.2">
      <c r="A123" s="6" t="str">
        <f t="shared" si="9"/>
        <v>polbooks_3_5</v>
      </c>
      <c r="B123" s="6" t="s">
        <v>196</v>
      </c>
      <c r="C123" s="6">
        <v>3</v>
      </c>
      <c r="D123" s="6">
        <v>5</v>
      </c>
      <c r="E123" s="6">
        <f t="shared" si="10"/>
        <v>0</v>
      </c>
      <c r="F123" s="6">
        <f t="shared" si="12"/>
        <v>37</v>
      </c>
      <c r="G123" s="6">
        <f t="shared" si="13"/>
        <v>83.999995379443504</v>
      </c>
      <c r="H123" s="6">
        <v>55.952378529470025</v>
      </c>
      <c r="I123" s="6">
        <v>7200.0003600120499</v>
      </c>
      <c r="J123" s="6">
        <v>8049316</v>
      </c>
      <c r="K123" s="6">
        <v>0</v>
      </c>
      <c r="L123" s="6">
        <f>100*IF(MIN(Sparse_total!G123,NonLinear_total!G123,BilevelSolver_total!G123)=0,0,(NonLinear_total!G123-MIN(Sparse_total!G123,NonLinear_total!G123,BilevelSolver_total!G123))/MIN(Sparse_total!G123,NonLinear_total!G123,BilevelSolver_total!G123))</f>
        <v>0</v>
      </c>
      <c r="M123" s="114">
        <f t="shared" si="11"/>
        <v>100</v>
      </c>
      <c r="N123" s="86"/>
      <c r="O123" s="105">
        <v>105</v>
      </c>
      <c r="P123" s="6">
        <v>103</v>
      </c>
      <c r="Q123" s="6">
        <v>9.7530841827392495E-2</v>
      </c>
      <c r="R123" s="6">
        <v>105680</v>
      </c>
      <c r="S123" s="6">
        <v>3</v>
      </c>
      <c r="T123" s="114">
        <v>0</v>
      </c>
      <c r="W123" s="105">
        <v>19.000004620556499</v>
      </c>
      <c r="X123" s="6">
        <v>66</v>
      </c>
      <c r="Y123" s="114">
        <v>103</v>
      </c>
      <c r="AA123" s="6"/>
    </row>
    <row r="124" spans="1:27" ht="15.75" customHeight="1" x14ac:dyDescent="0.2">
      <c r="A124" s="31" t="str">
        <f t="shared" si="9"/>
        <v>polbooks_4_3</v>
      </c>
      <c r="B124" s="31" t="s">
        <v>196</v>
      </c>
      <c r="C124" s="31">
        <v>4</v>
      </c>
      <c r="D124" s="31">
        <v>3</v>
      </c>
      <c r="E124" s="31">
        <f t="shared" si="10"/>
        <v>1</v>
      </c>
      <c r="F124" s="31">
        <f t="shared" si="12"/>
        <v>76</v>
      </c>
      <c r="G124" s="31">
        <f t="shared" si="13"/>
        <v>76</v>
      </c>
      <c r="H124" s="31">
        <v>0</v>
      </c>
      <c r="I124" s="31">
        <v>80.167890071868896</v>
      </c>
      <c r="J124" s="31">
        <v>59399</v>
      </c>
      <c r="K124" s="31">
        <v>0</v>
      </c>
      <c r="L124" s="31">
        <f>100*IF(MIN(Sparse_total!G124,NonLinear_total!G124,BilevelSolver_total!G124)=0,0,(NonLinear_total!G124-MIN(Sparse_total!G124,NonLinear_total!G124,BilevelSolver_total!G124))/MIN(Sparse_total!G124,NonLinear_total!G124,BilevelSolver_total!G124))</f>
        <v>0</v>
      </c>
      <c r="M124" s="113">
        <f t="shared" si="11"/>
        <v>100</v>
      </c>
      <c r="N124" s="86"/>
      <c r="O124" s="104">
        <v>105</v>
      </c>
      <c r="P124" s="31">
        <v>98</v>
      </c>
      <c r="Q124" s="31">
        <v>0.12085461616516099</v>
      </c>
      <c r="R124" s="31">
        <v>0</v>
      </c>
      <c r="S124" s="31">
        <v>0</v>
      </c>
      <c r="T124" s="113">
        <v>0</v>
      </c>
      <c r="W124" s="104">
        <v>22</v>
      </c>
      <c r="X124" s="31">
        <v>22</v>
      </c>
      <c r="Y124" s="113">
        <v>98</v>
      </c>
      <c r="AA124" s="6"/>
    </row>
    <row r="125" spans="1:27" ht="15.75" customHeight="1" x14ac:dyDescent="0.2">
      <c r="A125" s="31" t="str">
        <f t="shared" si="9"/>
        <v>polbooks_4_4</v>
      </c>
      <c r="B125" s="31" t="s">
        <v>196</v>
      </c>
      <c r="C125" s="31">
        <v>4</v>
      </c>
      <c r="D125" s="31">
        <v>4</v>
      </c>
      <c r="E125" s="31">
        <f t="shared" si="10"/>
        <v>1</v>
      </c>
      <c r="F125" s="31">
        <f t="shared" si="12"/>
        <v>67.000000000000099</v>
      </c>
      <c r="G125" s="31">
        <f t="shared" si="13"/>
        <v>67.000000000000099</v>
      </c>
      <c r="H125" s="31">
        <v>0</v>
      </c>
      <c r="I125" s="31">
        <v>713.00085806846596</v>
      </c>
      <c r="J125" s="31">
        <v>602665</v>
      </c>
      <c r="K125" s="31">
        <v>0</v>
      </c>
      <c r="L125" s="31">
        <f>100*IF(MIN(Sparse_total!G125,NonLinear_total!G125,BilevelSolver_total!G125)=0,0,(NonLinear_total!G125-MIN(Sparse_total!G125,NonLinear_total!G125,BilevelSolver_total!G125))/MIN(Sparse_total!G125,NonLinear_total!G125,BilevelSolver_total!G125))</f>
        <v>2.9694323285496767E-13</v>
      </c>
      <c r="M125" s="113">
        <f t="shared" si="11"/>
        <v>100</v>
      </c>
      <c r="N125" s="86"/>
      <c r="O125" s="104">
        <v>105</v>
      </c>
      <c r="P125" s="31">
        <v>98</v>
      </c>
      <c r="Q125" s="31">
        <v>0.107743024826049</v>
      </c>
      <c r="R125" s="31">
        <v>0</v>
      </c>
      <c r="S125" s="31">
        <v>2</v>
      </c>
      <c r="T125" s="113">
        <v>0</v>
      </c>
      <c r="W125" s="104">
        <v>30.999999999999901</v>
      </c>
      <c r="X125" s="31">
        <v>30.999999999999901</v>
      </c>
      <c r="Y125" s="113">
        <v>98</v>
      </c>
      <c r="AA125" s="6"/>
    </row>
    <row r="126" spans="1:27" ht="15.75" customHeight="1" x14ac:dyDescent="0.2">
      <c r="A126" s="31" t="str">
        <f t="shared" si="9"/>
        <v>polbooks_4_5</v>
      </c>
      <c r="B126" s="31" t="s">
        <v>196</v>
      </c>
      <c r="C126" s="31">
        <v>4</v>
      </c>
      <c r="D126" s="31">
        <v>5</v>
      </c>
      <c r="E126" s="31">
        <f t="shared" si="10"/>
        <v>1</v>
      </c>
      <c r="F126" s="31">
        <f t="shared" si="12"/>
        <v>60.000000000000099</v>
      </c>
      <c r="G126" s="31">
        <f t="shared" si="13"/>
        <v>60.000000000000099</v>
      </c>
      <c r="H126" s="31">
        <v>0</v>
      </c>
      <c r="I126" s="31">
        <v>4114.9494597911798</v>
      </c>
      <c r="J126" s="31">
        <v>3877416</v>
      </c>
      <c r="K126" s="31">
        <v>0</v>
      </c>
      <c r="L126" s="31">
        <f>100*IF(MIN(Sparse_total!G126,NonLinear_total!G126,BilevelSolver_total!G126)=0,0,(NonLinear_total!G126-MIN(Sparse_total!G126,NonLinear_total!G126,BilevelSolver_total!G126))/MIN(Sparse_total!G126,NonLinear_total!G126,BilevelSolver_total!G126))</f>
        <v>0</v>
      </c>
      <c r="M126" s="113">
        <f t="shared" si="11"/>
        <v>100</v>
      </c>
      <c r="N126" s="86"/>
      <c r="O126" s="104">
        <v>105</v>
      </c>
      <c r="P126" s="31">
        <v>98</v>
      </c>
      <c r="Q126" s="31">
        <v>0.14572024345397899</v>
      </c>
      <c r="R126" s="31">
        <v>0</v>
      </c>
      <c r="S126" s="31">
        <v>33</v>
      </c>
      <c r="T126" s="113">
        <v>0</v>
      </c>
      <c r="W126" s="104">
        <v>37.999999999999901</v>
      </c>
      <c r="X126" s="31">
        <v>37.999999999999901</v>
      </c>
      <c r="Y126" s="113">
        <v>98</v>
      </c>
      <c r="AA126" s="6"/>
    </row>
    <row r="127" spans="1:27" ht="15.75" customHeight="1" x14ac:dyDescent="0.2">
      <c r="A127" s="31" t="str">
        <f t="shared" si="9"/>
        <v>polbooks_5_3</v>
      </c>
      <c r="B127" s="31" t="s">
        <v>196</v>
      </c>
      <c r="C127" s="31">
        <v>5</v>
      </c>
      <c r="D127" s="31">
        <v>3</v>
      </c>
      <c r="E127" s="31">
        <f t="shared" si="10"/>
        <v>1</v>
      </c>
      <c r="F127" s="31">
        <f t="shared" si="12"/>
        <v>25.999999999999297</v>
      </c>
      <c r="G127" s="31">
        <f t="shared" si="13"/>
        <v>25.999999999999297</v>
      </c>
      <c r="H127" s="31">
        <v>0</v>
      </c>
      <c r="I127" s="31">
        <v>9.9637629985809308</v>
      </c>
      <c r="J127" s="31">
        <v>7701</v>
      </c>
      <c r="K127" s="31">
        <v>0</v>
      </c>
      <c r="L127" s="31">
        <f>100*IF(MIN(Sparse_total!G127,NonLinear_total!G127,BilevelSolver_total!G127)=0,0,(NonLinear_total!G127-MIN(Sparse_total!G127,NonLinear_total!G127,BilevelSolver_total!G127))/MIN(Sparse_total!G127,NonLinear_total!G127,BilevelSolver_total!G127))</f>
        <v>0</v>
      </c>
      <c r="M127" s="113">
        <f t="shared" si="11"/>
        <v>100</v>
      </c>
      <c r="N127" s="86"/>
      <c r="O127" s="104">
        <v>105</v>
      </c>
      <c r="P127" s="31">
        <v>65</v>
      </c>
      <c r="Q127" s="31">
        <v>6.8475246429443304E-2</v>
      </c>
      <c r="R127" s="31">
        <v>0</v>
      </c>
      <c r="S127" s="31">
        <v>0</v>
      </c>
      <c r="T127" s="113">
        <v>0</v>
      </c>
      <c r="W127" s="104">
        <v>39.000000000000703</v>
      </c>
      <c r="X127" s="31">
        <v>39.000000000000703</v>
      </c>
      <c r="Y127" s="113">
        <v>65</v>
      </c>
      <c r="AA127" s="6"/>
    </row>
    <row r="128" spans="1:27" ht="15.75" customHeight="1" thickBot="1" x14ac:dyDescent="0.25">
      <c r="A128" s="78" t="str">
        <f t="shared" si="9"/>
        <v>polbooks_5_4</v>
      </c>
      <c r="B128" s="78" t="s">
        <v>196</v>
      </c>
      <c r="C128" s="78">
        <v>5</v>
      </c>
      <c r="D128" s="78">
        <v>4</v>
      </c>
      <c r="E128" s="78">
        <f t="shared" si="10"/>
        <v>1</v>
      </c>
      <c r="F128" s="78">
        <f t="shared" si="12"/>
        <v>18.000000000000099</v>
      </c>
      <c r="G128" s="78">
        <f t="shared" si="13"/>
        <v>18.000000000000099</v>
      </c>
      <c r="H128" s="78">
        <v>0</v>
      </c>
      <c r="I128" s="78">
        <v>33.080672979354802</v>
      </c>
      <c r="J128" s="78">
        <v>25860</v>
      </c>
      <c r="K128" s="78">
        <v>0</v>
      </c>
      <c r="L128" s="78">
        <f>100*IF(MIN(Sparse_total!G128,NonLinear_total!G128,BilevelSolver_total!G128)=0,0,(NonLinear_total!G128-MIN(Sparse_total!G128,NonLinear_total!G128,BilevelSolver_total!G128))/MIN(Sparse_total!G128,NonLinear_total!G128,BilevelSolver_total!G128))</f>
        <v>5.5264435003563353E-13</v>
      </c>
      <c r="M128" s="225">
        <f t="shared" si="11"/>
        <v>100</v>
      </c>
      <c r="N128" s="86"/>
      <c r="O128" s="234">
        <v>105</v>
      </c>
      <c r="P128" s="78">
        <v>65</v>
      </c>
      <c r="Q128" s="78">
        <v>6.1711072921752902E-2</v>
      </c>
      <c r="R128" s="78">
        <v>0</v>
      </c>
      <c r="S128" s="78">
        <v>0</v>
      </c>
      <c r="T128" s="225">
        <v>0</v>
      </c>
      <c r="W128" s="104">
        <v>46.999999999999901</v>
      </c>
      <c r="X128" s="31">
        <v>46.999999999999901</v>
      </c>
      <c r="Y128" s="113">
        <v>65</v>
      </c>
      <c r="AA128" s="6"/>
    </row>
    <row r="129" spans="1:27" ht="15.75" customHeight="1" x14ac:dyDescent="0.2">
      <c r="A129" s="6" t="str">
        <f t="shared" si="9"/>
        <v>power_2_3</v>
      </c>
      <c r="B129" s="6" t="s">
        <v>208</v>
      </c>
      <c r="C129" s="6">
        <v>2</v>
      </c>
      <c r="D129" s="6">
        <v>3</v>
      </c>
      <c r="E129" s="6">
        <f t="shared" si="10"/>
        <v>0</v>
      </c>
      <c r="F129" s="6">
        <f t="shared" si="12"/>
        <v>73</v>
      </c>
      <c r="G129" s="6">
        <f t="shared" si="13"/>
        <v>3299.9999997132018</v>
      </c>
      <c r="H129" s="6">
        <v>97.787878787686594</v>
      </c>
      <c r="I129" s="6">
        <v>7200.0056068897202</v>
      </c>
      <c r="J129" s="6">
        <v>148127</v>
      </c>
      <c r="K129" s="6">
        <v>9</v>
      </c>
      <c r="L129" s="6">
        <f>100*IF(MIN(Sparse_total!G129,NonLinear_total!G129,BilevelSolver_total!G129)=0,0,(NonLinear_total!G129-MIN(Sparse_total!G129,NonLinear_total!G129,BilevelSolver_total!G129))/MIN(Sparse_total!G129,NonLinear_total!G129,BilevelSolver_total!G129))</f>
        <v>0</v>
      </c>
      <c r="M129" s="114">
        <f t="shared" si="11"/>
        <v>99.727272727249016</v>
      </c>
      <c r="N129" s="86"/>
      <c r="O129" s="105">
        <v>4941</v>
      </c>
      <c r="P129" s="6">
        <v>3353</v>
      </c>
      <c r="Q129" s="6">
        <v>368.32073211669899</v>
      </c>
      <c r="R129" s="6">
        <v>117</v>
      </c>
      <c r="S129" s="6">
        <v>0</v>
      </c>
      <c r="T129" s="114">
        <v>9</v>
      </c>
      <c r="W129" s="105">
        <v>53.000000286798198</v>
      </c>
      <c r="X129" s="6">
        <v>3280</v>
      </c>
      <c r="Y129" s="114">
        <v>3344</v>
      </c>
      <c r="AA129" s="6"/>
    </row>
    <row r="130" spans="1:27" ht="15.75" customHeight="1" x14ac:dyDescent="0.2">
      <c r="A130" s="6" t="str">
        <f t="shared" si="9"/>
        <v>power_2_4</v>
      </c>
      <c r="B130" s="6" t="s">
        <v>208</v>
      </c>
      <c r="C130" s="6">
        <v>2</v>
      </c>
      <c r="D130" s="6">
        <v>4</v>
      </c>
      <c r="E130" s="6">
        <f t="shared" si="10"/>
        <v>0</v>
      </c>
      <c r="F130" s="6">
        <f t="shared" ref="F130:F137" si="14">P130-X130</f>
        <v>43</v>
      </c>
      <c r="G130" s="6">
        <f t="shared" ref="G130:G137" si="15">P130-W130</f>
        <v>3285</v>
      </c>
      <c r="H130" s="6">
        <v>98.691019786910189</v>
      </c>
      <c r="I130" s="6">
        <v>7200.0017518997101</v>
      </c>
      <c r="J130" s="6">
        <v>153968</v>
      </c>
      <c r="K130" s="6">
        <v>0</v>
      </c>
      <c r="L130" s="6">
        <f>100*IF(MIN(Sparse_total!G130,NonLinear_total!G130,BilevelSolver_total!G130)=0,0,(NonLinear_total!G130-MIN(Sparse_total!G130,NonLinear_total!G130,BilevelSolver_total!G130))/MIN(Sparse_total!G130,NonLinear_total!G130,BilevelSolver_total!G130))</f>
        <v>0</v>
      </c>
      <c r="M130" s="114">
        <f t="shared" si="11"/>
        <v>100</v>
      </c>
      <c r="N130" s="86"/>
      <c r="O130" s="105">
        <v>4941</v>
      </c>
      <c r="P130" s="6">
        <v>3353</v>
      </c>
      <c r="Q130" s="6">
        <v>352.39977216720501</v>
      </c>
      <c r="R130" s="6">
        <v>2902</v>
      </c>
      <c r="S130" s="6">
        <v>0</v>
      </c>
      <c r="T130" s="114">
        <v>0</v>
      </c>
      <c r="W130" s="105">
        <v>68</v>
      </c>
      <c r="X130" s="6">
        <v>3310</v>
      </c>
      <c r="Y130" s="114">
        <v>3353</v>
      </c>
      <c r="AA130" s="6"/>
    </row>
    <row r="131" spans="1:27" ht="15.75" customHeight="1" x14ac:dyDescent="0.2">
      <c r="A131" s="6" t="str">
        <f t="shared" ref="A131:A137" si="16">_xlfn.CONCAT(B131,"_",C131,"_",D131)</f>
        <v>power_2_5</v>
      </c>
      <c r="B131" s="6" t="s">
        <v>208</v>
      </c>
      <c r="C131" s="6">
        <v>2</v>
      </c>
      <c r="D131" s="6">
        <v>5</v>
      </c>
      <c r="E131" s="6">
        <f t="shared" ref="E131:E137" si="17">IF(H131&lt;0.01,1,0)</f>
        <v>0</v>
      </c>
      <c r="F131" s="6">
        <f t="shared" si="14"/>
        <v>30</v>
      </c>
      <c r="G131" s="6">
        <f t="shared" si="15"/>
        <v>3266.9999993375459</v>
      </c>
      <c r="H131" s="6">
        <v>99.081726354267602</v>
      </c>
      <c r="I131" s="6">
        <v>7200.00153303146</v>
      </c>
      <c r="J131" s="6">
        <v>131760</v>
      </c>
      <c r="K131" s="6">
        <v>0</v>
      </c>
      <c r="L131" s="6">
        <f>100*IF(MIN(Sparse_total!G131,NonLinear_total!G131,BilevelSolver_total!G131)=0,0,(NonLinear_total!G131-MIN(Sparse_total!G131,NonLinear_total!G131,BilevelSolver_total!G131))/MIN(Sparse_total!G131,NonLinear_total!G131,BilevelSolver_total!G131))</f>
        <v>0</v>
      </c>
      <c r="M131" s="114">
        <f t="shared" ref="M131:M137" si="18">100*(G131-K131)/G131</f>
        <v>99.999999999999986</v>
      </c>
      <c r="N131" s="86"/>
      <c r="O131" s="105">
        <v>4941</v>
      </c>
      <c r="P131" s="6">
        <v>3353</v>
      </c>
      <c r="Q131" s="6">
        <v>357.20911765098498</v>
      </c>
      <c r="R131" s="6">
        <v>11200</v>
      </c>
      <c r="S131" s="6">
        <v>0</v>
      </c>
      <c r="T131" s="114">
        <v>0</v>
      </c>
      <c r="W131" s="105">
        <v>86.000000662453999</v>
      </c>
      <c r="X131" s="6">
        <v>3323</v>
      </c>
      <c r="Y131" s="114">
        <v>3353</v>
      </c>
      <c r="AA131" s="6"/>
    </row>
    <row r="132" spans="1:27" ht="15.75" customHeight="1" x14ac:dyDescent="0.2">
      <c r="A132" s="31" t="str">
        <f t="shared" si="16"/>
        <v>power_3_3</v>
      </c>
      <c r="B132" s="31" t="s">
        <v>208</v>
      </c>
      <c r="C132" s="31">
        <v>3</v>
      </c>
      <c r="D132" s="31">
        <v>3</v>
      </c>
      <c r="E132" s="31">
        <f t="shared" si="17"/>
        <v>1</v>
      </c>
      <c r="F132" s="31">
        <f t="shared" si="14"/>
        <v>159.99999990640612</v>
      </c>
      <c r="G132" s="31">
        <f t="shared" si="15"/>
        <v>159.99999990640612</v>
      </c>
      <c r="H132" s="31">
        <v>0</v>
      </c>
      <c r="I132" s="31">
        <v>47.134464979171703</v>
      </c>
      <c r="J132" s="31">
        <v>20605</v>
      </c>
      <c r="K132" s="31">
        <v>0</v>
      </c>
      <c r="L132" s="31">
        <f>100*IF(MIN(Sparse_total!G132,NonLinear_total!G132,BilevelSolver_total!G132)=0,0,(NonLinear_total!G132-MIN(Sparse_total!G132,NonLinear_total!G132,BilevelSolver_total!G132))/MIN(Sparse_total!G132,NonLinear_total!G132,BilevelSolver_total!G132))</f>
        <v>0</v>
      </c>
      <c r="M132" s="113">
        <f t="shared" si="18"/>
        <v>100</v>
      </c>
      <c r="N132" s="86"/>
      <c r="O132" s="104">
        <v>4941</v>
      </c>
      <c r="P132" s="31">
        <v>231</v>
      </c>
      <c r="Q132" s="31">
        <v>0.64318609237670898</v>
      </c>
      <c r="R132" s="31">
        <v>0</v>
      </c>
      <c r="S132" s="31">
        <v>2</v>
      </c>
      <c r="T132" s="113">
        <v>0</v>
      </c>
      <c r="W132" s="104">
        <v>71.000000093593897</v>
      </c>
      <c r="X132" s="31">
        <v>71.000000093593897</v>
      </c>
      <c r="Y132" s="113">
        <v>231</v>
      </c>
      <c r="AA132" s="6"/>
    </row>
    <row r="133" spans="1:27" ht="15.75" customHeight="1" x14ac:dyDescent="0.2">
      <c r="A133" s="31" t="str">
        <f t="shared" si="16"/>
        <v>power_3_4</v>
      </c>
      <c r="B133" s="31" t="s">
        <v>208</v>
      </c>
      <c r="C133" s="31">
        <v>3</v>
      </c>
      <c r="D133" s="31">
        <v>4</v>
      </c>
      <c r="E133" s="31">
        <f t="shared" si="17"/>
        <v>1</v>
      </c>
      <c r="F133" s="31">
        <f t="shared" si="14"/>
        <v>152</v>
      </c>
      <c r="G133" s="31">
        <f t="shared" si="15"/>
        <v>152</v>
      </c>
      <c r="H133" s="31">
        <v>0</v>
      </c>
      <c r="I133" s="31">
        <v>390.57336091995199</v>
      </c>
      <c r="J133" s="31">
        <v>235572</v>
      </c>
      <c r="K133" s="31">
        <v>0</v>
      </c>
      <c r="L133" s="31">
        <f>100*IF(MIN(Sparse_total!G133,NonLinear_total!G133,BilevelSolver_total!G133)=0,0,(NonLinear_total!G133-MIN(Sparse_total!G133,NonLinear_total!G133,BilevelSolver_total!G133))/MIN(Sparse_total!G133,NonLinear_total!G133,BilevelSolver_total!G133))</f>
        <v>0</v>
      </c>
      <c r="M133" s="113">
        <f t="shared" si="18"/>
        <v>100</v>
      </c>
      <c r="N133" s="86"/>
      <c r="O133" s="104">
        <v>4941</v>
      </c>
      <c r="P133" s="31">
        <v>231</v>
      </c>
      <c r="Q133" s="31">
        <v>0.64119815826416005</v>
      </c>
      <c r="R133" s="31">
        <v>0</v>
      </c>
      <c r="S133" s="31">
        <v>128</v>
      </c>
      <c r="T133" s="113">
        <v>0</v>
      </c>
      <c r="W133" s="104">
        <v>79</v>
      </c>
      <c r="X133" s="31">
        <v>79</v>
      </c>
      <c r="Y133" s="113">
        <v>231</v>
      </c>
      <c r="AA133" s="6"/>
    </row>
    <row r="134" spans="1:27" ht="15.75" customHeight="1" x14ac:dyDescent="0.2">
      <c r="A134" s="31" t="str">
        <f t="shared" si="16"/>
        <v>power_3_5</v>
      </c>
      <c r="B134" s="31" t="s">
        <v>208</v>
      </c>
      <c r="C134" s="31">
        <v>3</v>
      </c>
      <c r="D134" s="31">
        <v>5</v>
      </c>
      <c r="E134" s="31">
        <f t="shared" si="17"/>
        <v>1</v>
      </c>
      <c r="F134" s="31">
        <f t="shared" si="14"/>
        <v>144.99999999129989</v>
      </c>
      <c r="G134" s="31">
        <f t="shared" si="15"/>
        <v>144.99999999129989</v>
      </c>
      <c r="H134" s="31">
        <v>0</v>
      </c>
      <c r="I134" s="31">
        <v>2735.66637897491</v>
      </c>
      <c r="J134" s="31">
        <v>2355222</v>
      </c>
      <c r="K134" s="31">
        <v>0</v>
      </c>
      <c r="L134" s="31">
        <f>100*IF(MIN(Sparse_total!G134,NonLinear_total!G134,BilevelSolver_total!G134)=0,0,(NonLinear_total!G134-MIN(Sparse_total!G134,NonLinear_total!G134,BilevelSolver_total!G134))/MIN(Sparse_total!G134,NonLinear_total!G134,BilevelSolver_total!G134))</f>
        <v>0</v>
      </c>
      <c r="M134" s="113">
        <f t="shared" si="18"/>
        <v>100</v>
      </c>
      <c r="N134" s="86"/>
      <c r="O134" s="104">
        <v>4941</v>
      </c>
      <c r="P134" s="31">
        <v>231</v>
      </c>
      <c r="Q134" s="31">
        <v>0.64510393142700195</v>
      </c>
      <c r="R134" s="31">
        <v>0</v>
      </c>
      <c r="S134" s="31">
        <v>4</v>
      </c>
      <c r="T134" s="113">
        <v>0</v>
      </c>
      <c r="W134" s="104">
        <v>86.000000008700098</v>
      </c>
      <c r="X134" s="31">
        <v>86.000000008700098</v>
      </c>
      <c r="Y134" s="113">
        <v>231</v>
      </c>
      <c r="AA134" s="6"/>
    </row>
    <row r="135" spans="1:27" ht="15.75" customHeight="1" x14ac:dyDescent="0.2">
      <c r="A135" s="31" t="str">
        <f t="shared" si="16"/>
        <v>power_4_3</v>
      </c>
      <c r="B135" s="31" t="s">
        <v>208</v>
      </c>
      <c r="C135" s="31">
        <v>4</v>
      </c>
      <c r="D135" s="31">
        <v>3</v>
      </c>
      <c r="E135" s="31">
        <f t="shared" si="17"/>
        <v>1</v>
      </c>
      <c r="F135" s="31">
        <f t="shared" si="14"/>
        <v>11.000000000000099</v>
      </c>
      <c r="G135" s="31">
        <f t="shared" si="15"/>
        <v>11.000000000000099</v>
      </c>
      <c r="H135" s="31">
        <v>0</v>
      </c>
      <c r="I135" s="31">
        <v>0.52849388122558505</v>
      </c>
      <c r="J135" s="31">
        <v>909</v>
      </c>
      <c r="K135" s="31">
        <v>0</v>
      </c>
      <c r="L135" s="31">
        <f>100*IF(MIN(Sparse_total!G135,NonLinear_total!G135,BilevelSolver_total!G135)=0,0,(NonLinear_total!G135-MIN(Sparse_total!G135,NonLinear_total!G135,BilevelSolver_total!G135))/MIN(Sparse_total!G135,NonLinear_total!G135,BilevelSolver_total!G135))</f>
        <v>9.0432711824012746E-13</v>
      </c>
      <c r="M135" s="113">
        <f t="shared" si="18"/>
        <v>100</v>
      </c>
      <c r="N135" s="86"/>
      <c r="O135" s="104">
        <v>4941</v>
      </c>
      <c r="P135" s="31">
        <v>36</v>
      </c>
      <c r="Q135" s="31">
        <v>6.10272884368896E-2</v>
      </c>
      <c r="R135" s="31">
        <v>0</v>
      </c>
      <c r="S135" s="31">
        <v>0</v>
      </c>
      <c r="T135" s="113">
        <v>0</v>
      </c>
      <c r="W135" s="104">
        <v>24.999999999999901</v>
      </c>
      <c r="X135" s="31">
        <v>24.999999999999901</v>
      </c>
      <c r="Y135" s="113">
        <v>36</v>
      </c>
      <c r="AA135" s="6"/>
    </row>
    <row r="136" spans="1:27" ht="15.75" customHeight="1" x14ac:dyDescent="0.2">
      <c r="A136" s="31" t="str">
        <f t="shared" si="16"/>
        <v>power_4_4</v>
      </c>
      <c r="B136" s="31" t="s">
        <v>208</v>
      </c>
      <c r="C136" s="31">
        <v>4</v>
      </c>
      <c r="D136" s="31">
        <v>4</v>
      </c>
      <c r="E136" s="31">
        <f t="shared" si="17"/>
        <v>1</v>
      </c>
      <c r="F136" s="31">
        <f t="shared" si="14"/>
        <v>6</v>
      </c>
      <c r="G136" s="31">
        <f t="shared" si="15"/>
        <v>6</v>
      </c>
      <c r="H136" s="31">
        <v>0</v>
      </c>
      <c r="I136" s="31">
        <v>2.2864170074462802</v>
      </c>
      <c r="J136" s="31">
        <v>2705</v>
      </c>
      <c r="K136" s="31">
        <v>0</v>
      </c>
      <c r="L136" s="31">
        <f>100*IF(MIN(Sparse_total!G136,NonLinear_total!G136,BilevelSolver_total!G136)=0,0,(NonLinear_total!G136-MIN(Sparse_total!G136,NonLinear_total!G136,BilevelSolver_total!G136))/MIN(Sparse_total!G136,NonLinear_total!G136,BilevelSolver_total!G136))</f>
        <v>0</v>
      </c>
      <c r="M136" s="113">
        <f t="shared" si="18"/>
        <v>100</v>
      </c>
      <c r="N136" s="86"/>
      <c r="O136" s="104">
        <v>4941</v>
      </c>
      <c r="P136" s="31">
        <v>36</v>
      </c>
      <c r="Q136" s="31">
        <v>5.9747457504272398E-2</v>
      </c>
      <c r="R136" s="31">
        <v>0</v>
      </c>
      <c r="S136" s="31">
        <v>3</v>
      </c>
      <c r="T136" s="113">
        <v>0</v>
      </c>
      <c r="W136" s="104">
        <v>30</v>
      </c>
      <c r="X136" s="31">
        <v>30</v>
      </c>
      <c r="Y136" s="113">
        <v>36</v>
      </c>
      <c r="AA136" s="6"/>
    </row>
    <row r="137" spans="1:27" ht="15.75" customHeight="1" thickBot="1" x14ac:dyDescent="0.25">
      <c r="A137" s="38" t="str">
        <f t="shared" si="16"/>
        <v>power_4_5</v>
      </c>
      <c r="B137" s="38" t="s">
        <v>208</v>
      </c>
      <c r="C137" s="38">
        <v>4</v>
      </c>
      <c r="D137" s="38">
        <v>5</v>
      </c>
      <c r="E137" s="38">
        <f t="shared" si="17"/>
        <v>1</v>
      </c>
      <c r="F137" s="38">
        <f t="shared" si="14"/>
        <v>5</v>
      </c>
      <c r="G137" s="38">
        <f t="shared" si="15"/>
        <v>5</v>
      </c>
      <c r="H137" s="38">
        <v>0</v>
      </c>
      <c r="I137" s="38">
        <v>6.1652328968048096</v>
      </c>
      <c r="J137" s="38">
        <v>5510</v>
      </c>
      <c r="K137" s="38">
        <v>0</v>
      </c>
      <c r="L137" s="38">
        <f>100*IF(MIN(Sparse_total!G137,NonLinear_total!G137,BilevelSolver_total!G137)=0,0,(NonLinear_total!G137-MIN(Sparse_total!G137,NonLinear_total!G137,BilevelSolver_total!G137))/MIN(Sparse_total!G137,NonLinear_total!G137,BilevelSolver_total!G137))</f>
        <v>0</v>
      </c>
      <c r="M137" s="117">
        <f t="shared" si="18"/>
        <v>100</v>
      </c>
      <c r="N137" s="86"/>
      <c r="O137" s="108">
        <v>4941</v>
      </c>
      <c r="P137" s="38">
        <v>36</v>
      </c>
      <c r="Q137" s="38">
        <v>6.4637184143066406E-2</v>
      </c>
      <c r="R137" s="38">
        <v>0</v>
      </c>
      <c r="S137" s="38">
        <v>8</v>
      </c>
      <c r="T137" s="117">
        <v>0</v>
      </c>
      <c r="W137" s="234">
        <v>31</v>
      </c>
      <c r="X137" s="78">
        <v>31</v>
      </c>
      <c r="Y137" s="225">
        <v>36</v>
      </c>
      <c r="AA137" s="6"/>
    </row>
    <row r="138" spans="1:27" ht="15.75" customHeight="1" thickBot="1" x14ac:dyDescent="0.25">
      <c r="A138" s="227"/>
      <c r="B138" s="227"/>
      <c r="C138" s="227"/>
      <c r="D138" s="227"/>
      <c r="E138" s="227" t="s">
        <v>226</v>
      </c>
      <c r="F138" s="227" t="s">
        <v>61</v>
      </c>
      <c r="G138" s="227" t="s">
        <v>62</v>
      </c>
      <c r="H138" s="227" t="s">
        <v>227</v>
      </c>
      <c r="I138" s="227" t="s">
        <v>240</v>
      </c>
      <c r="J138" s="227" t="s">
        <v>250</v>
      </c>
      <c r="K138" s="227" t="s">
        <v>229</v>
      </c>
      <c r="L138" s="227" t="s">
        <v>230</v>
      </c>
      <c r="M138" s="229" t="s">
        <v>261</v>
      </c>
      <c r="N138" s="228"/>
      <c r="O138" s="236" t="s">
        <v>219</v>
      </c>
      <c r="P138" s="227" t="s">
        <v>255</v>
      </c>
      <c r="Q138" s="227" t="s">
        <v>220</v>
      </c>
      <c r="R138" s="227" t="s">
        <v>251</v>
      </c>
      <c r="S138" s="227" t="s">
        <v>258</v>
      </c>
      <c r="T138" s="229" t="s">
        <v>253</v>
      </c>
      <c r="U138" s="230"/>
      <c r="V138" s="230"/>
      <c r="W138" s="231" t="s">
        <v>221</v>
      </c>
      <c r="X138" s="232" t="s">
        <v>222</v>
      </c>
      <c r="Y138" s="233" t="s">
        <v>223</v>
      </c>
      <c r="Z138" s="230"/>
      <c r="AA138" s="228"/>
    </row>
    <row r="139" spans="1:27" ht="15.75" customHeight="1" x14ac:dyDescent="0.2">
      <c r="A139" s="40" t="s">
        <v>217</v>
      </c>
      <c r="B139" s="40"/>
      <c r="C139" s="40"/>
      <c r="D139" s="40"/>
      <c r="E139" s="40">
        <f>SUM(E2:E137)</f>
        <v>52</v>
      </c>
      <c r="F139" s="40">
        <f t="shared" ref="F139:H139" si="19">AVERAGE(F2:F137)</f>
        <v>273.9926469995068</v>
      </c>
      <c r="G139" s="40">
        <f t="shared" si="19"/>
        <v>892.7720580383434</v>
      </c>
      <c r="H139" s="40">
        <f t="shared" si="19"/>
        <v>39.598194896311554</v>
      </c>
      <c r="I139" s="40">
        <f t="shared" ref="I139:M139" si="20">AVERAGE(I2:I137)</f>
        <v>4734.9927774650205</v>
      </c>
      <c r="J139" s="40">
        <f t="shared" si="20"/>
        <v>744905.0367647059</v>
      </c>
      <c r="K139" s="40">
        <f t="shared" si="20"/>
        <v>253.25735294117646</v>
      </c>
      <c r="L139" s="40">
        <f t="shared" si="20"/>
        <v>3.5928152642145314E-2</v>
      </c>
      <c r="M139" s="118">
        <f t="shared" si="20"/>
        <v>71.616032173127365</v>
      </c>
      <c r="N139" s="85"/>
      <c r="O139" s="109">
        <f t="shared" ref="O139:P139" si="21">AVERAGE(O2:O137)</f>
        <v>11654.669117647059</v>
      </c>
      <c r="P139" s="40">
        <f t="shared" si="21"/>
        <v>947.05882352941171</v>
      </c>
      <c r="Q139" s="40">
        <f>AVERAGE(Q2:Q137)</f>
        <v>64.985552239067331</v>
      </c>
      <c r="R139" s="40">
        <f>AVERAGE(R2:R137)</f>
        <v>8572.1176470588234</v>
      </c>
      <c r="S139" s="40">
        <f t="shared" ref="S139:T139" si="22">AVERAGE(S2:S137)</f>
        <v>14.897058823529411</v>
      </c>
      <c r="T139" s="118">
        <f t="shared" si="22"/>
        <v>253.25735294117646</v>
      </c>
      <c r="U139" s="42"/>
      <c r="V139" s="42"/>
      <c r="W139" s="109">
        <f>AVERAGE(W2:W137)</f>
        <v>54.286765491068209</v>
      </c>
      <c r="X139" s="40">
        <f>AVERAGE(X2:X137)</f>
        <v>673.06617652990496</v>
      </c>
      <c r="Y139" s="118">
        <f t="shared" ref="Y139" si="23">AVERAGE(Y2:Y137)</f>
        <v>693.80147058823525</v>
      </c>
      <c r="Z139" s="42"/>
      <c r="AA139" s="42"/>
    </row>
    <row r="140" spans="1:27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114"/>
      <c r="O140" s="105"/>
      <c r="P140" s="6"/>
      <c r="Q140" s="6"/>
      <c r="R140" s="6"/>
      <c r="S140" s="6"/>
      <c r="T140" s="114"/>
      <c r="Y140" s="120"/>
      <c r="AA140" s="6"/>
    </row>
    <row r="141" spans="1:27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114"/>
      <c r="O141" s="105"/>
      <c r="P141" s="6"/>
      <c r="Q141" s="6"/>
      <c r="R141" s="6"/>
      <c r="S141" s="6"/>
      <c r="T141" s="114"/>
      <c r="Y141" s="120"/>
      <c r="AA141" s="6"/>
    </row>
    <row r="142" spans="1:27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114"/>
      <c r="O142" s="105"/>
      <c r="P142" s="6"/>
      <c r="Q142" s="6"/>
      <c r="R142" s="6"/>
      <c r="S142" s="6"/>
      <c r="T142" s="114"/>
      <c r="Y142" s="120"/>
      <c r="AA142" s="6"/>
    </row>
    <row r="143" spans="1:27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114"/>
      <c r="O143" s="105"/>
      <c r="P143" s="6"/>
      <c r="Q143" s="6"/>
      <c r="R143" s="6"/>
      <c r="S143" s="6"/>
      <c r="T143" s="114"/>
      <c r="Y143" s="120"/>
      <c r="AA143" s="6"/>
    </row>
    <row r="144" spans="1:27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114"/>
      <c r="O144" s="105"/>
      <c r="P144" s="6"/>
      <c r="Q144" s="6"/>
      <c r="R144" s="6"/>
      <c r="S144" s="6"/>
      <c r="T144" s="114"/>
      <c r="Y144" s="120"/>
      <c r="AA144" s="6"/>
    </row>
    <row r="145" spans="1:27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114"/>
      <c r="O145" s="105"/>
      <c r="P145" s="6"/>
      <c r="Q145" s="6"/>
      <c r="R145" s="6"/>
      <c r="S145" s="6"/>
      <c r="T145" s="114"/>
      <c r="Y145" s="120"/>
      <c r="AA145" s="6"/>
    </row>
    <row r="146" spans="1:27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114"/>
      <c r="O146" s="105"/>
      <c r="P146" s="6"/>
      <c r="Q146" s="6"/>
      <c r="R146" s="6"/>
      <c r="S146" s="6"/>
      <c r="T146" s="114"/>
      <c r="Y146" s="120"/>
      <c r="AA146" s="6"/>
    </row>
    <row r="147" spans="1:27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114"/>
      <c r="O147" s="105"/>
      <c r="P147" s="6"/>
      <c r="Q147" s="6"/>
      <c r="R147" s="6"/>
      <c r="S147" s="6"/>
      <c r="T147" s="114"/>
      <c r="Y147" s="120"/>
      <c r="AA147" s="6"/>
    </row>
    <row r="148" spans="1:27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114"/>
      <c r="O148" s="105"/>
      <c r="P148" s="6"/>
      <c r="Q148" s="6"/>
      <c r="R148" s="6"/>
      <c r="S148" s="6"/>
      <c r="T148" s="114"/>
      <c r="Y148" s="120"/>
      <c r="AA148" s="6"/>
    </row>
    <row r="149" spans="1:27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114"/>
      <c r="O149" s="105"/>
      <c r="P149" s="6"/>
      <c r="Q149" s="6"/>
      <c r="R149" s="6"/>
      <c r="S149" s="6"/>
      <c r="T149" s="114"/>
      <c r="Y149" s="120"/>
      <c r="AA149" s="6"/>
    </row>
    <row r="150" spans="1:27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114"/>
      <c r="O150" s="105"/>
      <c r="P150" s="6"/>
      <c r="Q150" s="6"/>
      <c r="R150" s="6"/>
      <c r="S150" s="6"/>
      <c r="T150" s="114"/>
      <c r="Y150" s="120"/>
      <c r="AA150" s="6"/>
    </row>
    <row r="151" spans="1:27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114"/>
      <c r="O151" s="105"/>
      <c r="P151" s="6"/>
      <c r="Q151" s="6"/>
      <c r="R151" s="6"/>
      <c r="S151" s="6"/>
      <c r="T151" s="114"/>
      <c r="Y151" s="120"/>
      <c r="AA151" s="6"/>
    </row>
    <row r="152" spans="1:27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114"/>
      <c r="O152" s="105"/>
      <c r="P152" s="6"/>
      <c r="Q152" s="6"/>
      <c r="R152" s="6"/>
      <c r="S152" s="6"/>
      <c r="T152" s="114"/>
      <c r="Y152" s="120"/>
      <c r="AA152" s="6"/>
    </row>
    <row r="153" spans="1:27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114"/>
      <c r="O153" s="105"/>
      <c r="P153" s="6"/>
      <c r="Q153" s="6"/>
      <c r="R153" s="6"/>
      <c r="S153" s="6"/>
      <c r="T153" s="114"/>
      <c r="Y153" s="120"/>
      <c r="AA153" s="6"/>
    </row>
    <row r="154" spans="1:27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114"/>
      <c r="O154" s="105"/>
      <c r="P154" s="6"/>
      <c r="Q154" s="6"/>
      <c r="R154" s="6"/>
      <c r="S154" s="6"/>
      <c r="T154" s="114"/>
      <c r="Y154" s="120"/>
      <c r="AA154" s="6"/>
    </row>
    <row r="155" spans="1:27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114"/>
      <c r="O155" s="105"/>
      <c r="P155" s="6"/>
      <c r="Q155" s="6"/>
      <c r="R155" s="6"/>
      <c r="S155" s="6"/>
      <c r="T155" s="114"/>
      <c r="Y155" s="120"/>
      <c r="AA155" s="6"/>
    </row>
    <row r="156" spans="1:27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114"/>
      <c r="O156" s="105"/>
      <c r="P156" s="6"/>
      <c r="Q156" s="6"/>
      <c r="R156" s="6"/>
      <c r="S156" s="6"/>
      <c r="T156" s="114"/>
      <c r="Y156" s="120"/>
      <c r="AA156" s="6"/>
    </row>
    <row r="157" spans="1:27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114"/>
      <c r="O157" s="105"/>
      <c r="P157" s="6"/>
      <c r="Q157" s="6"/>
      <c r="R157" s="6"/>
      <c r="S157" s="6"/>
      <c r="T157" s="114"/>
      <c r="Y157" s="120"/>
      <c r="AA157" s="6"/>
    </row>
    <row r="158" spans="1:27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114"/>
      <c r="O158" s="105"/>
      <c r="P158" s="6"/>
      <c r="Q158" s="6"/>
      <c r="R158" s="6"/>
      <c r="S158" s="6"/>
      <c r="T158" s="114"/>
      <c r="Y158" s="120"/>
      <c r="AA158" s="6"/>
    </row>
    <row r="159" spans="1:27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114"/>
      <c r="O159" s="105"/>
      <c r="P159" s="6"/>
      <c r="Q159" s="6"/>
      <c r="R159" s="6"/>
      <c r="S159" s="6"/>
      <c r="T159" s="114"/>
      <c r="Y159" s="120"/>
      <c r="AA159" s="6"/>
    </row>
    <row r="160" spans="1:27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114"/>
      <c r="O160" s="105"/>
      <c r="P160" s="6"/>
      <c r="Q160" s="6"/>
      <c r="R160" s="6"/>
      <c r="S160" s="6"/>
      <c r="T160" s="114"/>
      <c r="Y160" s="120"/>
      <c r="AA160" s="6"/>
    </row>
    <row r="161" spans="1:27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114"/>
      <c r="O161" s="105"/>
      <c r="P161" s="6"/>
      <c r="Q161" s="6"/>
      <c r="R161" s="6"/>
      <c r="S161" s="6"/>
      <c r="T161" s="114"/>
      <c r="Y161" s="120"/>
      <c r="AA161" s="6"/>
    </row>
    <row r="162" spans="1:27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114"/>
      <c r="O162" s="105"/>
      <c r="P162" s="6"/>
      <c r="Q162" s="6"/>
      <c r="R162" s="6"/>
      <c r="S162" s="6"/>
      <c r="T162" s="114"/>
      <c r="Y162" s="120"/>
      <c r="AA162" s="6"/>
    </row>
    <row r="163" spans="1:27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114"/>
      <c r="O163" s="105"/>
      <c r="P163" s="6"/>
      <c r="Q163" s="6"/>
      <c r="R163" s="6"/>
      <c r="S163" s="6"/>
      <c r="T163" s="114"/>
      <c r="Y163" s="120"/>
      <c r="AA163" s="6"/>
    </row>
    <row r="164" spans="1:27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114"/>
      <c r="O164" s="105"/>
      <c r="P164" s="6"/>
      <c r="Q164" s="6"/>
      <c r="R164" s="6"/>
      <c r="S164" s="6"/>
      <c r="T164" s="114"/>
      <c r="Y164" s="120"/>
      <c r="AA164" s="6"/>
    </row>
    <row r="165" spans="1:27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114"/>
      <c r="O165" s="105"/>
      <c r="P165" s="6"/>
      <c r="Q165" s="6"/>
      <c r="R165" s="6"/>
      <c r="S165" s="6"/>
      <c r="T165" s="114"/>
      <c r="Y165" s="120"/>
      <c r="AA165" s="6"/>
    </row>
    <row r="166" spans="1:27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114"/>
      <c r="O166" s="105"/>
      <c r="P166" s="6"/>
      <c r="Q166" s="6"/>
      <c r="R166" s="6"/>
      <c r="S166" s="6"/>
      <c r="T166" s="114"/>
      <c r="Y166" s="120"/>
      <c r="AA166" s="6"/>
    </row>
    <row r="167" spans="1:27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114"/>
      <c r="O167" s="105"/>
      <c r="P167" s="6"/>
      <c r="Q167" s="6"/>
      <c r="R167" s="6"/>
      <c r="S167" s="6"/>
      <c r="T167" s="114"/>
      <c r="Y167" s="120"/>
      <c r="AA167" s="6"/>
    </row>
    <row r="168" spans="1:27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114"/>
      <c r="O168" s="105"/>
      <c r="P168" s="6"/>
      <c r="Q168" s="6"/>
      <c r="R168" s="6"/>
      <c r="S168" s="6"/>
      <c r="T168" s="114"/>
      <c r="Y168" s="120"/>
      <c r="AA168" s="6"/>
    </row>
    <row r="169" spans="1:27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114"/>
      <c r="O169" s="105"/>
      <c r="P169" s="6"/>
      <c r="Q169" s="6"/>
      <c r="R169" s="6"/>
      <c r="S169" s="6"/>
      <c r="T169" s="114"/>
      <c r="Y169" s="120"/>
      <c r="AA169" s="6"/>
    </row>
    <row r="170" spans="1:27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114"/>
      <c r="O170" s="105"/>
      <c r="P170" s="6"/>
      <c r="Q170" s="6"/>
      <c r="R170" s="6"/>
      <c r="S170" s="6"/>
      <c r="T170" s="114"/>
      <c r="Y170" s="120"/>
      <c r="AA170" s="6"/>
    </row>
    <row r="171" spans="1:27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114"/>
      <c r="O171" s="105"/>
      <c r="P171" s="6"/>
      <c r="Q171" s="6"/>
      <c r="R171" s="6"/>
      <c r="S171" s="6"/>
      <c r="T171" s="114"/>
      <c r="Y171" s="120"/>
      <c r="AA171" s="6"/>
    </row>
    <row r="172" spans="1:27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114"/>
      <c r="O172" s="105"/>
      <c r="P172" s="6"/>
      <c r="Q172" s="6"/>
      <c r="R172" s="6"/>
      <c r="S172" s="6"/>
      <c r="T172" s="114"/>
      <c r="Y172" s="120"/>
      <c r="AA172" s="6"/>
    </row>
    <row r="173" spans="1:27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114"/>
      <c r="O173" s="105"/>
      <c r="P173" s="6"/>
      <c r="Q173" s="6"/>
      <c r="R173" s="6"/>
      <c r="S173" s="6"/>
      <c r="T173" s="114"/>
      <c r="Y173" s="120"/>
      <c r="AA173" s="6"/>
    </row>
    <row r="174" spans="1:27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114"/>
      <c r="O174" s="105"/>
      <c r="P174" s="6"/>
      <c r="Q174" s="6"/>
      <c r="R174" s="6"/>
      <c r="S174" s="6"/>
      <c r="T174" s="114"/>
      <c r="Y174" s="120"/>
      <c r="AA174" s="6"/>
    </row>
    <row r="175" spans="1:27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114"/>
      <c r="O175" s="105"/>
      <c r="P175" s="6"/>
      <c r="Q175" s="6"/>
      <c r="R175" s="6"/>
      <c r="S175" s="6"/>
      <c r="T175" s="114"/>
      <c r="Y175" s="120"/>
      <c r="AA175" s="6"/>
    </row>
    <row r="176" spans="1:27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114"/>
      <c r="O176" s="105"/>
      <c r="P176" s="6"/>
      <c r="Q176" s="6"/>
      <c r="R176" s="6"/>
      <c r="S176" s="6"/>
      <c r="T176" s="114"/>
      <c r="Y176" s="120"/>
      <c r="AA176" s="6"/>
    </row>
    <row r="177" spans="1:27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114"/>
      <c r="O177" s="105"/>
      <c r="P177" s="6"/>
      <c r="Q177" s="6"/>
      <c r="R177" s="6"/>
      <c r="S177" s="6"/>
      <c r="T177" s="114"/>
      <c r="Y177" s="120"/>
      <c r="AA177" s="6"/>
    </row>
    <row r="178" spans="1:27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114"/>
      <c r="O178" s="105"/>
      <c r="P178" s="6"/>
      <c r="Q178" s="6"/>
      <c r="R178" s="6"/>
      <c r="S178" s="6"/>
      <c r="T178" s="114"/>
      <c r="Y178" s="120"/>
      <c r="AA178" s="6"/>
    </row>
    <row r="179" spans="1:27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114"/>
      <c r="O179" s="105"/>
      <c r="P179" s="6"/>
      <c r="Q179" s="6"/>
      <c r="R179" s="6"/>
      <c r="S179" s="6"/>
      <c r="T179" s="114"/>
      <c r="Y179" s="120"/>
      <c r="AA179" s="6"/>
    </row>
    <row r="180" spans="1:27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114"/>
      <c r="O180" s="105"/>
      <c r="P180" s="6"/>
      <c r="Q180" s="6"/>
      <c r="R180" s="6"/>
      <c r="S180" s="6"/>
      <c r="T180" s="114"/>
      <c r="Y180" s="120"/>
      <c r="AA180" s="6"/>
    </row>
    <row r="181" spans="1:27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114"/>
      <c r="O181" s="105"/>
      <c r="P181" s="6"/>
      <c r="Q181" s="6"/>
      <c r="R181" s="6"/>
      <c r="S181" s="6"/>
      <c r="T181" s="114"/>
      <c r="Y181" s="120"/>
      <c r="AA181" s="6"/>
    </row>
    <row r="182" spans="1:27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114"/>
      <c r="O182" s="105"/>
      <c r="P182" s="6"/>
      <c r="Q182" s="6"/>
      <c r="R182" s="6"/>
      <c r="S182" s="6"/>
      <c r="T182" s="114"/>
      <c r="Y182" s="120"/>
      <c r="AA182" s="6"/>
    </row>
    <row r="183" spans="1:27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114"/>
      <c r="O183" s="105"/>
      <c r="P183" s="6"/>
      <c r="Q183" s="6"/>
      <c r="R183" s="6"/>
      <c r="S183" s="6"/>
      <c r="T183" s="114"/>
      <c r="Y183" s="120"/>
      <c r="AA183" s="6"/>
    </row>
    <row r="184" spans="1:27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114"/>
      <c r="O184" s="105"/>
      <c r="P184" s="6"/>
      <c r="Q184" s="6"/>
      <c r="R184" s="6"/>
      <c r="S184" s="6"/>
      <c r="T184" s="114"/>
      <c r="Y184" s="120"/>
      <c r="AA184" s="6"/>
    </row>
    <row r="185" spans="1:27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114"/>
      <c r="O185" s="105"/>
      <c r="P185" s="6"/>
      <c r="Q185" s="6"/>
      <c r="R185" s="6"/>
      <c r="S185" s="6"/>
      <c r="T185" s="114"/>
      <c r="Y185" s="120"/>
      <c r="AA185" s="6"/>
    </row>
    <row r="186" spans="1:27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114"/>
      <c r="O186" s="105"/>
      <c r="P186" s="6"/>
      <c r="Q186" s="6"/>
      <c r="R186" s="6"/>
      <c r="S186" s="6"/>
      <c r="T186" s="114"/>
      <c r="Y186" s="120"/>
      <c r="AA186" s="6"/>
    </row>
    <row r="187" spans="1:27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114"/>
      <c r="O187" s="105"/>
      <c r="P187" s="6"/>
      <c r="Q187" s="6"/>
      <c r="R187" s="6"/>
      <c r="S187" s="6"/>
      <c r="T187" s="114"/>
      <c r="Y187" s="120"/>
      <c r="AA187" s="6"/>
    </row>
    <row r="188" spans="1:27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114"/>
      <c r="O188" s="105"/>
      <c r="P188" s="6"/>
      <c r="Q188" s="6"/>
      <c r="R188" s="6"/>
      <c r="S188" s="6"/>
      <c r="T188" s="114"/>
      <c r="Y188" s="120"/>
      <c r="AA188" s="6"/>
    </row>
    <row r="189" spans="1:27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114"/>
      <c r="O189" s="105"/>
      <c r="P189" s="6"/>
      <c r="Q189" s="6"/>
      <c r="R189" s="6"/>
      <c r="S189" s="6"/>
      <c r="T189" s="114"/>
      <c r="Y189" s="120"/>
      <c r="AA189" s="6"/>
    </row>
    <row r="190" spans="1:27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114"/>
      <c r="O190" s="105"/>
      <c r="P190" s="6"/>
      <c r="Q190" s="6"/>
      <c r="R190" s="6"/>
      <c r="S190" s="6"/>
      <c r="T190" s="114"/>
      <c r="Y190" s="120"/>
      <c r="AA190" s="6"/>
    </row>
    <row r="191" spans="1:27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114"/>
      <c r="O191" s="105"/>
      <c r="P191" s="6"/>
      <c r="Q191" s="6"/>
      <c r="R191" s="6"/>
      <c r="S191" s="6"/>
      <c r="T191" s="114"/>
      <c r="Y191" s="120"/>
      <c r="AA191" s="6"/>
    </row>
    <row r="192" spans="1:27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114"/>
      <c r="O192" s="105"/>
      <c r="P192" s="6"/>
      <c r="Q192" s="6"/>
      <c r="R192" s="6"/>
      <c r="S192" s="6"/>
      <c r="T192" s="114"/>
      <c r="Y192" s="120"/>
      <c r="AA192" s="6"/>
    </row>
    <row r="193" spans="1:27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114"/>
      <c r="O193" s="105"/>
      <c r="P193" s="6"/>
      <c r="Q193" s="6"/>
      <c r="R193" s="6"/>
      <c r="S193" s="6"/>
      <c r="T193" s="114"/>
      <c r="Y193" s="120"/>
      <c r="AA193" s="6"/>
    </row>
    <row r="194" spans="1:27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114"/>
      <c r="O194" s="105"/>
      <c r="P194" s="6"/>
      <c r="Q194" s="6"/>
      <c r="R194" s="6"/>
      <c r="S194" s="6"/>
      <c r="T194" s="114"/>
      <c r="Y194" s="120"/>
      <c r="AA194" s="6"/>
    </row>
    <row r="195" spans="1:27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114"/>
      <c r="O195" s="105"/>
      <c r="P195" s="6"/>
      <c r="Q195" s="6"/>
      <c r="R195" s="6"/>
      <c r="S195" s="6"/>
      <c r="T195" s="114"/>
      <c r="Y195" s="120"/>
      <c r="AA195" s="6"/>
    </row>
    <row r="196" spans="1:27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114"/>
      <c r="O196" s="105"/>
      <c r="P196" s="6"/>
      <c r="Q196" s="6"/>
      <c r="R196" s="6"/>
      <c r="S196" s="6"/>
      <c r="T196" s="114"/>
      <c r="Y196" s="120"/>
      <c r="AA196" s="6"/>
    </row>
    <row r="197" spans="1:27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14"/>
      <c r="O197" s="105"/>
      <c r="P197" s="6"/>
      <c r="Q197" s="6"/>
      <c r="R197" s="6"/>
      <c r="S197" s="6"/>
      <c r="T197" s="114"/>
      <c r="Y197" s="120"/>
      <c r="AA197" s="6"/>
    </row>
    <row r="198" spans="1:27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14"/>
      <c r="O198" s="105"/>
      <c r="P198" s="6"/>
      <c r="Q198" s="6"/>
      <c r="R198" s="6"/>
      <c r="S198" s="6"/>
      <c r="T198" s="114"/>
      <c r="Y198" s="120"/>
      <c r="AA198" s="6"/>
    </row>
    <row r="199" spans="1:27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114"/>
      <c r="O199" s="105"/>
      <c r="P199" s="6"/>
      <c r="Q199" s="6"/>
      <c r="R199" s="6"/>
      <c r="S199" s="6"/>
      <c r="T199" s="114"/>
      <c r="Y199" s="120"/>
      <c r="AA199" s="6"/>
    </row>
    <row r="200" spans="1:27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114"/>
      <c r="O200" s="105"/>
      <c r="P200" s="6"/>
      <c r="Q200" s="6"/>
      <c r="R200" s="6"/>
      <c r="S200" s="6"/>
      <c r="T200" s="114"/>
      <c r="Y200" s="120"/>
      <c r="AA200" s="6"/>
    </row>
    <row r="201" spans="1:27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114"/>
      <c r="O201" s="105"/>
      <c r="P201" s="6"/>
      <c r="Q201" s="6"/>
      <c r="R201" s="6"/>
      <c r="S201" s="6"/>
      <c r="T201" s="114"/>
      <c r="Y201" s="120"/>
      <c r="AA201" s="6"/>
    </row>
    <row r="202" spans="1:27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114"/>
      <c r="O202" s="105"/>
      <c r="P202" s="6"/>
      <c r="Q202" s="6"/>
      <c r="R202" s="6"/>
      <c r="S202" s="6"/>
      <c r="T202" s="114"/>
      <c r="Y202" s="120"/>
      <c r="AA202" s="6"/>
    </row>
    <row r="203" spans="1:27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114"/>
      <c r="O203" s="105"/>
      <c r="P203" s="6"/>
      <c r="Q203" s="6"/>
      <c r="R203" s="6"/>
      <c r="S203" s="6"/>
      <c r="T203" s="114"/>
      <c r="Y203" s="120"/>
      <c r="AA203" s="6"/>
    </row>
    <row r="204" spans="1:27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114"/>
      <c r="O204" s="105"/>
      <c r="P204" s="6"/>
      <c r="Q204" s="6"/>
      <c r="R204" s="6"/>
      <c r="S204" s="6"/>
      <c r="T204" s="114"/>
      <c r="Y204" s="120"/>
      <c r="AA204" s="6"/>
    </row>
    <row r="205" spans="1:27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114"/>
      <c r="O205" s="105"/>
      <c r="P205" s="6"/>
      <c r="Q205" s="6"/>
      <c r="R205" s="6"/>
      <c r="S205" s="6"/>
      <c r="T205" s="114"/>
      <c r="Y205" s="120"/>
      <c r="AA205" s="6"/>
    </row>
    <row r="206" spans="1:27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114"/>
      <c r="O206" s="105"/>
      <c r="P206" s="6"/>
      <c r="Q206" s="6"/>
      <c r="R206" s="6"/>
      <c r="S206" s="6"/>
      <c r="T206" s="114"/>
      <c r="Y206" s="120"/>
      <c r="AA206" s="6"/>
    </row>
    <row r="207" spans="1:27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114"/>
      <c r="O207" s="105"/>
      <c r="P207" s="6"/>
      <c r="Q207" s="6"/>
      <c r="R207" s="6"/>
      <c r="S207" s="6"/>
      <c r="T207" s="114"/>
      <c r="Y207" s="120"/>
      <c r="AA207" s="6"/>
    </row>
    <row r="208" spans="1:27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114"/>
      <c r="O208" s="105"/>
      <c r="P208" s="6"/>
      <c r="Q208" s="6"/>
      <c r="R208" s="6"/>
      <c r="S208" s="6"/>
      <c r="T208" s="114"/>
      <c r="Y208" s="120"/>
      <c r="AA208" s="6"/>
    </row>
    <row r="209" spans="1:27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114"/>
      <c r="O209" s="105"/>
      <c r="P209" s="6"/>
      <c r="Q209" s="6"/>
      <c r="R209" s="6"/>
      <c r="S209" s="6"/>
      <c r="T209" s="114"/>
      <c r="Y209" s="120"/>
      <c r="AA209" s="6"/>
    </row>
    <row r="210" spans="1:27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114"/>
      <c r="O210" s="105"/>
      <c r="P210" s="6"/>
      <c r="Q210" s="6"/>
      <c r="R210" s="6"/>
      <c r="S210" s="6"/>
      <c r="T210" s="114"/>
      <c r="Y210" s="120"/>
      <c r="AA210" s="6"/>
    </row>
    <row r="211" spans="1:27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114"/>
      <c r="O211" s="105"/>
      <c r="P211" s="6"/>
      <c r="Q211" s="6"/>
      <c r="R211" s="6"/>
      <c r="S211" s="6"/>
      <c r="T211" s="114"/>
      <c r="Y211" s="120"/>
      <c r="AA211" s="6"/>
    </row>
    <row r="212" spans="1:27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114"/>
      <c r="O212" s="105"/>
      <c r="P212" s="6"/>
      <c r="Q212" s="6"/>
      <c r="R212" s="6"/>
      <c r="S212" s="6"/>
      <c r="T212" s="114"/>
      <c r="Y212" s="120"/>
      <c r="AA212" s="6"/>
    </row>
    <row r="213" spans="1:27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114"/>
      <c r="O213" s="105"/>
      <c r="P213" s="6"/>
      <c r="Q213" s="6"/>
      <c r="R213" s="6"/>
      <c r="S213" s="6"/>
      <c r="T213" s="114"/>
      <c r="Y213" s="120"/>
      <c r="AA213" s="6"/>
    </row>
    <row r="214" spans="1:27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114"/>
      <c r="O214" s="105"/>
      <c r="P214" s="6"/>
      <c r="Q214" s="6"/>
      <c r="R214" s="6"/>
      <c r="S214" s="6"/>
      <c r="T214" s="114"/>
      <c r="Y214" s="120"/>
      <c r="AA214" s="6"/>
    </row>
    <row r="215" spans="1:27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114"/>
      <c r="O215" s="105"/>
      <c r="P215" s="6"/>
      <c r="Q215" s="6"/>
      <c r="R215" s="6"/>
      <c r="S215" s="6"/>
      <c r="T215" s="114"/>
      <c r="Y215" s="120"/>
      <c r="AA215" s="6"/>
    </row>
    <row r="216" spans="1:27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114"/>
      <c r="O216" s="105"/>
      <c r="P216" s="6"/>
      <c r="Q216" s="6"/>
      <c r="R216" s="6"/>
      <c r="S216" s="6"/>
      <c r="T216" s="114"/>
      <c r="Y216" s="120"/>
      <c r="AA216" s="6"/>
    </row>
    <row r="217" spans="1:27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114"/>
      <c r="O217" s="105"/>
      <c r="P217" s="6"/>
      <c r="Q217" s="6"/>
      <c r="R217" s="6"/>
      <c r="S217" s="6"/>
      <c r="T217" s="114"/>
      <c r="Y217" s="120"/>
      <c r="AA217" s="6"/>
    </row>
    <row r="218" spans="1:27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114"/>
      <c r="O218" s="105"/>
      <c r="P218" s="6"/>
      <c r="Q218" s="6"/>
      <c r="R218" s="6"/>
      <c r="S218" s="6"/>
      <c r="T218" s="114"/>
      <c r="Y218" s="120"/>
      <c r="AA218" s="6"/>
    </row>
    <row r="219" spans="1:27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114"/>
      <c r="O219" s="105"/>
      <c r="P219" s="6"/>
      <c r="Q219" s="6"/>
      <c r="R219" s="6"/>
      <c r="S219" s="6"/>
      <c r="T219" s="114"/>
      <c r="Y219" s="120"/>
      <c r="AA219" s="6"/>
    </row>
    <row r="220" spans="1:27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114"/>
      <c r="O220" s="105"/>
      <c r="P220" s="6"/>
      <c r="Q220" s="6"/>
      <c r="R220" s="6"/>
      <c r="S220" s="6"/>
      <c r="T220" s="114"/>
      <c r="Y220" s="120"/>
      <c r="AA220" s="6"/>
    </row>
    <row r="221" spans="1:27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114"/>
      <c r="O221" s="105"/>
      <c r="P221" s="6"/>
      <c r="Q221" s="6"/>
      <c r="R221" s="6"/>
      <c r="S221" s="6"/>
      <c r="T221" s="114"/>
      <c r="Y221" s="120"/>
      <c r="AA221" s="6"/>
    </row>
    <row r="222" spans="1:27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114"/>
      <c r="O222" s="105"/>
      <c r="P222" s="6"/>
      <c r="Q222" s="6"/>
      <c r="R222" s="6"/>
      <c r="S222" s="6"/>
      <c r="T222" s="114"/>
      <c r="Y222" s="120"/>
      <c r="AA222" s="6"/>
    </row>
    <row r="223" spans="1:27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114"/>
      <c r="O223" s="105"/>
      <c r="P223" s="6"/>
      <c r="Q223" s="6"/>
      <c r="R223" s="6"/>
      <c r="S223" s="6"/>
      <c r="T223" s="114"/>
      <c r="Y223" s="120"/>
      <c r="AA223" s="6"/>
    </row>
    <row r="224" spans="1:27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114"/>
      <c r="O224" s="105"/>
      <c r="P224" s="6"/>
      <c r="Q224" s="6"/>
      <c r="R224" s="6"/>
      <c r="S224" s="6"/>
      <c r="T224" s="114"/>
      <c r="Y224" s="120"/>
      <c r="AA224" s="6"/>
    </row>
    <row r="225" spans="1:27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114"/>
      <c r="O225" s="105"/>
      <c r="P225" s="6"/>
      <c r="Q225" s="6"/>
      <c r="R225" s="6"/>
      <c r="S225" s="6"/>
      <c r="T225" s="114"/>
      <c r="Y225" s="120"/>
      <c r="AA225" s="6"/>
    </row>
    <row r="226" spans="1:27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114"/>
      <c r="O226" s="105"/>
      <c r="P226" s="6"/>
      <c r="Q226" s="6"/>
      <c r="R226" s="6"/>
      <c r="S226" s="6"/>
      <c r="T226" s="114"/>
      <c r="Y226" s="120"/>
      <c r="AA226" s="6"/>
    </row>
    <row r="227" spans="1:27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114"/>
      <c r="O227" s="105"/>
      <c r="P227" s="6"/>
      <c r="Q227" s="6"/>
      <c r="R227" s="6"/>
      <c r="S227" s="6"/>
      <c r="T227" s="114"/>
      <c r="Y227" s="120"/>
      <c r="AA227" s="6"/>
    </row>
    <row r="228" spans="1:27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114"/>
      <c r="O228" s="105"/>
      <c r="P228" s="6"/>
      <c r="Q228" s="6"/>
      <c r="R228" s="6"/>
      <c r="S228" s="6"/>
      <c r="T228" s="114"/>
      <c r="Y228" s="120"/>
      <c r="AA228" s="6"/>
    </row>
    <row r="229" spans="1:27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114"/>
      <c r="O229" s="105"/>
      <c r="P229" s="6"/>
      <c r="Q229" s="6"/>
      <c r="R229" s="6"/>
      <c r="S229" s="6"/>
      <c r="T229" s="114"/>
      <c r="Y229" s="120"/>
      <c r="AA229" s="6"/>
    </row>
    <row r="230" spans="1:27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114"/>
      <c r="O230" s="105"/>
      <c r="P230" s="6"/>
      <c r="Q230" s="6"/>
      <c r="R230" s="6"/>
      <c r="S230" s="6"/>
      <c r="T230" s="114"/>
      <c r="Y230" s="120"/>
      <c r="AA230" s="6"/>
    </row>
    <row r="231" spans="1:27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114"/>
      <c r="O231" s="105"/>
      <c r="P231" s="6"/>
      <c r="Q231" s="6"/>
      <c r="R231" s="6"/>
      <c r="S231" s="6"/>
      <c r="T231" s="114"/>
      <c r="Y231" s="120"/>
      <c r="AA231" s="6"/>
    </row>
    <row r="232" spans="1:27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114"/>
      <c r="O232" s="105"/>
      <c r="P232" s="6"/>
      <c r="Q232" s="6"/>
      <c r="R232" s="6"/>
      <c r="S232" s="6"/>
      <c r="T232" s="114"/>
      <c r="Y232" s="120"/>
      <c r="AA232" s="6"/>
    </row>
    <row r="233" spans="1:27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114"/>
      <c r="O233" s="105"/>
      <c r="P233" s="6"/>
      <c r="Q233" s="6"/>
      <c r="R233" s="6"/>
      <c r="S233" s="6"/>
      <c r="T233" s="114"/>
      <c r="Y233" s="120"/>
      <c r="AA233" s="6"/>
    </row>
    <row r="234" spans="1:27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114"/>
      <c r="O234" s="105"/>
      <c r="P234" s="6"/>
      <c r="Q234" s="6"/>
      <c r="R234" s="6"/>
      <c r="S234" s="6"/>
      <c r="T234" s="114"/>
      <c r="Y234" s="120"/>
      <c r="AA234" s="6"/>
    </row>
    <row r="235" spans="1:27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114"/>
      <c r="O235" s="105"/>
      <c r="P235" s="6"/>
      <c r="Q235" s="6"/>
      <c r="R235" s="6"/>
      <c r="S235" s="6"/>
      <c r="T235" s="114"/>
      <c r="Y235" s="120"/>
      <c r="AA235" s="6"/>
    </row>
    <row r="236" spans="1:27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114"/>
      <c r="O236" s="105"/>
      <c r="P236" s="6"/>
      <c r="Q236" s="6"/>
      <c r="R236" s="6"/>
      <c r="S236" s="6"/>
      <c r="T236" s="114"/>
      <c r="Y236" s="120"/>
      <c r="AA236" s="6"/>
    </row>
    <row r="237" spans="1:27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114"/>
      <c r="O237" s="105"/>
      <c r="P237" s="6"/>
      <c r="Q237" s="6"/>
      <c r="R237" s="6"/>
      <c r="S237" s="6"/>
      <c r="T237" s="114"/>
      <c r="Y237" s="120"/>
      <c r="AA237" s="6"/>
    </row>
    <row r="238" spans="1:27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114"/>
      <c r="O238" s="105"/>
      <c r="P238" s="6"/>
      <c r="Q238" s="6"/>
      <c r="R238" s="6"/>
      <c r="S238" s="6"/>
      <c r="T238" s="114"/>
      <c r="Y238" s="120"/>
      <c r="AA238" s="6"/>
    </row>
    <row r="239" spans="1:27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114"/>
      <c r="O239" s="105"/>
      <c r="P239" s="6"/>
      <c r="Q239" s="6"/>
      <c r="R239" s="6"/>
      <c r="S239" s="6"/>
      <c r="T239" s="114"/>
      <c r="Y239" s="120"/>
      <c r="AA239" s="6"/>
    </row>
    <row r="240" spans="1:27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114"/>
      <c r="O240" s="105"/>
      <c r="P240" s="6"/>
      <c r="Q240" s="6"/>
      <c r="R240" s="6"/>
      <c r="S240" s="6"/>
      <c r="T240" s="114"/>
      <c r="Y240" s="120"/>
      <c r="AA240" s="6"/>
    </row>
    <row r="241" spans="1:27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114"/>
      <c r="O241" s="105"/>
      <c r="P241" s="6"/>
      <c r="Q241" s="6"/>
      <c r="R241" s="6"/>
      <c r="S241" s="6"/>
      <c r="T241" s="114"/>
      <c r="Y241" s="120"/>
      <c r="AA241" s="6"/>
    </row>
    <row r="242" spans="1:27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114"/>
      <c r="O242" s="105"/>
      <c r="P242" s="6"/>
      <c r="Q242" s="6"/>
      <c r="R242" s="6"/>
      <c r="S242" s="6"/>
      <c r="T242" s="114"/>
      <c r="Y242" s="120"/>
      <c r="AA242" s="6"/>
    </row>
    <row r="243" spans="1:27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114"/>
      <c r="O243" s="105"/>
      <c r="P243" s="6"/>
      <c r="Q243" s="6"/>
      <c r="R243" s="6"/>
      <c r="S243" s="6"/>
      <c r="T243" s="114"/>
      <c r="Y243" s="120"/>
      <c r="AA243" s="6"/>
    </row>
    <row r="244" spans="1:27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114"/>
      <c r="O244" s="105"/>
      <c r="P244" s="6"/>
      <c r="Q244" s="6"/>
      <c r="R244" s="6"/>
      <c r="S244" s="6"/>
      <c r="T244" s="114"/>
      <c r="Y244" s="120"/>
      <c r="AA244" s="6"/>
    </row>
    <row r="245" spans="1:27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114"/>
      <c r="O245" s="105"/>
      <c r="P245" s="6"/>
      <c r="Q245" s="6"/>
      <c r="R245" s="6"/>
      <c r="S245" s="6"/>
      <c r="T245" s="114"/>
      <c r="Y245" s="120"/>
      <c r="AA245" s="6"/>
    </row>
    <row r="246" spans="1:27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114"/>
      <c r="O246" s="105"/>
      <c r="P246" s="6"/>
      <c r="Q246" s="6"/>
      <c r="R246" s="6"/>
      <c r="S246" s="6"/>
      <c r="T246" s="114"/>
      <c r="Y246" s="120"/>
      <c r="AA246" s="6"/>
    </row>
    <row r="247" spans="1:27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114"/>
      <c r="O247" s="105"/>
      <c r="P247" s="6"/>
      <c r="Q247" s="6"/>
      <c r="R247" s="6"/>
      <c r="S247" s="6"/>
      <c r="T247" s="114"/>
      <c r="Y247" s="120"/>
      <c r="AA247" s="6"/>
    </row>
    <row r="248" spans="1:27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114"/>
      <c r="O248" s="105"/>
      <c r="P248" s="6"/>
      <c r="Q248" s="6"/>
      <c r="R248" s="6"/>
      <c r="S248" s="6"/>
      <c r="T248" s="114"/>
      <c r="Y248" s="120"/>
      <c r="AA248" s="6"/>
    </row>
    <row r="249" spans="1:27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114"/>
      <c r="O249" s="105"/>
      <c r="P249" s="6"/>
      <c r="Q249" s="6"/>
      <c r="R249" s="6"/>
      <c r="S249" s="6"/>
      <c r="T249" s="114"/>
      <c r="Y249" s="120"/>
      <c r="AA249" s="6"/>
    </row>
    <row r="250" spans="1:27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114"/>
      <c r="O250" s="105"/>
      <c r="P250" s="6"/>
      <c r="Q250" s="6"/>
      <c r="R250" s="6"/>
      <c r="S250" s="6"/>
      <c r="T250" s="114"/>
      <c r="Y250" s="120"/>
      <c r="AA250" s="6"/>
    </row>
    <row r="251" spans="1:27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114"/>
      <c r="O251" s="105"/>
      <c r="P251" s="6"/>
      <c r="Q251" s="6"/>
      <c r="R251" s="6"/>
      <c r="S251" s="6"/>
      <c r="T251" s="114"/>
      <c r="Y251" s="120"/>
      <c r="AA251" s="6"/>
    </row>
    <row r="252" spans="1:27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114"/>
      <c r="O252" s="105"/>
      <c r="P252" s="6"/>
      <c r="Q252" s="6"/>
      <c r="R252" s="6"/>
      <c r="S252" s="6"/>
      <c r="T252" s="114"/>
      <c r="Y252" s="120"/>
      <c r="AA252" s="6"/>
    </row>
    <row r="253" spans="1:27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114"/>
      <c r="O253" s="105"/>
      <c r="P253" s="6"/>
      <c r="Q253" s="6"/>
      <c r="R253" s="6"/>
      <c r="S253" s="6"/>
      <c r="T253" s="114"/>
      <c r="Y253" s="120"/>
      <c r="AA253" s="6"/>
    </row>
    <row r="254" spans="1:27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114"/>
      <c r="O254" s="105"/>
      <c r="P254" s="6"/>
      <c r="Q254" s="6"/>
      <c r="R254" s="6"/>
      <c r="S254" s="6"/>
      <c r="T254" s="114"/>
      <c r="Y254" s="120"/>
      <c r="AA254" s="6"/>
    </row>
    <row r="255" spans="1:27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114"/>
      <c r="O255" s="105"/>
      <c r="P255" s="6"/>
      <c r="Q255" s="6"/>
      <c r="R255" s="6"/>
      <c r="S255" s="6"/>
      <c r="T255" s="114"/>
      <c r="Y255" s="120"/>
      <c r="AA255" s="6"/>
    </row>
    <row r="256" spans="1:27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114"/>
      <c r="O256" s="105"/>
      <c r="P256" s="6"/>
      <c r="Q256" s="6"/>
      <c r="R256" s="6"/>
      <c r="S256" s="6"/>
      <c r="T256" s="114"/>
      <c r="Y256" s="120"/>
      <c r="AA256" s="6"/>
    </row>
    <row r="257" spans="1:27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114"/>
      <c r="O257" s="105"/>
      <c r="P257" s="6"/>
      <c r="Q257" s="6"/>
      <c r="R257" s="6"/>
      <c r="S257" s="6"/>
      <c r="T257" s="114"/>
      <c r="Y257" s="120"/>
      <c r="AA257" s="6"/>
    </row>
    <row r="258" spans="1:27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114"/>
      <c r="O258" s="105"/>
      <c r="P258" s="6"/>
      <c r="Q258" s="6"/>
      <c r="R258" s="6"/>
      <c r="S258" s="6"/>
      <c r="T258" s="114"/>
      <c r="Y258" s="120"/>
      <c r="AA258" s="6"/>
    </row>
    <row r="259" spans="1:27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114"/>
      <c r="O259" s="105"/>
      <c r="P259" s="6"/>
      <c r="Q259" s="6"/>
      <c r="R259" s="6"/>
      <c r="S259" s="6"/>
      <c r="T259" s="114"/>
      <c r="Y259" s="120"/>
      <c r="AA259" s="6"/>
    </row>
    <row r="260" spans="1:27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114"/>
      <c r="O260" s="105"/>
      <c r="P260" s="6"/>
      <c r="Q260" s="6"/>
      <c r="R260" s="6"/>
      <c r="S260" s="6"/>
      <c r="T260" s="114"/>
      <c r="Y260" s="120"/>
      <c r="AA260" s="6"/>
    </row>
    <row r="261" spans="1:27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114"/>
      <c r="O261" s="105"/>
      <c r="P261" s="6"/>
      <c r="Q261" s="6"/>
      <c r="R261" s="6"/>
      <c r="S261" s="6"/>
      <c r="T261" s="114"/>
      <c r="Y261" s="120"/>
      <c r="AA261" s="6"/>
    </row>
    <row r="262" spans="1:27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114"/>
      <c r="O262" s="105"/>
      <c r="P262" s="6"/>
      <c r="Q262" s="6"/>
      <c r="R262" s="6"/>
      <c r="S262" s="6"/>
      <c r="T262" s="114"/>
      <c r="Y262" s="120"/>
      <c r="AA262" s="6"/>
    </row>
    <row r="263" spans="1:27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114"/>
      <c r="O263" s="105"/>
      <c r="P263" s="6"/>
      <c r="Q263" s="6"/>
      <c r="R263" s="6"/>
      <c r="S263" s="6"/>
      <c r="T263" s="114"/>
      <c r="Y263" s="120"/>
      <c r="AA263" s="6"/>
    </row>
    <row r="264" spans="1:27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114"/>
      <c r="O264" s="105"/>
      <c r="P264" s="6"/>
      <c r="Q264" s="6"/>
      <c r="R264" s="6"/>
      <c r="S264" s="6"/>
      <c r="T264" s="114"/>
      <c r="Y264" s="120"/>
      <c r="AA264" s="6"/>
    </row>
    <row r="265" spans="1:27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114"/>
      <c r="O265" s="105"/>
      <c r="P265" s="6"/>
      <c r="Q265" s="6"/>
      <c r="R265" s="6"/>
      <c r="S265" s="6"/>
      <c r="T265" s="114"/>
      <c r="Y265" s="120"/>
      <c r="AA265" s="6"/>
    </row>
    <row r="266" spans="1:27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114"/>
      <c r="O266" s="105"/>
      <c r="P266" s="6"/>
      <c r="Q266" s="6"/>
      <c r="R266" s="6"/>
      <c r="S266" s="6"/>
      <c r="T266" s="114"/>
      <c r="Y266" s="120"/>
      <c r="AA266" s="6"/>
    </row>
    <row r="267" spans="1:27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114"/>
      <c r="O267" s="105"/>
      <c r="P267" s="6"/>
      <c r="Q267" s="6"/>
      <c r="R267" s="6"/>
      <c r="S267" s="6"/>
      <c r="T267" s="114"/>
      <c r="Y267" s="120"/>
      <c r="AA267" s="6"/>
    </row>
    <row r="268" spans="1:27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114"/>
      <c r="O268" s="105"/>
      <c r="P268" s="6"/>
      <c r="Q268" s="6"/>
      <c r="R268" s="6"/>
      <c r="S268" s="6"/>
      <c r="T268" s="114"/>
      <c r="Y268" s="120"/>
      <c r="AA268" s="6"/>
    </row>
    <row r="269" spans="1:27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114"/>
      <c r="O269" s="105"/>
      <c r="P269" s="6"/>
      <c r="Q269" s="6"/>
      <c r="R269" s="6"/>
      <c r="S269" s="6"/>
      <c r="T269" s="114"/>
      <c r="Y269" s="120"/>
      <c r="AA269" s="6"/>
    </row>
    <row r="270" spans="1:27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114"/>
      <c r="O270" s="105"/>
      <c r="P270" s="6"/>
      <c r="Q270" s="6"/>
      <c r="R270" s="6"/>
      <c r="S270" s="6"/>
      <c r="T270" s="114"/>
      <c r="Y270" s="120"/>
      <c r="AA270" s="6"/>
    </row>
    <row r="271" spans="1:27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114"/>
      <c r="O271" s="105"/>
      <c r="P271" s="6"/>
      <c r="Q271" s="6"/>
      <c r="R271" s="6"/>
      <c r="S271" s="6"/>
      <c r="T271" s="114"/>
      <c r="Y271" s="120"/>
      <c r="AA271" s="6"/>
    </row>
    <row r="272" spans="1:27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114"/>
      <c r="O272" s="105"/>
      <c r="P272" s="6"/>
      <c r="Q272" s="6"/>
      <c r="R272" s="6"/>
      <c r="S272" s="6"/>
      <c r="T272" s="114"/>
      <c r="Y272" s="120"/>
      <c r="AA272" s="6"/>
    </row>
    <row r="273" spans="1:27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114"/>
      <c r="O273" s="105"/>
      <c r="P273" s="6"/>
      <c r="Q273" s="6"/>
      <c r="R273" s="6"/>
      <c r="S273" s="6"/>
      <c r="T273" s="114"/>
      <c r="Y273" s="120"/>
      <c r="AA273" s="6"/>
    </row>
    <row r="274" spans="1:27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114"/>
      <c r="O274" s="105"/>
      <c r="P274" s="6"/>
      <c r="Q274" s="6"/>
      <c r="R274" s="6"/>
      <c r="S274" s="6"/>
      <c r="T274" s="114"/>
      <c r="Y274" s="120"/>
      <c r="AA274" s="6"/>
    </row>
    <row r="275" spans="1:27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114"/>
      <c r="O275" s="105"/>
      <c r="P275" s="6"/>
      <c r="Q275" s="6"/>
      <c r="R275" s="6"/>
      <c r="S275" s="6"/>
      <c r="T275" s="114"/>
      <c r="Y275" s="120"/>
      <c r="AA275" s="6"/>
    </row>
    <row r="276" spans="1:27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114"/>
      <c r="O276" s="105"/>
      <c r="P276" s="6"/>
      <c r="Q276" s="6"/>
      <c r="R276" s="6"/>
      <c r="S276" s="6"/>
      <c r="T276" s="114"/>
      <c r="Y276" s="120"/>
      <c r="AA276" s="6"/>
    </row>
    <row r="277" spans="1:27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114"/>
      <c r="O277" s="105"/>
      <c r="P277" s="6"/>
      <c r="Q277" s="6"/>
      <c r="R277" s="6"/>
      <c r="S277" s="6"/>
      <c r="T277" s="114"/>
      <c r="Y277" s="120"/>
      <c r="AA277" s="6"/>
    </row>
    <row r="278" spans="1:27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114"/>
      <c r="O278" s="105"/>
      <c r="P278" s="6"/>
      <c r="Q278" s="6"/>
      <c r="R278" s="6"/>
      <c r="S278" s="6"/>
      <c r="T278" s="114"/>
      <c r="Y278" s="120"/>
      <c r="AA278" s="6"/>
    </row>
    <row r="279" spans="1:27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114"/>
      <c r="O279" s="105"/>
      <c r="P279" s="6"/>
      <c r="Q279" s="6"/>
      <c r="R279" s="6"/>
      <c r="S279" s="6"/>
      <c r="T279" s="114"/>
      <c r="Y279" s="120"/>
      <c r="AA279" s="6"/>
    </row>
    <row r="280" spans="1:27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114"/>
      <c r="O280" s="105"/>
      <c r="P280" s="6"/>
      <c r="Q280" s="6"/>
      <c r="R280" s="6"/>
      <c r="S280" s="6"/>
      <c r="T280" s="114"/>
      <c r="Y280" s="120"/>
      <c r="AA280" s="6"/>
    </row>
    <row r="281" spans="1:27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114"/>
      <c r="O281" s="105"/>
      <c r="P281" s="6"/>
      <c r="Q281" s="6"/>
      <c r="R281" s="6"/>
      <c r="S281" s="6"/>
      <c r="T281" s="114"/>
      <c r="Y281" s="120"/>
      <c r="AA281" s="6"/>
    </row>
    <row r="282" spans="1:27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114"/>
      <c r="O282" s="105"/>
      <c r="P282" s="6"/>
      <c r="Q282" s="6"/>
      <c r="R282" s="6"/>
      <c r="S282" s="6"/>
      <c r="T282" s="114"/>
      <c r="Y282" s="120"/>
      <c r="AA282" s="6"/>
    </row>
    <row r="283" spans="1:27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114"/>
      <c r="O283" s="105"/>
      <c r="P283" s="6"/>
      <c r="Q283" s="6"/>
      <c r="R283" s="6"/>
      <c r="S283" s="6"/>
      <c r="T283" s="114"/>
      <c r="Y283" s="120"/>
      <c r="AA283" s="6"/>
    </row>
    <row r="284" spans="1:27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114"/>
      <c r="O284" s="105"/>
      <c r="P284" s="6"/>
      <c r="Q284" s="6"/>
      <c r="R284" s="6"/>
      <c r="S284" s="6"/>
      <c r="T284" s="114"/>
      <c r="Y284" s="120"/>
      <c r="AA284" s="6"/>
    </row>
    <row r="285" spans="1:27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114"/>
      <c r="O285" s="105"/>
      <c r="P285" s="6"/>
      <c r="Q285" s="6"/>
      <c r="R285" s="6"/>
      <c r="S285" s="6"/>
      <c r="T285" s="114"/>
      <c r="Y285" s="120"/>
      <c r="AA285" s="6"/>
    </row>
    <row r="286" spans="1:27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114"/>
      <c r="O286" s="105"/>
      <c r="P286" s="6"/>
      <c r="Q286" s="6"/>
      <c r="R286" s="6"/>
      <c r="S286" s="6"/>
      <c r="T286" s="114"/>
      <c r="Y286" s="120"/>
      <c r="AA286" s="6"/>
    </row>
    <row r="287" spans="1:27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114"/>
      <c r="O287" s="105"/>
      <c r="P287" s="6"/>
      <c r="Q287" s="6"/>
      <c r="R287" s="6"/>
      <c r="S287" s="6"/>
      <c r="T287" s="114"/>
      <c r="Y287" s="120"/>
      <c r="AA287" s="6"/>
    </row>
    <row r="288" spans="1:27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114"/>
      <c r="O288" s="105"/>
      <c r="P288" s="6"/>
      <c r="Q288" s="6"/>
      <c r="R288" s="6"/>
      <c r="S288" s="6"/>
      <c r="T288" s="114"/>
      <c r="Y288" s="120"/>
      <c r="AA288" s="6"/>
    </row>
    <row r="289" spans="1:27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114"/>
      <c r="O289" s="105"/>
      <c r="P289" s="6"/>
      <c r="Q289" s="6"/>
      <c r="R289" s="6"/>
      <c r="S289" s="6"/>
      <c r="T289" s="114"/>
      <c r="Y289" s="120"/>
      <c r="AA289" s="6"/>
    </row>
    <row r="290" spans="1:27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114"/>
      <c r="O290" s="105"/>
      <c r="P290" s="6"/>
      <c r="Q290" s="6"/>
      <c r="R290" s="6"/>
      <c r="S290" s="6"/>
      <c r="T290" s="114"/>
      <c r="Y290" s="120"/>
      <c r="AA290" s="6"/>
    </row>
    <row r="291" spans="1:27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114"/>
      <c r="O291" s="105"/>
      <c r="P291" s="6"/>
      <c r="Q291" s="6"/>
      <c r="R291" s="6"/>
      <c r="S291" s="6"/>
      <c r="T291" s="114"/>
      <c r="Y291" s="120"/>
      <c r="AA291" s="6"/>
    </row>
    <row r="292" spans="1:27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114"/>
      <c r="O292" s="105"/>
      <c r="P292" s="6"/>
      <c r="Q292" s="6"/>
      <c r="R292" s="6"/>
      <c r="S292" s="6"/>
      <c r="T292" s="114"/>
      <c r="Y292" s="120"/>
      <c r="AA292" s="6"/>
    </row>
    <row r="293" spans="1:27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114"/>
      <c r="O293" s="105"/>
      <c r="P293" s="6"/>
      <c r="Q293" s="6"/>
      <c r="R293" s="6"/>
      <c r="S293" s="6"/>
      <c r="T293" s="114"/>
      <c r="Y293" s="120"/>
      <c r="AA293" s="6"/>
    </row>
    <row r="294" spans="1:27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114"/>
      <c r="O294" s="105"/>
      <c r="P294" s="6"/>
      <c r="Q294" s="6"/>
      <c r="R294" s="6"/>
      <c r="S294" s="6"/>
      <c r="T294" s="114"/>
      <c r="Y294" s="120"/>
      <c r="AA294" s="6"/>
    </row>
    <row r="295" spans="1:27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114"/>
      <c r="O295" s="105"/>
      <c r="P295" s="6"/>
      <c r="Q295" s="6"/>
      <c r="R295" s="6"/>
      <c r="S295" s="6"/>
      <c r="T295" s="114"/>
      <c r="Y295" s="120"/>
      <c r="AA295" s="6"/>
    </row>
    <row r="296" spans="1:27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114"/>
      <c r="O296" s="105"/>
      <c r="P296" s="6"/>
      <c r="Q296" s="6"/>
      <c r="R296" s="6"/>
      <c r="S296" s="6"/>
      <c r="T296" s="114"/>
      <c r="Y296" s="120"/>
      <c r="AA296" s="6"/>
    </row>
    <row r="297" spans="1:27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114"/>
      <c r="O297" s="105"/>
      <c r="P297" s="6"/>
      <c r="Q297" s="6"/>
      <c r="R297" s="6"/>
      <c r="S297" s="6"/>
      <c r="T297" s="114"/>
      <c r="Y297" s="120"/>
      <c r="AA297" s="6"/>
    </row>
    <row r="298" spans="1:27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114"/>
      <c r="O298" s="105"/>
      <c r="P298" s="6"/>
      <c r="Q298" s="6"/>
      <c r="R298" s="6"/>
      <c r="S298" s="6"/>
      <c r="T298" s="114"/>
      <c r="Y298" s="120"/>
      <c r="AA298" s="6"/>
    </row>
    <row r="299" spans="1:27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114"/>
      <c r="O299" s="105"/>
      <c r="P299" s="6"/>
      <c r="Q299" s="6"/>
      <c r="R299" s="6"/>
      <c r="S299" s="6"/>
      <c r="T299" s="114"/>
      <c r="Y299" s="120"/>
      <c r="AA299" s="6"/>
    </row>
    <row r="300" spans="1:27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114"/>
      <c r="O300" s="105"/>
      <c r="P300" s="6"/>
      <c r="Q300" s="6"/>
      <c r="R300" s="6"/>
      <c r="S300" s="6"/>
      <c r="T300" s="114"/>
      <c r="Y300" s="120"/>
      <c r="AA300" s="6"/>
    </row>
    <row r="301" spans="1:27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114"/>
      <c r="O301" s="105"/>
      <c r="P301" s="6"/>
      <c r="Q301" s="6"/>
      <c r="R301" s="6"/>
      <c r="S301" s="6"/>
      <c r="T301" s="114"/>
      <c r="Y301" s="120"/>
      <c r="AA301" s="6"/>
    </row>
    <row r="302" spans="1:27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114"/>
      <c r="O302" s="105"/>
      <c r="P302" s="6"/>
      <c r="Q302" s="6"/>
      <c r="R302" s="6"/>
      <c r="S302" s="6"/>
      <c r="T302" s="114"/>
      <c r="Y302" s="120"/>
      <c r="AA302" s="6"/>
    </row>
    <row r="303" spans="1:27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114"/>
      <c r="O303" s="105"/>
      <c r="P303" s="6"/>
      <c r="Q303" s="6"/>
      <c r="R303" s="6"/>
      <c r="S303" s="6"/>
      <c r="T303" s="114"/>
      <c r="Y303" s="120"/>
      <c r="AA303" s="6"/>
    </row>
    <row r="304" spans="1:27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114"/>
      <c r="O304" s="105"/>
      <c r="P304" s="6"/>
      <c r="Q304" s="6"/>
      <c r="R304" s="6"/>
      <c r="S304" s="6"/>
      <c r="T304" s="114"/>
      <c r="Y304" s="120"/>
      <c r="AA304" s="6"/>
    </row>
    <row r="305" spans="1:27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114"/>
      <c r="O305" s="105"/>
      <c r="P305" s="6"/>
      <c r="Q305" s="6"/>
      <c r="R305" s="6"/>
      <c r="S305" s="6"/>
      <c r="T305" s="114"/>
      <c r="Y305" s="120"/>
      <c r="AA305" s="6"/>
    </row>
    <row r="306" spans="1:27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114"/>
      <c r="O306" s="105"/>
      <c r="P306" s="6"/>
      <c r="Q306" s="6"/>
      <c r="R306" s="6"/>
      <c r="S306" s="6"/>
      <c r="T306" s="114"/>
      <c r="Y306" s="120"/>
      <c r="AA306" s="6"/>
    </row>
    <row r="307" spans="1:27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114"/>
      <c r="O307" s="105"/>
      <c r="P307" s="6"/>
      <c r="Q307" s="6"/>
      <c r="R307" s="6"/>
      <c r="S307" s="6"/>
      <c r="T307" s="114"/>
      <c r="Y307" s="120"/>
      <c r="AA307" s="6"/>
    </row>
    <row r="308" spans="1:27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114"/>
      <c r="O308" s="105"/>
      <c r="P308" s="6"/>
      <c r="Q308" s="6"/>
      <c r="R308" s="6"/>
      <c r="S308" s="6"/>
      <c r="T308" s="114"/>
      <c r="Y308" s="120"/>
      <c r="AA308" s="6"/>
    </row>
    <row r="309" spans="1:27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114"/>
      <c r="O309" s="105"/>
      <c r="P309" s="6"/>
      <c r="Q309" s="6"/>
      <c r="R309" s="6"/>
      <c r="S309" s="6"/>
      <c r="T309" s="114"/>
      <c r="Y309" s="120"/>
      <c r="AA309" s="6"/>
    </row>
    <row r="310" spans="1:27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114"/>
      <c r="O310" s="105"/>
      <c r="P310" s="6"/>
      <c r="Q310" s="6"/>
      <c r="R310" s="6"/>
      <c r="S310" s="6"/>
      <c r="T310" s="114"/>
      <c r="Y310" s="120"/>
      <c r="AA310" s="6"/>
    </row>
    <row r="311" spans="1:27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114"/>
      <c r="O311" s="105"/>
      <c r="P311" s="6"/>
      <c r="Q311" s="6"/>
      <c r="R311" s="6"/>
      <c r="S311" s="6"/>
      <c r="T311" s="114"/>
      <c r="Y311" s="120"/>
      <c r="AA311" s="6"/>
    </row>
    <row r="312" spans="1:27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114"/>
      <c r="O312" s="105"/>
      <c r="P312" s="6"/>
      <c r="Q312" s="6"/>
      <c r="R312" s="6"/>
      <c r="S312" s="6"/>
      <c r="T312" s="114"/>
      <c r="Y312" s="120"/>
      <c r="AA312" s="6"/>
    </row>
    <row r="313" spans="1:27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114"/>
      <c r="O313" s="105"/>
      <c r="P313" s="6"/>
      <c r="Q313" s="6"/>
      <c r="R313" s="6"/>
      <c r="S313" s="6"/>
      <c r="T313" s="114"/>
      <c r="Y313" s="120"/>
      <c r="AA313" s="6"/>
    </row>
    <row r="314" spans="1:27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114"/>
      <c r="O314" s="105"/>
      <c r="P314" s="6"/>
      <c r="Q314" s="6"/>
      <c r="R314" s="6"/>
      <c r="S314" s="6"/>
      <c r="T314" s="114"/>
      <c r="Y314" s="120"/>
      <c r="AA314" s="6"/>
    </row>
    <row r="315" spans="1:27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114"/>
      <c r="O315" s="105"/>
      <c r="P315" s="6"/>
      <c r="Q315" s="6"/>
      <c r="R315" s="6"/>
      <c r="S315" s="6"/>
      <c r="T315" s="114"/>
      <c r="Y315" s="120"/>
      <c r="AA315" s="6"/>
    </row>
    <row r="316" spans="1:27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114"/>
      <c r="O316" s="105"/>
      <c r="P316" s="6"/>
      <c r="Q316" s="6"/>
      <c r="R316" s="6"/>
      <c r="S316" s="6"/>
      <c r="T316" s="114"/>
      <c r="Y316" s="120"/>
      <c r="AA316" s="6"/>
    </row>
    <row r="317" spans="1:27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114"/>
      <c r="O317" s="105"/>
      <c r="P317" s="6"/>
      <c r="Q317" s="6"/>
      <c r="R317" s="6"/>
      <c r="S317" s="6"/>
      <c r="T317" s="114"/>
      <c r="Y317" s="120"/>
      <c r="AA317" s="6"/>
    </row>
    <row r="318" spans="1:27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114"/>
      <c r="O318" s="105"/>
      <c r="P318" s="6"/>
      <c r="Q318" s="6"/>
      <c r="R318" s="6"/>
      <c r="S318" s="6"/>
      <c r="T318" s="114"/>
      <c r="Y318" s="120"/>
      <c r="AA318" s="6"/>
    </row>
    <row r="319" spans="1:27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114"/>
      <c r="O319" s="105"/>
      <c r="P319" s="6"/>
      <c r="Q319" s="6"/>
      <c r="R319" s="6"/>
      <c r="S319" s="6"/>
      <c r="T319" s="114"/>
      <c r="Y319" s="120"/>
      <c r="AA319" s="6"/>
    </row>
    <row r="320" spans="1:27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114"/>
      <c r="O320" s="105"/>
      <c r="P320" s="6"/>
      <c r="Q320" s="6"/>
      <c r="R320" s="6"/>
      <c r="S320" s="6"/>
      <c r="T320" s="114"/>
      <c r="Y320" s="120"/>
      <c r="AA320" s="6"/>
    </row>
    <row r="321" spans="1:27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114"/>
      <c r="O321" s="105"/>
      <c r="P321" s="6"/>
      <c r="Q321" s="6"/>
      <c r="R321" s="6"/>
      <c r="S321" s="6"/>
      <c r="T321" s="114"/>
      <c r="Y321" s="120"/>
      <c r="AA321" s="6"/>
    </row>
    <row r="322" spans="1:27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114"/>
      <c r="O322" s="105"/>
      <c r="P322" s="6"/>
      <c r="Q322" s="6"/>
      <c r="R322" s="6"/>
      <c r="S322" s="6"/>
      <c r="T322" s="114"/>
      <c r="Y322" s="120"/>
      <c r="AA322" s="6"/>
    </row>
    <row r="323" spans="1:27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114"/>
      <c r="O323" s="105"/>
      <c r="P323" s="6"/>
      <c r="Q323" s="6"/>
      <c r="R323" s="6"/>
      <c r="S323" s="6"/>
      <c r="T323" s="114"/>
      <c r="Y323" s="120"/>
      <c r="AA323" s="6"/>
    </row>
    <row r="324" spans="1:27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114"/>
      <c r="O324" s="105"/>
      <c r="P324" s="6"/>
      <c r="Q324" s="6"/>
      <c r="R324" s="6"/>
      <c r="S324" s="6"/>
      <c r="T324" s="114"/>
      <c r="Y324" s="120"/>
      <c r="AA324" s="6"/>
    </row>
    <row r="325" spans="1:27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114"/>
      <c r="O325" s="105"/>
      <c r="P325" s="6"/>
      <c r="Q325" s="6"/>
      <c r="R325" s="6"/>
      <c r="S325" s="6"/>
      <c r="T325" s="114"/>
      <c r="Y325" s="120"/>
      <c r="AA325" s="6"/>
    </row>
    <row r="326" spans="1:27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114"/>
      <c r="O326" s="105"/>
      <c r="P326" s="6"/>
      <c r="Q326" s="6"/>
      <c r="R326" s="6"/>
      <c r="S326" s="6"/>
      <c r="T326" s="114"/>
      <c r="Y326" s="120"/>
      <c r="AA326" s="6"/>
    </row>
    <row r="327" spans="1:27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114"/>
      <c r="O327" s="105"/>
      <c r="P327" s="6"/>
      <c r="Q327" s="6"/>
      <c r="R327" s="6"/>
      <c r="S327" s="6"/>
      <c r="T327" s="114"/>
      <c r="Y327" s="120"/>
      <c r="AA327" s="6"/>
    </row>
    <row r="328" spans="1:27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114"/>
      <c r="O328" s="105"/>
      <c r="P328" s="6"/>
      <c r="Q328" s="6"/>
      <c r="R328" s="6"/>
      <c r="S328" s="6"/>
      <c r="T328" s="114"/>
      <c r="Y328" s="120"/>
      <c r="AA328" s="6"/>
    </row>
    <row r="329" spans="1:27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114"/>
      <c r="O329" s="105"/>
      <c r="P329" s="6"/>
      <c r="Q329" s="6"/>
      <c r="R329" s="6"/>
      <c r="S329" s="6"/>
      <c r="T329" s="114"/>
      <c r="Y329" s="120"/>
      <c r="AA329" s="6"/>
    </row>
    <row r="330" spans="1:27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114"/>
      <c r="O330" s="105"/>
      <c r="P330" s="6"/>
      <c r="Q330" s="6"/>
      <c r="R330" s="6"/>
      <c r="S330" s="6"/>
      <c r="T330" s="114"/>
      <c r="Y330" s="120"/>
      <c r="AA330" s="6"/>
    </row>
    <row r="331" spans="1:27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114"/>
      <c r="O331" s="105"/>
      <c r="P331" s="6"/>
      <c r="Q331" s="6"/>
      <c r="R331" s="6"/>
      <c r="S331" s="6"/>
      <c r="T331" s="114"/>
      <c r="Y331" s="120"/>
      <c r="AA331" s="6"/>
    </row>
    <row r="332" spans="1:27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114"/>
      <c r="O332" s="105"/>
      <c r="P332" s="6"/>
      <c r="Q332" s="6"/>
      <c r="R332" s="6"/>
      <c r="S332" s="6"/>
      <c r="T332" s="114"/>
      <c r="Y332" s="120"/>
      <c r="AA332" s="6"/>
    </row>
    <row r="333" spans="1:27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114"/>
      <c r="O333" s="105"/>
      <c r="P333" s="6"/>
      <c r="Q333" s="6"/>
      <c r="R333" s="6"/>
      <c r="S333" s="6"/>
      <c r="T333" s="114"/>
      <c r="Y333" s="120"/>
      <c r="AA333" s="6"/>
    </row>
    <row r="334" spans="1:27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114"/>
      <c r="O334" s="105"/>
      <c r="P334" s="6"/>
      <c r="Q334" s="6"/>
      <c r="R334" s="6"/>
      <c r="S334" s="6"/>
      <c r="T334" s="114"/>
      <c r="Y334" s="120"/>
      <c r="AA334" s="6"/>
    </row>
    <row r="335" spans="1:27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114"/>
      <c r="O335" s="105"/>
      <c r="P335" s="6"/>
      <c r="Q335" s="6"/>
      <c r="R335" s="6"/>
      <c r="S335" s="6"/>
      <c r="T335" s="114"/>
      <c r="Y335" s="120"/>
      <c r="AA335" s="6"/>
    </row>
    <row r="336" spans="1:27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114"/>
      <c r="O336" s="105"/>
      <c r="P336" s="6"/>
      <c r="Q336" s="6"/>
      <c r="R336" s="6"/>
      <c r="S336" s="6"/>
      <c r="T336" s="114"/>
      <c r="Y336" s="120"/>
      <c r="AA336" s="6"/>
    </row>
    <row r="337" spans="1:27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114"/>
      <c r="O337" s="105"/>
      <c r="P337" s="6"/>
      <c r="Q337" s="6"/>
      <c r="R337" s="6"/>
      <c r="S337" s="6"/>
      <c r="T337" s="114"/>
      <c r="Y337" s="120"/>
      <c r="AA337" s="6"/>
    </row>
    <row r="338" spans="1:27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114"/>
      <c r="O338" s="105"/>
      <c r="P338" s="6"/>
      <c r="Q338" s="6"/>
      <c r="R338" s="6"/>
      <c r="S338" s="6"/>
      <c r="T338" s="114"/>
      <c r="Y338" s="120"/>
      <c r="AA338" s="6"/>
    </row>
    <row r="339" spans="1:27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114"/>
      <c r="O339" s="105"/>
      <c r="P339" s="6"/>
      <c r="Q339" s="6"/>
      <c r="R339" s="6"/>
      <c r="S339" s="6"/>
      <c r="T339" s="114"/>
      <c r="Y339" s="120"/>
      <c r="AA339" s="6"/>
    </row>
    <row r="340" spans="1:27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114"/>
      <c r="O340" s="105"/>
      <c r="P340" s="6"/>
      <c r="Q340" s="6"/>
      <c r="R340" s="6"/>
      <c r="S340" s="6"/>
      <c r="T340" s="114"/>
      <c r="Y340" s="120"/>
      <c r="AA340" s="6"/>
    </row>
    <row r="341" spans="1:27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114"/>
      <c r="O341" s="105"/>
      <c r="P341" s="6"/>
      <c r="Q341" s="6"/>
      <c r="R341" s="6"/>
      <c r="S341" s="6"/>
      <c r="T341" s="114"/>
      <c r="Y341" s="120"/>
      <c r="AA341" s="6"/>
    </row>
    <row r="342" spans="1:27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114"/>
      <c r="O342" s="105"/>
      <c r="P342" s="6"/>
      <c r="Q342" s="6"/>
      <c r="R342" s="6"/>
      <c r="S342" s="6"/>
      <c r="T342" s="114"/>
      <c r="Y342" s="120"/>
      <c r="AA342" s="6"/>
    </row>
    <row r="343" spans="1:27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114"/>
      <c r="O343" s="105"/>
      <c r="P343" s="6"/>
      <c r="Q343" s="6"/>
      <c r="R343" s="6"/>
      <c r="S343" s="6"/>
      <c r="T343" s="114"/>
      <c r="Y343" s="120"/>
      <c r="AA343" s="6"/>
    </row>
    <row r="344" spans="1:27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114"/>
      <c r="O344" s="105"/>
      <c r="P344" s="6"/>
      <c r="Q344" s="6"/>
      <c r="R344" s="6"/>
      <c r="S344" s="6"/>
      <c r="T344" s="114"/>
      <c r="Y344" s="120"/>
      <c r="AA344" s="6"/>
    </row>
    <row r="345" spans="1:27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114"/>
      <c r="O345" s="105"/>
      <c r="P345" s="6"/>
      <c r="Q345" s="6"/>
      <c r="R345" s="6"/>
      <c r="S345" s="6"/>
      <c r="T345" s="114"/>
      <c r="Y345" s="120"/>
      <c r="AA345" s="6"/>
    </row>
    <row r="346" spans="1:27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114"/>
      <c r="O346" s="105"/>
      <c r="P346" s="6"/>
      <c r="Q346" s="6"/>
      <c r="R346" s="6"/>
      <c r="S346" s="6"/>
      <c r="T346" s="114"/>
      <c r="Y346" s="120"/>
      <c r="AA346" s="6"/>
    </row>
    <row r="347" spans="1:27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114"/>
      <c r="O347" s="105"/>
      <c r="P347" s="6"/>
      <c r="Q347" s="6"/>
      <c r="R347" s="6"/>
      <c r="S347" s="6"/>
      <c r="T347" s="114"/>
      <c r="Y347" s="120"/>
      <c r="AA347" s="6"/>
    </row>
    <row r="348" spans="1:27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114"/>
      <c r="O348" s="105"/>
      <c r="P348" s="6"/>
      <c r="Q348" s="6"/>
      <c r="R348" s="6"/>
      <c r="S348" s="6"/>
      <c r="T348" s="114"/>
      <c r="Y348" s="120"/>
      <c r="AA348" s="6"/>
    </row>
    <row r="349" spans="1:27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114"/>
      <c r="O349" s="105"/>
      <c r="P349" s="6"/>
      <c r="Q349" s="6"/>
      <c r="R349" s="6"/>
      <c r="S349" s="6"/>
      <c r="T349" s="114"/>
      <c r="Y349" s="120"/>
      <c r="AA349" s="6"/>
    </row>
    <row r="350" spans="1:27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114"/>
      <c r="O350" s="105"/>
      <c r="P350" s="6"/>
      <c r="Q350" s="6"/>
      <c r="R350" s="6"/>
      <c r="S350" s="6"/>
      <c r="T350" s="114"/>
      <c r="Y350" s="120"/>
      <c r="AA350" s="6"/>
    </row>
    <row r="351" spans="1:27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114"/>
      <c r="O351" s="105"/>
      <c r="P351" s="6"/>
      <c r="Q351" s="6"/>
      <c r="R351" s="6"/>
      <c r="S351" s="6"/>
      <c r="T351" s="114"/>
      <c r="Y351" s="120"/>
      <c r="AA351" s="6"/>
    </row>
    <row r="352" spans="1:27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114"/>
      <c r="O352" s="105"/>
      <c r="P352" s="6"/>
      <c r="Q352" s="6"/>
      <c r="R352" s="6"/>
      <c r="S352" s="6"/>
      <c r="T352" s="114"/>
      <c r="Y352" s="120"/>
      <c r="AA352" s="6"/>
    </row>
    <row r="353" spans="1:27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114"/>
      <c r="O353" s="105"/>
      <c r="P353" s="6"/>
      <c r="Q353" s="6"/>
      <c r="R353" s="6"/>
      <c r="S353" s="6"/>
      <c r="T353" s="114"/>
      <c r="Y353" s="120"/>
      <c r="AA353" s="6"/>
    </row>
    <row r="354" spans="1:27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114"/>
      <c r="O354" s="105"/>
      <c r="P354" s="6"/>
      <c r="Q354" s="6"/>
      <c r="R354" s="6"/>
      <c r="S354" s="6"/>
      <c r="T354" s="114"/>
      <c r="Y354" s="120"/>
      <c r="AA354" s="6"/>
    </row>
    <row r="355" spans="1:27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114"/>
      <c r="O355" s="105"/>
      <c r="P355" s="6"/>
      <c r="Q355" s="6"/>
      <c r="R355" s="6"/>
      <c r="S355" s="6"/>
      <c r="T355" s="114"/>
      <c r="Y355" s="120"/>
      <c r="AA355" s="6"/>
    </row>
    <row r="356" spans="1:27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114"/>
      <c r="O356" s="105"/>
      <c r="P356" s="6"/>
      <c r="Q356" s="6"/>
      <c r="R356" s="6"/>
      <c r="S356" s="6"/>
      <c r="T356" s="114"/>
      <c r="Y356" s="120"/>
      <c r="AA356" s="6"/>
    </row>
    <row r="357" spans="1:27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114"/>
      <c r="O357" s="105"/>
      <c r="P357" s="6"/>
      <c r="Q357" s="6"/>
      <c r="R357" s="6"/>
      <c r="S357" s="6"/>
      <c r="T357" s="114"/>
      <c r="Y357" s="120"/>
      <c r="AA357" s="6"/>
    </row>
    <row r="358" spans="1:27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114"/>
      <c r="O358" s="105"/>
      <c r="P358" s="6"/>
      <c r="Q358" s="6"/>
      <c r="R358" s="6"/>
      <c r="S358" s="6"/>
      <c r="T358" s="114"/>
      <c r="Y358" s="120"/>
      <c r="AA358" s="6"/>
    </row>
    <row r="359" spans="1:27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114"/>
      <c r="O359" s="105"/>
      <c r="P359" s="6"/>
      <c r="Q359" s="6"/>
      <c r="R359" s="6"/>
      <c r="S359" s="6"/>
      <c r="T359" s="114"/>
      <c r="Y359" s="120"/>
      <c r="AA359" s="6"/>
    </row>
    <row r="360" spans="1:27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114"/>
      <c r="O360" s="105"/>
      <c r="P360" s="6"/>
      <c r="Q360" s="6"/>
      <c r="R360" s="6"/>
      <c r="S360" s="6"/>
      <c r="T360" s="114"/>
      <c r="Y360" s="120"/>
      <c r="AA360" s="6"/>
    </row>
    <row r="361" spans="1:27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114"/>
      <c r="O361" s="105"/>
      <c r="P361" s="6"/>
      <c r="Q361" s="6"/>
      <c r="R361" s="6"/>
      <c r="S361" s="6"/>
      <c r="T361" s="114"/>
      <c r="Y361" s="120"/>
      <c r="AA361" s="6"/>
    </row>
    <row r="362" spans="1:27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114"/>
      <c r="O362" s="105"/>
      <c r="P362" s="6"/>
      <c r="Q362" s="6"/>
      <c r="R362" s="6"/>
      <c r="S362" s="6"/>
      <c r="T362" s="114"/>
      <c r="Y362" s="120"/>
      <c r="AA362" s="6"/>
    </row>
    <row r="363" spans="1:27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114"/>
      <c r="O363" s="105"/>
      <c r="P363" s="6"/>
      <c r="Q363" s="6"/>
      <c r="R363" s="6"/>
      <c r="S363" s="6"/>
      <c r="T363" s="114"/>
      <c r="Y363" s="120"/>
      <c r="AA363" s="6"/>
    </row>
    <row r="364" spans="1:27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114"/>
      <c r="O364" s="105"/>
      <c r="P364" s="6"/>
      <c r="Q364" s="6"/>
      <c r="R364" s="6"/>
      <c r="S364" s="6"/>
      <c r="T364" s="114"/>
      <c r="Y364" s="120"/>
      <c r="AA364" s="6"/>
    </row>
    <row r="365" spans="1:27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114"/>
      <c r="O365" s="105"/>
      <c r="P365" s="6"/>
      <c r="Q365" s="6"/>
      <c r="R365" s="6"/>
      <c r="S365" s="6"/>
      <c r="T365" s="114"/>
      <c r="Y365" s="120"/>
      <c r="AA365" s="6"/>
    </row>
    <row r="366" spans="1:27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114"/>
      <c r="O366" s="105"/>
      <c r="P366" s="6"/>
      <c r="Q366" s="6"/>
      <c r="R366" s="6"/>
      <c r="S366" s="6"/>
      <c r="T366" s="114"/>
      <c r="Y366" s="120"/>
      <c r="AA366" s="6"/>
    </row>
    <row r="367" spans="1:27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114"/>
      <c r="O367" s="105"/>
      <c r="P367" s="6"/>
      <c r="Q367" s="6"/>
      <c r="R367" s="6"/>
      <c r="S367" s="6"/>
      <c r="T367" s="114"/>
      <c r="Y367" s="120"/>
      <c r="AA367" s="6"/>
    </row>
    <row r="368" spans="1:27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114"/>
      <c r="O368" s="105"/>
      <c r="P368" s="6"/>
      <c r="Q368" s="6"/>
      <c r="R368" s="6"/>
      <c r="S368" s="6"/>
      <c r="T368" s="114"/>
      <c r="Y368" s="120"/>
      <c r="AA368" s="6"/>
    </row>
    <row r="369" spans="1:27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114"/>
      <c r="O369" s="105"/>
      <c r="P369" s="6"/>
      <c r="Q369" s="6"/>
      <c r="R369" s="6"/>
      <c r="S369" s="6"/>
      <c r="T369" s="114"/>
      <c r="Y369" s="120"/>
      <c r="AA369" s="6"/>
    </row>
    <row r="370" spans="1:27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114"/>
      <c r="O370" s="105"/>
      <c r="P370" s="6"/>
      <c r="Q370" s="6"/>
      <c r="R370" s="6"/>
      <c r="S370" s="6"/>
      <c r="T370" s="114"/>
      <c r="Y370" s="120"/>
      <c r="AA370" s="6"/>
    </row>
    <row r="371" spans="1:27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114"/>
      <c r="O371" s="105"/>
      <c r="P371" s="6"/>
      <c r="Q371" s="6"/>
      <c r="R371" s="6"/>
      <c r="S371" s="6"/>
      <c r="T371" s="114"/>
      <c r="Y371" s="120"/>
      <c r="AA371" s="6"/>
    </row>
    <row r="372" spans="1:27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114"/>
      <c r="O372" s="105"/>
      <c r="P372" s="6"/>
      <c r="Q372" s="6"/>
      <c r="R372" s="6"/>
      <c r="S372" s="6"/>
      <c r="T372" s="114"/>
      <c r="Y372" s="120"/>
      <c r="AA372" s="6"/>
    </row>
    <row r="373" spans="1:27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114"/>
      <c r="O373" s="105"/>
      <c r="P373" s="6"/>
      <c r="Q373" s="6"/>
      <c r="R373" s="6"/>
      <c r="S373" s="6"/>
      <c r="T373" s="114"/>
      <c r="Y373" s="120"/>
      <c r="AA373" s="6"/>
    </row>
    <row r="374" spans="1:27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114"/>
      <c r="O374" s="105"/>
      <c r="P374" s="6"/>
      <c r="Q374" s="6"/>
      <c r="R374" s="6"/>
      <c r="S374" s="6"/>
      <c r="T374" s="114"/>
      <c r="Y374" s="120"/>
      <c r="AA374" s="6"/>
    </row>
    <row r="375" spans="1:27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114"/>
      <c r="O375" s="105"/>
      <c r="P375" s="6"/>
      <c r="Q375" s="6"/>
      <c r="R375" s="6"/>
      <c r="S375" s="6"/>
      <c r="T375" s="114"/>
      <c r="Y375" s="120"/>
      <c r="AA375" s="6"/>
    </row>
    <row r="376" spans="1:27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114"/>
      <c r="O376" s="105"/>
      <c r="P376" s="6"/>
      <c r="Q376" s="6"/>
      <c r="R376" s="6"/>
      <c r="S376" s="6"/>
      <c r="T376" s="114"/>
      <c r="Y376" s="120"/>
      <c r="AA376" s="6"/>
    </row>
    <row r="377" spans="1:27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114"/>
      <c r="O377" s="105"/>
      <c r="P377" s="6"/>
      <c r="Q377" s="6"/>
      <c r="R377" s="6"/>
      <c r="S377" s="6"/>
      <c r="T377" s="114"/>
      <c r="Y377" s="120"/>
      <c r="AA377" s="6"/>
    </row>
    <row r="378" spans="1:27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114"/>
      <c r="O378" s="105"/>
      <c r="P378" s="6"/>
      <c r="Q378" s="6"/>
      <c r="R378" s="6"/>
      <c r="S378" s="6"/>
      <c r="T378" s="114"/>
      <c r="Y378" s="120"/>
      <c r="AA378" s="6"/>
    </row>
    <row r="379" spans="1:27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114"/>
      <c r="O379" s="105"/>
      <c r="P379" s="6"/>
      <c r="Q379" s="6"/>
      <c r="R379" s="6"/>
      <c r="S379" s="6"/>
      <c r="T379" s="114"/>
      <c r="Y379" s="120"/>
      <c r="AA379" s="6"/>
    </row>
    <row r="380" spans="1:27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114"/>
      <c r="O380" s="105"/>
      <c r="P380" s="6"/>
      <c r="Q380" s="6"/>
      <c r="R380" s="6"/>
      <c r="S380" s="6"/>
      <c r="T380" s="114"/>
      <c r="Y380" s="120"/>
      <c r="AA380" s="6"/>
    </row>
    <row r="381" spans="1:27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114"/>
      <c r="O381" s="105"/>
      <c r="P381" s="6"/>
      <c r="Q381" s="6"/>
      <c r="R381" s="6"/>
      <c r="S381" s="6"/>
      <c r="T381" s="114"/>
      <c r="Y381" s="120"/>
      <c r="AA381" s="6"/>
    </row>
    <row r="382" spans="1:27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114"/>
      <c r="O382" s="105"/>
      <c r="P382" s="6"/>
      <c r="Q382" s="6"/>
      <c r="R382" s="6"/>
      <c r="S382" s="6"/>
      <c r="T382" s="114"/>
      <c r="Y382" s="120"/>
      <c r="AA382" s="6"/>
    </row>
    <row r="383" spans="1:27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114"/>
      <c r="O383" s="105"/>
      <c r="P383" s="6"/>
      <c r="Q383" s="6"/>
      <c r="R383" s="6"/>
      <c r="S383" s="6"/>
      <c r="T383" s="114"/>
      <c r="Y383" s="120"/>
      <c r="AA383" s="6"/>
    </row>
    <row r="384" spans="1:27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114"/>
      <c r="O384" s="105"/>
      <c r="P384" s="6"/>
      <c r="Q384" s="6"/>
      <c r="R384" s="6"/>
      <c r="S384" s="6"/>
      <c r="T384" s="114"/>
      <c r="Y384" s="120"/>
      <c r="AA384" s="6"/>
    </row>
    <row r="385" spans="1:27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114"/>
      <c r="O385" s="105"/>
      <c r="P385" s="6"/>
      <c r="Q385" s="6"/>
      <c r="R385" s="6"/>
      <c r="S385" s="6"/>
      <c r="T385" s="114"/>
      <c r="Y385" s="120"/>
      <c r="AA385" s="6"/>
    </row>
    <row r="386" spans="1:27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114"/>
      <c r="O386" s="105"/>
      <c r="P386" s="6"/>
      <c r="Q386" s="6"/>
      <c r="R386" s="6"/>
      <c r="S386" s="6"/>
      <c r="T386" s="114"/>
      <c r="Y386" s="120"/>
      <c r="AA386" s="6"/>
    </row>
    <row r="387" spans="1:27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114"/>
      <c r="O387" s="105"/>
      <c r="P387" s="6"/>
      <c r="Q387" s="6"/>
      <c r="R387" s="6"/>
      <c r="S387" s="6"/>
      <c r="T387" s="114"/>
      <c r="Y387" s="120"/>
      <c r="AA387" s="6"/>
    </row>
    <row r="388" spans="1:27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114"/>
      <c r="O388" s="105"/>
      <c r="P388" s="6"/>
      <c r="Q388" s="6"/>
      <c r="R388" s="6"/>
      <c r="S388" s="6"/>
      <c r="T388" s="114"/>
      <c r="Y388" s="120"/>
      <c r="AA388" s="6"/>
    </row>
    <row r="389" spans="1:27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114"/>
      <c r="O389" s="105"/>
      <c r="P389" s="6"/>
      <c r="Q389" s="6"/>
      <c r="R389" s="6"/>
      <c r="S389" s="6"/>
      <c r="T389" s="114"/>
      <c r="Y389" s="120"/>
      <c r="AA389" s="6"/>
    </row>
    <row r="390" spans="1:27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114"/>
      <c r="O390" s="105"/>
      <c r="P390" s="6"/>
      <c r="Q390" s="6"/>
      <c r="R390" s="6"/>
      <c r="S390" s="6"/>
      <c r="T390" s="114"/>
      <c r="Y390" s="120"/>
      <c r="AA390" s="6"/>
    </row>
    <row r="391" spans="1:27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114"/>
      <c r="O391" s="105"/>
      <c r="P391" s="6"/>
      <c r="Q391" s="6"/>
      <c r="R391" s="6"/>
      <c r="S391" s="6"/>
      <c r="T391" s="114"/>
      <c r="Y391" s="120"/>
      <c r="AA391" s="6"/>
    </row>
    <row r="392" spans="1:27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114"/>
      <c r="O392" s="105"/>
      <c r="P392" s="6"/>
      <c r="Q392" s="6"/>
      <c r="R392" s="6"/>
      <c r="S392" s="6"/>
      <c r="T392" s="114"/>
      <c r="Y392" s="120"/>
      <c r="AA392" s="6"/>
    </row>
    <row r="393" spans="1:27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114"/>
      <c r="O393" s="105"/>
      <c r="P393" s="6"/>
      <c r="Q393" s="6"/>
      <c r="R393" s="6"/>
      <c r="S393" s="6"/>
      <c r="T393" s="114"/>
      <c r="Y393" s="120"/>
      <c r="AA393" s="6"/>
    </row>
    <row r="394" spans="1:27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114"/>
      <c r="O394" s="105"/>
      <c r="P394" s="6"/>
      <c r="Q394" s="6"/>
      <c r="R394" s="6"/>
      <c r="S394" s="6"/>
      <c r="T394" s="114"/>
      <c r="Y394" s="120"/>
      <c r="AA394" s="6"/>
    </row>
    <row r="395" spans="1:27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114"/>
      <c r="O395" s="105"/>
      <c r="P395" s="6"/>
      <c r="Q395" s="6"/>
      <c r="R395" s="6"/>
      <c r="S395" s="6"/>
      <c r="T395" s="114"/>
      <c r="Y395" s="120"/>
      <c r="AA395" s="6"/>
    </row>
    <row r="396" spans="1:27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114"/>
      <c r="O396" s="105"/>
      <c r="P396" s="6"/>
      <c r="Q396" s="6"/>
      <c r="R396" s="6"/>
      <c r="S396" s="6"/>
      <c r="T396" s="114"/>
      <c r="Y396" s="120"/>
      <c r="AA396" s="6"/>
    </row>
    <row r="397" spans="1:27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114"/>
      <c r="O397" s="105"/>
      <c r="P397" s="6"/>
      <c r="Q397" s="6"/>
      <c r="R397" s="6"/>
      <c r="S397" s="6"/>
      <c r="T397" s="114"/>
      <c r="Y397" s="120"/>
      <c r="AA397" s="6"/>
    </row>
    <row r="398" spans="1:27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114"/>
      <c r="O398" s="105"/>
      <c r="P398" s="6"/>
      <c r="Q398" s="6"/>
      <c r="R398" s="6"/>
      <c r="S398" s="6"/>
      <c r="T398" s="114"/>
      <c r="Y398" s="120"/>
      <c r="AA398" s="6"/>
    </row>
    <row r="399" spans="1:27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114"/>
      <c r="O399" s="105"/>
      <c r="P399" s="6"/>
      <c r="Q399" s="6"/>
      <c r="R399" s="6"/>
      <c r="S399" s="6"/>
      <c r="T399" s="114"/>
      <c r="Y399" s="120"/>
      <c r="AA399" s="6"/>
    </row>
    <row r="400" spans="1:27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114"/>
      <c r="O400" s="105"/>
      <c r="P400" s="6"/>
      <c r="Q400" s="6"/>
      <c r="R400" s="6"/>
      <c r="S400" s="6"/>
      <c r="T400" s="114"/>
      <c r="Y400" s="120"/>
      <c r="AA400" s="6"/>
    </row>
    <row r="401" spans="1:27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114"/>
      <c r="O401" s="105"/>
      <c r="P401" s="6"/>
      <c r="Q401" s="6"/>
      <c r="R401" s="6"/>
      <c r="S401" s="6"/>
      <c r="T401" s="114"/>
      <c r="Y401" s="120"/>
      <c r="AA401" s="6"/>
    </row>
    <row r="402" spans="1:27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114"/>
      <c r="O402" s="105"/>
      <c r="P402" s="6"/>
      <c r="Q402" s="6"/>
      <c r="R402" s="6"/>
      <c r="S402" s="6"/>
      <c r="T402" s="114"/>
      <c r="Y402" s="120"/>
      <c r="AA402" s="6"/>
    </row>
    <row r="403" spans="1:27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114"/>
      <c r="O403" s="105"/>
      <c r="P403" s="6"/>
      <c r="Q403" s="6"/>
      <c r="R403" s="6"/>
      <c r="S403" s="6"/>
      <c r="T403" s="114"/>
      <c r="Y403" s="120"/>
      <c r="AA403" s="6"/>
    </row>
    <row r="404" spans="1:27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114"/>
      <c r="O404" s="105"/>
      <c r="P404" s="6"/>
      <c r="Q404" s="6"/>
      <c r="R404" s="6"/>
      <c r="S404" s="6"/>
      <c r="T404" s="114"/>
      <c r="Y404" s="120"/>
      <c r="AA404" s="6"/>
    </row>
    <row r="405" spans="1:27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114"/>
      <c r="O405" s="105"/>
      <c r="P405" s="6"/>
      <c r="Q405" s="6"/>
      <c r="R405" s="6"/>
      <c r="S405" s="6"/>
      <c r="T405" s="114"/>
      <c r="Y405" s="120"/>
      <c r="AA405" s="6"/>
    </row>
    <row r="406" spans="1:27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114"/>
      <c r="O406" s="105"/>
      <c r="P406" s="6"/>
      <c r="Q406" s="6"/>
      <c r="R406" s="6"/>
      <c r="S406" s="6"/>
      <c r="T406" s="114"/>
      <c r="Y406" s="120"/>
      <c r="AA406" s="6"/>
    </row>
    <row r="407" spans="1:27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114"/>
      <c r="O407" s="105"/>
      <c r="P407" s="6"/>
      <c r="Q407" s="6"/>
      <c r="R407" s="6"/>
      <c r="S407" s="6"/>
      <c r="T407" s="114"/>
      <c r="Y407" s="120"/>
      <c r="AA407" s="6"/>
    </row>
    <row r="408" spans="1:27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114"/>
      <c r="O408" s="105"/>
      <c r="P408" s="6"/>
      <c r="Q408" s="6"/>
      <c r="R408" s="6"/>
      <c r="S408" s="6"/>
      <c r="T408" s="114"/>
      <c r="Y408" s="120"/>
      <c r="AA408" s="6"/>
    </row>
    <row r="409" spans="1:27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114"/>
      <c r="O409" s="105"/>
      <c r="P409" s="6"/>
      <c r="Q409" s="6"/>
      <c r="R409" s="6"/>
      <c r="S409" s="6"/>
      <c r="T409" s="114"/>
      <c r="Y409" s="120"/>
      <c r="AA409" s="6"/>
    </row>
    <row r="410" spans="1:27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114"/>
      <c r="O410" s="105"/>
      <c r="P410" s="6"/>
      <c r="Q410" s="6"/>
      <c r="R410" s="6"/>
      <c r="S410" s="6"/>
      <c r="T410" s="114"/>
      <c r="Y410" s="120"/>
      <c r="AA410" s="6"/>
    </row>
    <row r="411" spans="1:27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114"/>
      <c r="O411" s="105"/>
      <c r="P411" s="6"/>
      <c r="Q411" s="6"/>
      <c r="R411" s="6"/>
      <c r="S411" s="6"/>
      <c r="T411" s="114"/>
      <c r="Y411" s="120"/>
      <c r="AA411" s="6"/>
    </row>
    <row r="412" spans="1:27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114"/>
      <c r="O412" s="105"/>
      <c r="P412" s="6"/>
      <c r="Q412" s="6"/>
      <c r="R412" s="6"/>
      <c r="S412" s="6"/>
      <c r="T412" s="114"/>
      <c r="Y412" s="120"/>
      <c r="AA412" s="6"/>
    </row>
    <row r="413" spans="1:27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114"/>
      <c r="O413" s="105"/>
      <c r="P413" s="6"/>
      <c r="Q413" s="6"/>
      <c r="R413" s="6"/>
      <c r="S413" s="6"/>
      <c r="T413" s="114"/>
      <c r="Y413" s="120"/>
      <c r="AA413" s="6"/>
    </row>
    <row r="414" spans="1:27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114"/>
      <c r="O414" s="105"/>
      <c r="P414" s="6"/>
      <c r="Q414" s="6"/>
      <c r="R414" s="6"/>
      <c r="S414" s="6"/>
      <c r="T414" s="114"/>
      <c r="Y414" s="120"/>
      <c r="AA414" s="6"/>
    </row>
    <row r="415" spans="1:27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114"/>
      <c r="O415" s="105"/>
      <c r="P415" s="6"/>
      <c r="Q415" s="6"/>
      <c r="R415" s="6"/>
      <c r="S415" s="6"/>
      <c r="T415" s="114"/>
      <c r="Y415" s="120"/>
      <c r="AA415" s="6"/>
    </row>
    <row r="416" spans="1:27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114"/>
      <c r="O416" s="105"/>
      <c r="P416" s="6"/>
      <c r="Q416" s="6"/>
      <c r="R416" s="6"/>
      <c r="S416" s="6"/>
      <c r="T416" s="114"/>
      <c r="Y416" s="120"/>
      <c r="AA416" s="6"/>
    </row>
    <row r="417" spans="1:27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114"/>
      <c r="O417" s="105"/>
      <c r="P417" s="6"/>
      <c r="Q417" s="6"/>
      <c r="R417" s="6"/>
      <c r="S417" s="6"/>
      <c r="T417" s="114"/>
      <c r="Y417" s="120"/>
      <c r="AA417" s="6"/>
    </row>
    <row r="418" spans="1:27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114"/>
      <c r="O418" s="105"/>
      <c r="P418" s="6"/>
      <c r="Q418" s="6"/>
      <c r="R418" s="6"/>
      <c r="S418" s="6"/>
      <c r="T418" s="114"/>
      <c r="Y418" s="120"/>
      <c r="AA418" s="6"/>
    </row>
    <row r="419" spans="1:27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114"/>
      <c r="O419" s="105"/>
      <c r="P419" s="6"/>
      <c r="Q419" s="6"/>
      <c r="R419" s="6"/>
      <c r="S419" s="6"/>
      <c r="T419" s="114"/>
      <c r="Y419" s="120"/>
      <c r="AA419" s="6"/>
    </row>
    <row r="420" spans="1:27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114"/>
      <c r="O420" s="105"/>
      <c r="P420" s="6"/>
      <c r="Q420" s="6"/>
      <c r="R420" s="6"/>
      <c r="S420" s="6"/>
      <c r="T420" s="114"/>
      <c r="Y420" s="120"/>
      <c r="AA420" s="6"/>
    </row>
    <row r="421" spans="1:27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114"/>
      <c r="O421" s="105"/>
      <c r="P421" s="6"/>
      <c r="Q421" s="6"/>
      <c r="R421" s="6"/>
      <c r="S421" s="6"/>
      <c r="T421" s="114"/>
      <c r="Y421" s="120"/>
      <c r="AA421" s="6"/>
    </row>
    <row r="422" spans="1:27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114"/>
      <c r="O422" s="105"/>
      <c r="P422" s="6"/>
      <c r="Q422" s="6"/>
      <c r="R422" s="6"/>
      <c r="S422" s="6"/>
      <c r="T422" s="114"/>
      <c r="Y422" s="120"/>
      <c r="AA422" s="6"/>
    </row>
    <row r="423" spans="1:27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114"/>
      <c r="O423" s="105"/>
      <c r="P423" s="6"/>
      <c r="Q423" s="6"/>
      <c r="R423" s="6"/>
      <c r="S423" s="6"/>
      <c r="T423" s="114"/>
      <c r="Y423" s="120"/>
      <c r="AA423" s="6"/>
    </row>
    <row r="424" spans="1:27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114"/>
      <c r="O424" s="105"/>
      <c r="P424" s="6"/>
      <c r="Q424" s="6"/>
      <c r="R424" s="6"/>
      <c r="S424" s="6"/>
      <c r="T424" s="114"/>
      <c r="Y424" s="120"/>
      <c r="AA424" s="6"/>
    </row>
    <row r="425" spans="1:27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114"/>
      <c r="O425" s="105"/>
      <c r="P425" s="6"/>
      <c r="Q425" s="6"/>
      <c r="R425" s="6"/>
      <c r="S425" s="6"/>
      <c r="T425" s="114"/>
      <c r="Y425" s="120"/>
      <c r="AA425" s="6"/>
    </row>
    <row r="426" spans="1:27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114"/>
      <c r="O426" s="105"/>
      <c r="P426" s="6"/>
      <c r="Q426" s="6"/>
      <c r="R426" s="6"/>
      <c r="S426" s="6"/>
      <c r="T426" s="114"/>
      <c r="Y426" s="120"/>
      <c r="AA426" s="6"/>
    </row>
    <row r="427" spans="1:27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114"/>
      <c r="O427" s="105"/>
      <c r="P427" s="6"/>
      <c r="Q427" s="6"/>
      <c r="R427" s="6"/>
      <c r="S427" s="6"/>
      <c r="T427" s="114"/>
      <c r="Y427" s="120"/>
      <c r="AA427" s="6"/>
    </row>
    <row r="428" spans="1:27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114"/>
      <c r="O428" s="105"/>
      <c r="P428" s="6"/>
      <c r="Q428" s="6"/>
      <c r="R428" s="6"/>
      <c r="S428" s="6"/>
      <c r="T428" s="114"/>
      <c r="Y428" s="120"/>
      <c r="AA428" s="6"/>
    </row>
    <row r="429" spans="1:27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114"/>
      <c r="O429" s="105"/>
      <c r="P429" s="6"/>
      <c r="Q429" s="6"/>
      <c r="R429" s="6"/>
      <c r="S429" s="6"/>
      <c r="T429" s="114"/>
      <c r="Y429" s="120"/>
      <c r="AA429" s="6"/>
    </row>
    <row r="430" spans="1:27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114"/>
      <c r="O430" s="105"/>
      <c r="P430" s="6"/>
      <c r="Q430" s="6"/>
      <c r="R430" s="6"/>
      <c r="S430" s="6"/>
      <c r="T430" s="114"/>
      <c r="Y430" s="120"/>
      <c r="AA430" s="6"/>
    </row>
    <row r="431" spans="1:27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114"/>
      <c r="O431" s="105"/>
      <c r="P431" s="6"/>
      <c r="Q431" s="6"/>
      <c r="R431" s="6"/>
      <c r="S431" s="6"/>
      <c r="T431" s="114"/>
      <c r="Y431" s="120"/>
      <c r="AA431" s="6"/>
    </row>
    <row r="432" spans="1:27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114"/>
      <c r="O432" s="105"/>
      <c r="P432" s="6"/>
      <c r="Q432" s="6"/>
      <c r="R432" s="6"/>
      <c r="S432" s="6"/>
      <c r="T432" s="114"/>
      <c r="Y432" s="120"/>
      <c r="AA432" s="6"/>
    </row>
    <row r="433" spans="1:27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114"/>
      <c r="O433" s="105"/>
      <c r="P433" s="6"/>
      <c r="Q433" s="6"/>
      <c r="R433" s="6"/>
      <c r="S433" s="6"/>
      <c r="T433" s="114"/>
      <c r="Y433" s="120"/>
      <c r="AA433" s="6"/>
    </row>
    <row r="434" spans="1:27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114"/>
      <c r="O434" s="105"/>
      <c r="P434" s="6"/>
      <c r="Q434" s="6"/>
      <c r="R434" s="6"/>
      <c r="S434" s="6"/>
      <c r="T434" s="114"/>
      <c r="Y434" s="120"/>
      <c r="AA434" s="6"/>
    </row>
    <row r="435" spans="1:27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114"/>
      <c r="O435" s="105"/>
      <c r="P435" s="6"/>
      <c r="Q435" s="6"/>
      <c r="R435" s="6"/>
      <c r="S435" s="6"/>
      <c r="T435" s="114"/>
      <c r="Y435" s="120"/>
      <c r="AA435" s="6"/>
    </row>
    <row r="436" spans="1:27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114"/>
      <c r="O436" s="105"/>
      <c r="P436" s="6"/>
      <c r="Q436" s="6"/>
      <c r="R436" s="6"/>
      <c r="S436" s="6"/>
      <c r="T436" s="114"/>
      <c r="Y436" s="120"/>
      <c r="AA436" s="6"/>
    </row>
    <row r="437" spans="1:27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114"/>
      <c r="O437" s="105"/>
      <c r="P437" s="6"/>
      <c r="Q437" s="6"/>
      <c r="R437" s="6"/>
      <c r="S437" s="6"/>
      <c r="T437" s="114"/>
      <c r="Y437" s="120"/>
      <c r="AA437" s="6"/>
    </row>
    <row r="438" spans="1:27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114"/>
      <c r="O438" s="105"/>
      <c r="P438" s="6"/>
      <c r="Q438" s="6"/>
      <c r="R438" s="6"/>
      <c r="S438" s="6"/>
      <c r="T438" s="114"/>
      <c r="Y438" s="120"/>
      <c r="AA438" s="6"/>
    </row>
    <row r="439" spans="1:27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114"/>
      <c r="O439" s="105"/>
      <c r="P439" s="6"/>
      <c r="Q439" s="6"/>
      <c r="R439" s="6"/>
      <c r="S439" s="6"/>
      <c r="T439" s="114"/>
      <c r="Y439" s="120"/>
      <c r="AA439" s="6"/>
    </row>
    <row r="440" spans="1:27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114"/>
      <c r="O440" s="105"/>
      <c r="P440" s="6"/>
      <c r="Q440" s="6"/>
      <c r="R440" s="6"/>
      <c r="S440" s="6"/>
      <c r="T440" s="114"/>
      <c r="Y440" s="120"/>
      <c r="AA440" s="6"/>
    </row>
    <row r="441" spans="1:27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114"/>
      <c r="O441" s="105"/>
      <c r="P441" s="6"/>
      <c r="Q441" s="6"/>
      <c r="R441" s="6"/>
      <c r="S441" s="6"/>
      <c r="T441" s="114"/>
      <c r="Y441" s="120"/>
      <c r="AA441" s="6"/>
    </row>
    <row r="442" spans="1:27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114"/>
      <c r="O442" s="105"/>
      <c r="P442" s="6"/>
      <c r="Q442" s="6"/>
      <c r="R442" s="6"/>
      <c r="S442" s="6"/>
      <c r="T442" s="114"/>
      <c r="Y442" s="120"/>
      <c r="AA442" s="6"/>
    </row>
    <row r="443" spans="1:27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114"/>
      <c r="O443" s="105"/>
      <c r="P443" s="6"/>
      <c r="Q443" s="6"/>
      <c r="R443" s="6"/>
      <c r="S443" s="6"/>
      <c r="T443" s="114"/>
      <c r="Y443" s="120"/>
      <c r="AA443" s="6"/>
    </row>
    <row r="444" spans="1:27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114"/>
      <c r="O444" s="105"/>
      <c r="P444" s="6"/>
      <c r="Q444" s="6"/>
      <c r="R444" s="6"/>
      <c r="S444" s="6"/>
      <c r="T444" s="114"/>
      <c r="Y444" s="120"/>
      <c r="AA444" s="6"/>
    </row>
    <row r="445" spans="1:27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114"/>
      <c r="O445" s="105"/>
      <c r="P445" s="6"/>
      <c r="Q445" s="6"/>
      <c r="R445" s="6"/>
      <c r="S445" s="6"/>
      <c r="T445" s="114"/>
      <c r="Y445" s="120"/>
      <c r="AA445" s="6"/>
    </row>
    <row r="446" spans="1:27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114"/>
      <c r="O446" s="105"/>
      <c r="P446" s="6"/>
      <c r="Q446" s="6"/>
      <c r="R446" s="6"/>
      <c r="S446" s="6"/>
      <c r="T446" s="114"/>
      <c r="Y446" s="120"/>
      <c r="AA446" s="6"/>
    </row>
    <row r="447" spans="1:27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114"/>
      <c r="O447" s="105"/>
      <c r="P447" s="6"/>
      <c r="Q447" s="6"/>
      <c r="R447" s="6"/>
      <c r="S447" s="6"/>
      <c r="T447" s="114"/>
      <c r="Y447" s="120"/>
      <c r="AA447" s="6"/>
    </row>
    <row r="448" spans="1:27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114"/>
      <c r="O448" s="105"/>
      <c r="P448" s="6"/>
      <c r="Q448" s="6"/>
      <c r="R448" s="6"/>
      <c r="S448" s="6"/>
      <c r="T448" s="114"/>
      <c r="Y448" s="120"/>
      <c r="AA448" s="6"/>
    </row>
    <row r="449" spans="1:27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114"/>
      <c r="O449" s="105"/>
      <c r="P449" s="6"/>
      <c r="Q449" s="6"/>
      <c r="R449" s="6"/>
      <c r="S449" s="6"/>
      <c r="T449" s="114"/>
      <c r="Y449" s="120"/>
      <c r="AA449" s="6"/>
    </row>
    <row r="450" spans="1:27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114"/>
      <c r="O450" s="105"/>
      <c r="P450" s="6"/>
      <c r="Q450" s="6"/>
      <c r="R450" s="6"/>
      <c r="S450" s="6"/>
      <c r="T450" s="114"/>
      <c r="Y450" s="120"/>
      <c r="AA450" s="6"/>
    </row>
    <row r="451" spans="1:27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114"/>
      <c r="O451" s="105"/>
      <c r="P451" s="6"/>
      <c r="Q451" s="6"/>
      <c r="R451" s="6"/>
      <c r="S451" s="6"/>
      <c r="T451" s="114"/>
      <c r="Y451" s="120"/>
      <c r="AA451" s="6"/>
    </row>
    <row r="452" spans="1:27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114"/>
      <c r="O452" s="105"/>
      <c r="P452" s="6"/>
      <c r="Q452" s="6"/>
      <c r="R452" s="6"/>
      <c r="S452" s="6"/>
      <c r="T452" s="114"/>
      <c r="Y452" s="120"/>
      <c r="AA452" s="6"/>
    </row>
    <row r="453" spans="1:27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114"/>
      <c r="O453" s="105"/>
      <c r="P453" s="6"/>
      <c r="Q453" s="6"/>
      <c r="R453" s="6"/>
      <c r="S453" s="6"/>
      <c r="T453" s="114"/>
      <c r="Y453" s="120"/>
      <c r="AA453" s="6"/>
    </row>
    <row r="454" spans="1:27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114"/>
      <c r="O454" s="105"/>
      <c r="P454" s="6"/>
      <c r="Q454" s="6"/>
      <c r="R454" s="6"/>
      <c r="S454" s="6"/>
      <c r="T454" s="114"/>
      <c r="Y454" s="120"/>
      <c r="AA454" s="6"/>
    </row>
    <row r="455" spans="1:27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114"/>
      <c r="O455" s="105"/>
      <c r="P455" s="6"/>
      <c r="Q455" s="6"/>
      <c r="R455" s="6"/>
      <c r="S455" s="6"/>
      <c r="T455" s="114"/>
      <c r="Y455" s="120"/>
      <c r="AA455" s="6"/>
    </row>
    <row r="456" spans="1:27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114"/>
      <c r="O456" s="105"/>
      <c r="P456" s="6"/>
      <c r="Q456" s="6"/>
      <c r="R456" s="6"/>
      <c r="S456" s="6"/>
      <c r="T456" s="114"/>
      <c r="Y456" s="120"/>
      <c r="AA456" s="6"/>
    </row>
    <row r="457" spans="1:27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114"/>
      <c r="O457" s="105"/>
      <c r="P457" s="6"/>
      <c r="Q457" s="6"/>
      <c r="R457" s="6"/>
      <c r="S457" s="6"/>
      <c r="T457" s="114"/>
      <c r="Y457" s="120"/>
      <c r="AA457" s="6"/>
    </row>
    <row r="458" spans="1:27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114"/>
      <c r="O458" s="105"/>
      <c r="P458" s="6"/>
      <c r="Q458" s="6"/>
      <c r="R458" s="6"/>
      <c r="S458" s="6"/>
      <c r="T458" s="114"/>
      <c r="Y458" s="120"/>
      <c r="AA458" s="6"/>
    </row>
    <row r="459" spans="1:27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114"/>
      <c r="O459" s="105"/>
      <c r="P459" s="6"/>
      <c r="Q459" s="6"/>
      <c r="R459" s="6"/>
      <c r="S459" s="6"/>
      <c r="T459" s="114"/>
      <c r="Y459" s="120"/>
      <c r="AA459" s="6"/>
    </row>
    <row r="460" spans="1:27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114"/>
      <c r="O460" s="105"/>
      <c r="P460" s="6"/>
      <c r="Q460" s="6"/>
      <c r="R460" s="6"/>
      <c r="S460" s="6"/>
      <c r="T460" s="114"/>
      <c r="Y460" s="120"/>
      <c r="AA460" s="6"/>
    </row>
    <row r="461" spans="1:27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114"/>
      <c r="O461" s="105"/>
      <c r="P461" s="6"/>
      <c r="Q461" s="6"/>
      <c r="R461" s="6"/>
      <c r="S461" s="6"/>
      <c r="T461" s="114"/>
      <c r="Y461" s="120"/>
      <c r="AA461" s="6"/>
    </row>
    <row r="462" spans="1:27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114"/>
      <c r="O462" s="105"/>
      <c r="P462" s="6"/>
      <c r="Q462" s="6"/>
      <c r="R462" s="6"/>
      <c r="S462" s="6"/>
      <c r="T462" s="114"/>
      <c r="Y462" s="120"/>
      <c r="AA462" s="6"/>
    </row>
    <row r="463" spans="1:27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114"/>
      <c r="O463" s="105"/>
      <c r="P463" s="6"/>
      <c r="Q463" s="6"/>
      <c r="R463" s="6"/>
      <c r="S463" s="6"/>
      <c r="T463" s="114"/>
      <c r="Y463" s="120"/>
      <c r="AA463" s="6"/>
    </row>
    <row r="464" spans="1:27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114"/>
      <c r="O464" s="105"/>
      <c r="P464" s="6"/>
      <c r="Q464" s="6"/>
      <c r="R464" s="6"/>
      <c r="S464" s="6"/>
      <c r="T464" s="114"/>
      <c r="Y464" s="120"/>
      <c r="AA464" s="6"/>
    </row>
    <row r="465" spans="1:27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114"/>
      <c r="O465" s="105"/>
      <c r="P465" s="6"/>
      <c r="Q465" s="6"/>
      <c r="R465" s="6"/>
      <c r="S465" s="6"/>
      <c r="T465" s="114"/>
      <c r="Y465" s="120"/>
      <c r="AA465" s="6"/>
    </row>
    <row r="466" spans="1:27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114"/>
      <c r="O466" s="105"/>
      <c r="P466" s="6"/>
      <c r="Q466" s="6"/>
      <c r="R466" s="6"/>
      <c r="S466" s="6"/>
      <c r="T466" s="114"/>
      <c r="Y466" s="120"/>
      <c r="AA466" s="6"/>
    </row>
    <row r="467" spans="1:27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114"/>
      <c r="O467" s="105"/>
      <c r="P467" s="6"/>
      <c r="Q467" s="6"/>
      <c r="R467" s="6"/>
      <c r="S467" s="6"/>
      <c r="T467" s="114"/>
      <c r="Y467" s="120"/>
      <c r="AA467" s="6"/>
    </row>
    <row r="468" spans="1:27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114"/>
      <c r="O468" s="105"/>
      <c r="P468" s="6"/>
      <c r="Q468" s="6"/>
      <c r="R468" s="6"/>
      <c r="S468" s="6"/>
      <c r="T468" s="114"/>
      <c r="Y468" s="120"/>
      <c r="AA468" s="6"/>
    </row>
    <row r="469" spans="1:27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114"/>
      <c r="O469" s="105"/>
      <c r="P469" s="6"/>
      <c r="Q469" s="6"/>
      <c r="R469" s="6"/>
      <c r="S469" s="6"/>
      <c r="T469" s="114"/>
      <c r="Y469" s="120"/>
      <c r="AA469" s="6"/>
    </row>
    <row r="470" spans="1:27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114"/>
      <c r="O470" s="105"/>
      <c r="P470" s="6"/>
      <c r="Q470" s="6"/>
      <c r="R470" s="6"/>
      <c r="S470" s="6"/>
      <c r="T470" s="114"/>
      <c r="Y470" s="120"/>
      <c r="AA470" s="6"/>
    </row>
    <row r="471" spans="1:27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114"/>
      <c r="O471" s="105"/>
      <c r="P471" s="6"/>
      <c r="Q471" s="6"/>
      <c r="R471" s="6"/>
      <c r="S471" s="6"/>
      <c r="T471" s="114"/>
      <c r="Y471" s="120"/>
      <c r="AA471" s="6"/>
    </row>
    <row r="472" spans="1:27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114"/>
      <c r="O472" s="105"/>
      <c r="P472" s="6"/>
      <c r="Q472" s="6"/>
      <c r="R472" s="6"/>
      <c r="S472" s="6"/>
      <c r="T472" s="114"/>
      <c r="Y472" s="120"/>
      <c r="AA472" s="6"/>
    </row>
    <row r="473" spans="1:27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114"/>
      <c r="O473" s="105"/>
      <c r="P473" s="6"/>
      <c r="Q473" s="6"/>
      <c r="R473" s="6"/>
      <c r="S473" s="6"/>
      <c r="T473" s="114"/>
      <c r="Y473" s="120"/>
      <c r="AA473" s="6"/>
    </row>
    <row r="474" spans="1:27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114"/>
      <c r="O474" s="105"/>
      <c r="P474" s="6"/>
      <c r="Q474" s="6"/>
      <c r="R474" s="6"/>
      <c r="S474" s="6"/>
      <c r="T474" s="114"/>
      <c r="Y474" s="120"/>
      <c r="AA474" s="6"/>
    </row>
    <row r="475" spans="1:27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114"/>
      <c r="O475" s="105"/>
      <c r="P475" s="6"/>
      <c r="Q475" s="6"/>
      <c r="R475" s="6"/>
      <c r="S475" s="6"/>
      <c r="T475" s="114"/>
      <c r="Y475" s="120"/>
      <c r="AA475" s="6"/>
    </row>
    <row r="476" spans="1:27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114"/>
      <c r="O476" s="105"/>
      <c r="P476" s="6"/>
      <c r="Q476" s="6"/>
      <c r="R476" s="6"/>
      <c r="S476" s="6"/>
      <c r="T476" s="114"/>
      <c r="Y476" s="120"/>
      <c r="AA476" s="6"/>
    </row>
    <row r="477" spans="1:27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114"/>
      <c r="O477" s="105"/>
      <c r="P477" s="6"/>
      <c r="Q477" s="6"/>
      <c r="R477" s="6"/>
      <c r="S477" s="6"/>
      <c r="T477" s="114"/>
      <c r="Y477" s="120"/>
      <c r="AA477" s="6"/>
    </row>
    <row r="478" spans="1:27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114"/>
      <c r="O478" s="105"/>
      <c r="P478" s="6"/>
      <c r="Q478" s="6"/>
      <c r="R478" s="6"/>
      <c r="S478" s="6"/>
      <c r="T478" s="114"/>
      <c r="Y478" s="120"/>
      <c r="AA478" s="6"/>
    </row>
    <row r="479" spans="1:27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114"/>
      <c r="O479" s="105"/>
      <c r="P479" s="6"/>
      <c r="Q479" s="6"/>
      <c r="R479" s="6"/>
      <c r="S479" s="6"/>
      <c r="T479" s="114"/>
      <c r="Y479" s="120"/>
      <c r="AA479" s="6"/>
    </row>
    <row r="480" spans="1:27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114"/>
      <c r="O480" s="105"/>
      <c r="P480" s="6"/>
      <c r="Q480" s="6"/>
      <c r="R480" s="6"/>
      <c r="S480" s="6"/>
      <c r="T480" s="114"/>
      <c r="Y480" s="120"/>
      <c r="AA480" s="6"/>
    </row>
    <row r="481" spans="1:27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114"/>
      <c r="O481" s="105"/>
      <c r="P481" s="6"/>
      <c r="Q481" s="6"/>
      <c r="R481" s="6"/>
      <c r="S481" s="6"/>
      <c r="T481" s="114"/>
      <c r="Y481" s="120"/>
      <c r="AA481" s="6"/>
    </row>
    <row r="482" spans="1:27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114"/>
      <c r="O482" s="105"/>
      <c r="P482" s="6"/>
      <c r="Q482" s="6"/>
      <c r="R482" s="6"/>
      <c r="S482" s="6"/>
      <c r="T482" s="114"/>
      <c r="Y482" s="120"/>
      <c r="AA482" s="6"/>
    </row>
    <row r="483" spans="1:27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114"/>
      <c r="O483" s="105"/>
      <c r="P483" s="6"/>
      <c r="Q483" s="6"/>
      <c r="R483" s="6"/>
      <c r="S483" s="6"/>
      <c r="T483" s="114"/>
      <c r="Y483" s="120"/>
      <c r="AA483" s="6"/>
    </row>
    <row r="484" spans="1:27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114"/>
      <c r="O484" s="105"/>
      <c r="P484" s="6"/>
      <c r="Q484" s="6"/>
      <c r="R484" s="6"/>
      <c r="S484" s="6"/>
      <c r="T484" s="114"/>
      <c r="Y484" s="120"/>
      <c r="AA484" s="6"/>
    </row>
    <row r="485" spans="1:27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114"/>
      <c r="O485" s="105"/>
      <c r="P485" s="6"/>
      <c r="Q485" s="6"/>
      <c r="R485" s="6"/>
      <c r="S485" s="6"/>
      <c r="T485" s="114"/>
      <c r="Y485" s="120"/>
      <c r="AA485" s="6"/>
    </row>
    <row r="486" spans="1:27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114"/>
      <c r="O486" s="105"/>
      <c r="P486" s="6"/>
      <c r="Q486" s="6"/>
      <c r="R486" s="6"/>
      <c r="S486" s="6"/>
      <c r="T486" s="114"/>
      <c r="Y486" s="120"/>
      <c r="AA486" s="6"/>
    </row>
    <row r="487" spans="1:27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114"/>
      <c r="O487" s="105"/>
      <c r="P487" s="6"/>
      <c r="Q487" s="6"/>
      <c r="R487" s="6"/>
      <c r="S487" s="6"/>
      <c r="T487" s="114"/>
      <c r="Y487" s="120"/>
      <c r="AA487" s="6"/>
    </row>
    <row r="488" spans="1:27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114"/>
      <c r="O488" s="105"/>
      <c r="P488" s="6"/>
      <c r="Q488" s="6"/>
      <c r="R488" s="6"/>
      <c r="S488" s="6"/>
      <c r="T488" s="114"/>
      <c r="Y488" s="120"/>
      <c r="AA488" s="6"/>
    </row>
    <row r="489" spans="1:27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114"/>
      <c r="O489" s="105"/>
      <c r="P489" s="6"/>
      <c r="Q489" s="6"/>
      <c r="R489" s="6"/>
      <c r="S489" s="6"/>
      <c r="T489" s="114"/>
      <c r="Y489" s="120"/>
      <c r="AA489" s="6"/>
    </row>
    <row r="490" spans="1:27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114"/>
      <c r="O490" s="105"/>
      <c r="P490" s="6"/>
      <c r="Q490" s="6"/>
      <c r="R490" s="6"/>
      <c r="S490" s="6"/>
      <c r="T490" s="114"/>
      <c r="Y490" s="120"/>
      <c r="AA490" s="6"/>
    </row>
    <row r="491" spans="1:27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114"/>
      <c r="O491" s="105"/>
      <c r="P491" s="6"/>
      <c r="Q491" s="6"/>
      <c r="R491" s="6"/>
      <c r="S491" s="6"/>
      <c r="T491" s="114"/>
      <c r="Y491" s="120"/>
      <c r="AA491" s="6"/>
    </row>
    <row r="492" spans="1:27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114"/>
      <c r="O492" s="105"/>
      <c r="P492" s="6"/>
      <c r="Q492" s="6"/>
      <c r="R492" s="6"/>
      <c r="S492" s="6"/>
      <c r="T492" s="114"/>
      <c r="Y492" s="120"/>
      <c r="AA492" s="6"/>
    </row>
    <row r="493" spans="1:27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114"/>
      <c r="O493" s="105"/>
      <c r="P493" s="6"/>
      <c r="Q493" s="6"/>
      <c r="R493" s="6"/>
      <c r="S493" s="6"/>
      <c r="T493" s="114"/>
      <c r="Y493" s="120"/>
      <c r="AA493" s="6"/>
    </row>
    <row r="494" spans="1:27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114"/>
      <c r="O494" s="105"/>
      <c r="P494" s="6"/>
      <c r="Q494" s="6"/>
      <c r="R494" s="6"/>
      <c r="S494" s="6"/>
      <c r="T494" s="114"/>
      <c r="Y494" s="120"/>
      <c r="AA494" s="6"/>
    </row>
    <row r="495" spans="1:27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114"/>
      <c r="O495" s="105"/>
      <c r="P495" s="6"/>
      <c r="Q495" s="6"/>
      <c r="R495" s="6"/>
      <c r="S495" s="6"/>
      <c r="T495" s="114"/>
      <c r="Y495" s="120"/>
      <c r="AA495" s="6"/>
    </row>
    <row r="496" spans="1:27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114"/>
      <c r="O496" s="105"/>
      <c r="P496" s="6"/>
      <c r="Q496" s="6"/>
      <c r="R496" s="6"/>
      <c r="S496" s="6"/>
      <c r="T496" s="114"/>
      <c r="Y496" s="120"/>
      <c r="AA496" s="6"/>
    </row>
    <row r="497" spans="1:27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114"/>
      <c r="O497" s="105"/>
      <c r="P497" s="6"/>
      <c r="Q497" s="6"/>
      <c r="R497" s="6"/>
      <c r="S497" s="6"/>
      <c r="T497" s="114"/>
      <c r="Y497" s="120"/>
      <c r="AA497" s="6"/>
    </row>
    <row r="498" spans="1:27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114"/>
      <c r="O498" s="105"/>
      <c r="P498" s="6"/>
      <c r="Q498" s="6"/>
      <c r="R498" s="6"/>
      <c r="S498" s="6"/>
      <c r="T498" s="114"/>
      <c r="Y498" s="120"/>
      <c r="AA498" s="6"/>
    </row>
    <row r="499" spans="1:27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114"/>
      <c r="O499" s="105"/>
      <c r="P499" s="6"/>
      <c r="Q499" s="6"/>
      <c r="R499" s="6"/>
      <c r="S499" s="6"/>
      <c r="T499" s="114"/>
      <c r="Y499" s="120"/>
      <c r="AA499" s="6"/>
    </row>
    <row r="500" spans="1:27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114"/>
      <c r="O500" s="105"/>
      <c r="P500" s="6"/>
      <c r="Q500" s="6"/>
      <c r="R500" s="6"/>
      <c r="S500" s="6"/>
      <c r="T500" s="114"/>
      <c r="Y500" s="120"/>
      <c r="AA500" s="6"/>
    </row>
    <row r="501" spans="1:27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114"/>
      <c r="O501" s="105"/>
      <c r="P501" s="6"/>
      <c r="Q501" s="6"/>
      <c r="R501" s="6"/>
      <c r="S501" s="6"/>
      <c r="T501" s="114"/>
      <c r="Y501" s="120"/>
      <c r="AA501" s="6"/>
    </row>
    <row r="502" spans="1:27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114"/>
      <c r="O502" s="105"/>
      <c r="P502" s="6"/>
      <c r="Q502" s="6"/>
      <c r="R502" s="6"/>
      <c r="S502" s="6"/>
      <c r="T502" s="114"/>
      <c r="Y502" s="120"/>
      <c r="AA502" s="6"/>
    </row>
    <row r="503" spans="1:27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114"/>
      <c r="O503" s="105"/>
      <c r="P503" s="6"/>
      <c r="Q503" s="6"/>
      <c r="R503" s="6"/>
      <c r="S503" s="6"/>
      <c r="T503" s="114"/>
      <c r="Y503" s="120"/>
      <c r="AA503" s="6"/>
    </row>
    <row r="504" spans="1:27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114"/>
      <c r="O504" s="105"/>
      <c r="P504" s="6"/>
      <c r="Q504" s="6"/>
      <c r="R504" s="6"/>
      <c r="S504" s="6"/>
      <c r="T504" s="114"/>
      <c r="Y504" s="120"/>
      <c r="AA504" s="6"/>
    </row>
    <row r="505" spans="1:27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114"/>
      <c r="O505" s="105"/>
      <c r="P505" s="6"/>
      <c r="Q505" s="6"/>
      <c r="R505" s="6"/>
      <c r="S505" s="6"/>
      <c r="T505" s="114"/>
      <c r="Y505" s="120"/>
      <c r="AA505" s="6"/>
    </row>
    <row r="506" spans="1:27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114"/>
      <c r="O506" s="105"/>
      <c r="P506" s="6"/>
      <c r="Q506" s="6"/>
      <c r="R506" s="6"/>
      <c r="S506" s="6"/>
      <c r="T506" s="114"/>
      <c r="Y506" s="120"/>
      <c r="AA506" s="6"/>
    </row>
    <row r="507" spans="1:27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114"/>
      <c r="O507" s="105"/>
      <c r="P507" s="6"/>
      <c r="Q507" s="6"/>
      <c r="R507" s="6"/>
      <c r="S507" s="6"/>
      <c r="T507" s="114"/>
      <c r="Y507" s="120"/>
      <c r="AA507" s="6"/>
    </row>
    <row r="508" spans="1:27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114"/>
      <c r="O508" s="105"/>
      <c r="P508" s="6"/>
      <c r="Q508" s="6"/>
      <c r="R508" s="6"/>
      <c r="S508" s="6"/>
      <c r="T508" s="114"/>
      <c r="Y508" s="120"/>
      <c r="AA508" s="6"/>
    </row>
    <row r="509" spans="1:27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114"/>
      <c r="O509" s="105"/>
      <c r="P509" s="6"/>
      <c r="Q509" s="6"/>
      <c r="R509" s="6"/>
      <c r="S509" s="6"/>
      <c r="T509" s="114"/>
      <c r="Y509" s="120"/>
      <c r="AA509" s="6"/>
    </row>
    <row r="510" spans="1:27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114"/>
      <c r="O510" s="105"/>
      <c r="P510" s="6"/>
      <c r="Q510" s="6"/>
      <c r="R510" s="6"/>
      <c r="S510" s="6"/>
      <c r="T510" s="114"/>
      <c r="Y510" s="120"/>
      <c r="AA510" s="6"/>
    </row>
    <row r="511" spans="1:27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114"/>
      <c r="O511" s="105"/>
      <c r="P511" s="6"/>
      <c r="Q511" s="6"/>
      <c r="R511" s="6"/>
      <c r="S511" s="6"/>
      <c r="T511" s="114"/>
      <c r="Y511" s="120"/>
      <c r="AA511" s="6"/>
    </row>
    <row r="512" spans="1:27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114"/>
      <c r="O512" s="105"/>
      <c r="P512" s="6"/>
      <c r="Q512" s="6"/>
      <c r="R512" s="6"/>
      <c r="S512" s="6"/>
      <c r="T512" s="114"/>
      <c r="Y512" s="120"/>
      <c r="AA512" s="6"/>
    </row>
    <row r="513" spans="1:27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114"/>
      <c r="O513" s="105"/>
      <c r="P513" s="6"/>
      <c r="Q513" s="6"/>
      <c r="R513" s="6"/>
      <c r="S513" s="6"/>
      <c r="T513" s="114"/>
      <c r="Y513" s="120"/>
      <c r="AA513" s="6"/>
    </row>
    <row r="514" spans="1:27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114"/>
      <c r="O514" s="105"/>
      <c r="P514" s="6"/>
      <c r="Q514" s="6"/>
      <c r="R514" s="6"/>
      <c r="S514" s="6"/>
      <c r="T514" s="114"/>
      <c r="Y514" s="120"/>
      <c r="AA514" s="6"/>
    </row>
    <row r="515" spans="1:27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114"/>
      <c r="O515" s="105"/>
      <c r="P515" s="6"/>
      <c r="Q515" s="6"/>
      <c r="R515" s="6"/>
      <c r="S515" s="6"/>
      <c r="T515" s="114"/>
      <c r="Y515" s="120"/>
      <c r="AA515" s="6"/>
    </row>
    <row r="516" spans="1:27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114"/>
      <c r="O516" s="105"/>
      <c r="P516" s="6"/>
      <c r="Q516" s="6"/>
      <c r="R516" s="6"/>
      <c r="S516" s="6"/>
      <c r="T516" s="114"/>
      <c r="Y516" s="120"/>
      <c r="AA516" s="6"/>
    </row>
    <row r="517" spans="1:27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114"/>
      <c r="O517" s="105"/>
      <c r="P517" s="6"/>
      <c r="Q517" s="6"/>
      <c r="R517" s="6"/>
      <c r="S517" s="6"/>
      <c r="T517" s="114"/>
      <c r="Y517" s="120"/>
      <c r="AA517" s="6"/>
    </row>
    <row r="518" spans="1:27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114"/>
      <c r="O518" s="105"/>
      <c r="P518" s="6"/>
      <c r="Q518" s="6"/>
      <c r="R518" s="6"/>
      <c r="S518" s="6"/>
      <c r="T518" s="114"/>
      <c r="Y518" s="120"/>
      <c r="AA518" s="6"/>
    </row>
    <row r="519" spans="1:27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114"/>
      <c r="O519" s="105"/>
      <c r="P519" s="6"/>
      <c r="Q519" s="6"/>
      <c r="R519" s="6"/>
      <c r="S519" s="6"/>
      <c r="T519" s="114"/>
      <c r="Y519" s="120"/>
      <c r="AA519" s="6"/>
    </row>
    <row r="520" spans="1:27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114"/>
      <c r="O520" s="105"/>
      <c r="P520" s="6"/>
      <c r="Q520" s="6"/>
      <c r="R520" s="6"/>
      <c r="S520" s="6"/>
      <c r="T520" s="114"/>
      <c r="Y520" s="120"/>
      <c r="AA520" s="6"/>
    </row>
    <row r="521" spans="1:27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114"/>
      <c r="O521" s="105"/>
      <c r="P521" s="6"/>
      <c r="Q521" s="6"/>
      <c r="R521" s="6"/>
      <c r="S521" s="6"/>
      <c r="T521" s="114"/>
      <c r="Y521" s="120"/>
      <c r="AA521" s="6"/>
    </row>
    <row r="522" spans="1:27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114"/>
      <c r="O522" s="105"/>
      <c r="P522" s="6"/>
      <c r="Q522" s="6"/>
      <c r="R522" s="6"/>
      <c r="S522" s="6"/>
      <c r="T522" s="114"/>
      <c r="Y522" s="120"/>
      <c r="AA522" s="6"/>
    </row>
    <row r="523" spans="1:27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114"/>
      <c r="O523" s="105"/>
      <c r="P523" s="6"/>
      <c r="Q523" s="6"/>
      <c r="R523" s="6"/>
      <c r="S523" s="6"/>
      <c r="T523" s="114"/>
      <c r="Y523" s="120"/>
      <c r="AA523" s="6"/>
    </row>
    <row r="524" spans="1:27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114"/>
      <c r="O524" s="105"/>
      <c r="P524" s="6"/>
      <c r="Q524" s="6"/>
      <c r="R524" s="6"/>
      <c r="S524" s="6"/>
      <c r="T524" s="114"/>
      <c r="Y524" s="120"/>
      <c r="AA524" s="6"/>
    </row>
    <row r="525" spans="1:27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114"/>
      <c r="O525" s="105"/>
      <c r="P525" s="6"/>
      <c r="Q525" s="6"/>
      <c r="R525" s="6"/>
      <c r="S525" s="6"/>
      <c r="T525" s="114"/>
      <c r="Y525" s="120"/>
      <c r="AA525" s="6"/>
    </row>
    <row r="526" spans="1:27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114"/>
      <c r="O526" s="105"/>
      <c r="P526" s="6"/>
      <c r="Q526" s="6"/>
      <c r="R526" s="6"/>
      <c r="S526" s="6"/>
      <c r="T526" s="114"/>
      <c r="Y526" s="120"/>
      <c r="AA526" s="6"/>
    </row>
    <row r="527" spans="1:27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114"/>
      <c r="O527" s="105"/>
      <c r="P527" s="6"/>
      <c r="Q527" s="6"/>
      <c r="R527" s="6"/>
      <c r="S527" s="6"/>
      <c r="T527" s="114"/>
      <c r="Y527" s="120"/>
      <c r="AA527" s="6"/>
    </row>
    <row r="528" spans="1:27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114"/>
      <c r="O528" s="105"/>
      <c r="P528" s="6"/>
      <c r="Q528" s="6"/>
      <c r="R528" s="6"/>
      <c r="S528" s="6"/>
      <c r="T528" s="114"/>
      <c r="Y528" s="120"/>
      <c r="AA528" s="6"/>
    </row>
    <row r="529" spans="1:27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114"/>
      <c r="O529" s="105"/>
      <c r="P529" s="6"/>
      <c r="Q529" s="6"/>
      <c r="R529" s="6"/>
      <c r="S529" s="6"/>
      <c r="T529" s="114"/>
      <c r="Y529" s="120"/>
      <c r="AA529" s="6"/>
    </row>
    <row r="530" spans="1:27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114"/>
      <c r="O530" s="105"/>
      <c r="P530" s="6"/>
      <c r="Q530" s="6"/>
      <c r="R530" s="6"/>
      <c r="S530" s="6"/>
      <c r="T530" s="114"/>
      <c r="Y530" s="120"/>
      <c r="AA530" s="6"/>
    </row>
    <row r="531" spans="1:27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114"/>
      <c r="O531" s="105"/>
      <c r="P531" s="6"/>
      <c r="Q531" s="6"/>
      <c r="R531" s="6"/>
      <c r="S531" s="6"/>
      <c r="T531" s="114"/>
      <c r="Y531" s="120"/>
      <c r="AA531" s="6"/>
    </row>
    <row r="532" spans="1:27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114"/>
      <c r="O532" s="105"/>
      <c r="P532" s="6"/>
      <c r="Q532" s="6"/>
      <c r="R532" s="6"/>
      <c r="S532" s="6"/>
      <c r="T532" s="114"/>
      <c r="Y532" s="120"/>
      <c r="AA532" s="6"/>
    </row>
    <row r="533" spans="1:27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114"/>
      <c r="O533" s="105"/>
      <c r="P533" s="6"/>
      <c r="Q533" s="6"/>
      <c r="R533" s="6"/>
      <c r="S533" s="6"/>
      <c r="T533" s="114"/>
      <c r="Y533" s="120"/>
      <c r="AA533" s="6"/>
    </row>
    <row r="534" spans="1:27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114"/>
      <c r="O534" s="105"/>
      <c r="P534" s="6"/>
      <c r="Q534" s="6"/>
      <c r="R534" s="6"/>
      <c r="S534" s="6"/>
      <c r="T534" s="114"/>
      <c r="Y534" s="120"/>
      <c r="AA534" s="6"/>
    </row>
    <row r="535" spans="1:27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114"/>
      <c r="O535" s="105"/>
      <c r="P535" s="6"/>
      <c r="Q535" s="6"/>
      <c r="R535" s="6"/>
      <c r="S535" s="6"/>
      <c r="T535" s="114"/>
      <c r="Y535" s="120"/>
      <c r="AA535" s="6"/>
    </row>
    <row r="536" spans="1:27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114"/>
      <c r="O536" s="105"/>
      <c r="P536" s="6"/>
      <c r="Q536" s="6"/>
      <c r="R536" s="6"/>
      <c r="S536" s="6"/>
      <c r="T536" s="114"/>
      <c r="Y536" s="120"/>
      <c r="AA536" s="6"/>
    </row>
    <row r="537" spans="1:27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114"/>
      <c r="O537" s="105"/>
      <c r="P537" s="6"/>
      <c r="Q537" s="6"/>
      <c r="R537" s="6"/>
      <c r="S537" s="6"/>
      <c r="T537" s="114"/>
      <c r="Y537" s="120"/>
      <c r="AA537" s="6"/>
    </row>
    <row r="538" spans="1:27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114"/>
      <c r="O538" s="105"/>
      <c r="P538" s="6"/>
      <c r="Q538" s="6"/>
      <c r="R538" s="6"/>
      <c r="S538" s="6"/>
      <c r="T538" s="114"/>
      <c r="Y538" s="120"/>
      <c r="AA538" s="6"/>
    </row>
    <row r="539" spans="1:27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114"/>
      <c r="O539" s="105"/>
      <c r="P539" s="6"/>
      <c r="Q539" s="6"/>
      <c r="R539" s="6"/>
      <c r="S539" s="6"/>
      <c r="T539" s="114"/>
      <c r="Y539" s="120"/>
      <c r="AA539" s="6"/>
    </row>
    <row r="540" spans="1:27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114"/>
      <c r="O540" s="105"/>
      <c r="P540" s="6"/>
      <c r="Q540" s="6"/>
      <c r="R540" s="6"/>
      <c r="S540" s="6"/>
      <c r="T540" s="114"/>
      <c r="Y540" s="120"/>
      <c r="AA540" s="6"/>
    </row>
    <row r="541" spans="1:27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114"/>
      <c r="O541" s="105"/>
      <c r="P541" s="6"/>
      <c r="Q541" s="6"/>
      <c r="R541" s="6"/>
      <c r="S541" s="6"/>
      <c r="T541" s="114"/>
      <c r="Y541" s="120"/>
      <c r="AA541" s="6"/>
    </row>
    <row r="542" spans="1:27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114"/>
      <c r="O542" s="105"/>
      <c r="P542" s="6"/>
      <c r="Q542" s="6"/>
      <c r="R542" s="6"/>
      <c r="S542" s="6"/>
      <c r="T542" s="114"/>
      <c r="Y542" s="120"/>
      <c r="AA542" s="6"/>
    </row>
    <row r="543" spans="1:27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114"/>
      <c r="O543" s="105"/>
      <c r="P543" s="6"/>
      <c r="Q543" s="6"/>
      <c r="R543" s="6"/>
      <c r="S543" s="6"/>
      <c r="T543" s="114"/>
      <c r="Y543" s="120"/>
      <c r="AA543" s="6"/>
    </row>
    <row r="544" spans="1:27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114"/>
      <c r="O544" s="105"/>
      <c r="P544" s="6"/>
      <c r="Q544" s="6"/>
      <c r="R544" s="6"/>
      <c r="S544" s="6"/>
      <c r="T544" s="114"/>
      <c r="Y544" s="120"/>
      <c r="AA544" s="6"/>
    </row>
    <row r="545" spans="1:27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114"/>
      <c r="O545" s="105"/>
      <c r="P545" s="6"/>
      <c r="Q545" s="6"/>
      <c r="R545" s="6"/>
      <c r="S545" s="6"/>
      <c r="T545" s="114"/>
      <c r="Y545" s="120"/>
      <c r="AA545" s="6"/>
    </row>
    <row r="546" spans="1:27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114"/>
      <c r="O546" s="105"/>
      <c r="P546" s="6"/>
      <c r="Q546" s="6"/>
      <c r="R546" s="6"/>
      <c r="S546" s="6"/>
      <c r="T546" s="114"/>
      <c r="Y546" s="120"/>
      <c r="AA546" s="6"/>
    </row>
    <row r="547" spans="1:27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114"/>
      <c r="O547" s="105"/>
      <c r="P547" s="6"/>
      <c r="Q547" s="6"/>
      <c r="R547" s="6"/>
      <c r="S547" s="6"/>
      <c r="T547" s="114"/>
      <c r="Y547" s="120"/>
      <c r="AA547" s="6"/>
    </row>
    <row r="548" spans="1:27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114"/>
      <c r="O548" s="105"/>
      <c r="P548" s="6"/>
      <c r="Q548" s="6"/>
      <c r="R548" s="6"/>
      <c r="S548" s="6"/>
      <c r="T548" s="114"/>
      <c r="Y548" s="120"/>
      <c r="AA548" s="6"/>
    </row>
    <row r="549" spans="1:27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114"/>
      <c r="O549" s="105"/>
      <c r="P549" s="6"/>
      <c r="Q549" s="6"/>
      <c r="R549" s="6"/>
      <c r="S549" s="6"/>
      <c r="T549" s="114"/>
      <c r="Y549" s="120"/>
      <c r="AA549" s="6"/>
    </row>
    <row r="550" spans="1:27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114"/>
      <c r="O550" s="105"/>
      <c r="P550" s="6"/>
      <c r="Q550" s="6"/>
      <c r="R550" s="6"/>
      <c r="S550" s="6"/>
      <c r="T550" s="114"/>
      <c r="Y550" s="120"/>
      <c r="AA550" s="6"/>
    </row>
    <row r="551" spans="1:27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114"/>
      <c r="O551" s="105"/>
      <c r="P551" s="6"/>
      <c r="Q551" s="6"/>
      <c r="R551" s="6"/>
      <c r="S551" s="6"/>
      <c r="T551" s="114"/>
      <c r="Y551" s="120"/>
      <c r="AA551" s="6"/>
    </row>
    <row r="552" spans="1:27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114"/>
      <c r="O552" s="105"/>
      <c r="P552" s="6"/>
      <c r="Q552" s="6"/>
      <c r="R552" s="6"/>
      <c r="S552" s="6"/>
      <c r="T552" s="114"/>
      <c r="Y552" s="120"/>
      <c r="AA552" s="6"/>
    </row>
    <row r="553" spans="1:27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114"/>
      <c r="O553" s="105"/>
      <c r="P553" s="6"/>
      <c r="Q553" s="6"/>
      <c r="R553" s="6"/>
      <c r="S553" s="6"/>
      <c r="T553" s="114"/>
      <c r="Y553" s="120"/>
      <c r="AA553" s="6"/>
    </row>
    <row r="554" spans="1:27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114"/>
      <c r="O554" s="105"/>
      <c r="P554" s="6"/>
      <c r="Q554" s="6"/>
      <c r="R554" s="6"/>
      <c r="S554" s="6"/>
      <c r="T554" s="114"/>
      <c r="Y554" s="120"/>
      <c r="AA554" s="6"/>
    </row>
    <row r="555" spans="1:27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114"/>
      <c r="O555" s="105"/>
      <c r="P555" s="6"/>
      <c r="Q555" s="6"/>
      <c r="R555" s="6"/>
      <c r="S555" s="6"/>
      <c r="T555" s="114"/>
      <c r="Y555" s="120"/>
      <c r="AA555" s="6"/>
    </row>
    <row r="556" spans="1:27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114"/>
      <c r="O556" s="105"/>
      <c r="P556" s="6"/>
      <c r="Q556" s="6"/>
      <c r="R556" s="6"/>
      <c r="S556" s="6"/>
      <c r="T556" s="114"/>
      <c r="Y556" s="120"/>
      <c r="AA556" s="6"/>
    </row>
    <row r="557" spans="1:27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114"/>
      <c r="O557" s="105"/>
      <c r="P557" s="6"/>
      <c r="Q557" s="6"/>
      <c r="R557" s="6"/>
      <c r="S557" s="6"/>
      <c r="T557" s="114"/>
      <c r="Y557" s="120"/>
      <c r="AA557" s="6"/>
    </row>
    <row r="558" spans="1:27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114"/>
      <c r="O558" s="105"/>
      <c r="P558" s="6"/>
      <c r="Q558" s="6"/>
      <c r="R558" s="6"/>
      <c r="S558" s="6"/>
      <c r="T558" s="114"/>
      <c r="Y558" s="120"/>
      <c r="AA558" s="6"/>
    </row>
    <row r="559" spans="1:27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114"/>
      <c r="O559" s="105"/>
      <c r="P559" s="6"/>
      <c r="Q559" s="6"/>
      <c r="R559" s="6"/>
      <c r="S559" s="6"/>
      <c r="T559" s="114"/>
      <c r="Y559" s="120"/>
      <c r="AA559" s="6"/>
    </row>
    <row r="560" spans="1:27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114"/>
      <c r="O560" s="105"/>
      <c r="P560" s="6"/>
      <c r="Q560" s="6"/>
      <c r="R560" s="6"/>
      <c r="S560" s="6"/>
      <c r="T560" s="114"/>
      <c r="Y560" s="120"/>
      <c r="AA560" s="6"/>
    </row>
    <row r="561" spans="1:27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114"/>
      <c r="O561" s="105"/>
      <c r="P561" s="6"/>
      <c r="Q561" s="6"/>
      <c r="R561" s="6"/>
      <c r="S561" s="6"/>
      <c r="T561" s="114"/>
      <c r="Y561" s="120"/>
      <c r="AA561" s="6"/>
    </row>
    <row r="562" spans="1:27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114"/>
      <c r="O562" s="105"/>
      <c r="P562" s="6"/>
      <c r="Q562" s="6"/>
      <c r="R562" s="6"/>
      <c r="S562" s="6"/>
      <c r="T562" s="114"/>
      <c r="Y562" s="120"/>
      <c r="AA562" s="6"/>
    </row>
    <row r="563" spans="1:27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114"/>
      <c r="O563" s="105"/>
      <c r="P563" s="6"/>
      <c r="Q563" s="6"/>
      <c r="R563" s="6"/>
      <c r="S563" s="6"/>
      <c r="T563" s="114"/>
      <c r="Y563" s="120"/>
      <c r="AA563" s="6"/>
    </row>
    <row r="564" spans="1:27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114"/>
      <c r="O564" s="105"/>
      <c r="P564" s="6"/>
      <c r="Q564" s="6"/>
      <c r="R564" s="6"/>
      <c r="S564" s="6"/>
      <c r="T564" s="114"/>
      <c r="Y564" s="120"/>
      <c r="AA564" s="6"/>
    </row>
    <row r="565" spans="1:27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114"/>
      <c r="O565" s="105"/>
      <c r="P565" s="6"/>
      <c r="Q565" s="6"/>
      <c r="R565" s="6"/>
      <c r="S565" s="6"/>
      <c r="T565" s="114"/>
      <c r="Y565" s="120"/>
      <c r="AA565" s="6"/>
    </row>
    <row r="566" spans="1:27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114"/>
      <c r="O566" s="105"/>
      <c r="P566" s="6"/>
      <c r="Q566" s="6"/>
      <c r="R566" s="6"/>
      <c r="S566" s="6"/>
      <c r="T566" s="114"/>
      <c r="Y566" s="120"/>
      <c r="AA566" s="6"/>
    </row>
    <row r="567" spans="1:27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114"/>
      <c r="O567" s="105"/>
      <c r="P567" s="6"/>
      <c r="Q567" s="6"/>
      <c r="R567" s="6"/>
      <c r="S567" s="6"/>
      <c r="T567" s="114"/>
      <c r="Y567" s="120"/>
      <c r="AA567" s="6"/>
    </row>
    <row r="568" spans="1:27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114"/>
      <c r="O568" s="105"/>
      <c r="P568" s="6"/>
      <c r="Q568" s="6"/>
      <c r="R568" s="6"/>
      <c r="S568" s="6"/>
      <c r="T568" s="114"/>
      <c r="Y568" s="120"/>
      <c r="AA568" s="6"/>
    </row>
    <row r="569" spans="1:27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114"/>
      <c r="O569" s="105"/>
      <c r="P569" s="6"/>
      <c r="Q569" s="6"/>
      <c r="R569" s="6"/>
      <c r="S569" s="6"/>
      <c r="T569" s="114"/>
      <c r="Y569" s="120"/>
      <c r="AA569" s="6"/>
    </row>
    <row r="570" spans="1:27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114"/>
      <c r="O570" s="105"/>
      <c r="P570" s="6"/>
      <c r="Q570" s="6"/>
      <c r="R570" s="6"/>
      <c r="S570" s="6"/>
      <c r="T570" s="114"/>
      <c r="Y570" s="120"/>
      <c r="AA570" s="6"/>
    </row>
    <row r="571" spans="1:27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114"/>
      <c r="O571" s="105"/>
      <c r="P571" s="6"/>
      <c r="Q571" s="6"/>
      <c r="R571" s="6"/>
      <c r="S571" s="6"/>
      <c r="T571" s="114"/>
      <c r="Y571" s="120"/>
      <c r="AA571" s="6"/>
    </row>
    <row r="572" spans="1:27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114"/>
      <c r="O572" s="105"/>
      <c r="P572" s="6"/>
      <c r="Q572" s="6"/>
      <c r="R572" s="6"/>
      <c r="S572" s="6"/>
      <c r="T572" s="114"/>
      <c r="Y572" s="120"/>
      <c r="AA572" s="6"/>
    </row>
    <row r="573" spans="1:27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114"/>
      <c r="O573" s="105"/>
      <c r="P573" s="6"/>
      <c r="Q573" s="6"/>
      <c r="R573" s="6"/>
      <c r="S573" s="6"/>
      <c r="T573" s="114"/>
      <c r="Y573" s="120"/>
      <c r="AA573" s="6"/>
    </row>
    <row r="574" spans="1:27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114"/>
      <c r="O574" s="105"/>
      <c r="P574" s="6"/>
      <c r="Q574" s="6"/>
      <c r="R574" s="6"/>
      <c r="S574" s="6"/>
      <c r="T574" s="114"/>
      <c r="Y574" s="120"/>
      <c r="AA574" s="6"/>
    </row>
    <row r="575" spans="1:27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114"/>
      <c r="O575" s="105"/>
      <c r="P575" s="6"/>
      <c r="Q575" s="6"/>
      <c r="R575" s="6"/>
      <c r="S575" s="6"/>
      <c r="T575" s="114"/>
      <c r="Y575" s="120"/>
      <c r="AA575" s="6"/>
    </row>
    <row r="576" spans="1:27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114"/>
      <c r="O576" s="105"/>
      <c r="P576" s="6"/>
      <c r="Q576" s="6"/>
      <c r="R576" s="6"/>
      <c r="S576" s="6"/>
      <c r="T576" s="114"/>
      <c r="Y576" s="120"/>
      <c r="AA576" s="6"/>
    </row>
    <row r="577" spans="1:27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114"/>
      <c r="O577" s="105"/>
      <c r="P577" s="6"/>
      <c r="Q577" s="6"/>
      <c r="R577" s="6"/>
      <c r="S577" s="6"/>
      <c r="T577" s="114"/>
      <c r="Y577" s="120"/>
      <c r="AA577" s="6"/>
    </row>
    <row r="578" spans="1:27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114"/>
      <c r="O578" s="105"/>
      <c r="P578" s="6"/>
      <c r="Q578" s="6"/>
      <c r="R578" s="6"/>
      <c r="S578" s="6"/>
      <c r="T578" s="114"/>
      <c r="Y578" s="120"/>
      <c r="AA578" s="6"/>
    </row>
    <row r="579" spans="1:27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114"/>
      <c r="O579" s="105"/>
      <c r="P579" s="6"/>
      <c r="Q579" s="6"/>
      <c r="R579" s="6"/>
      <c r="S579" s="6"/>
      <c r="T579" s="114"/>
      <c r="Y579" s="120"/>
      <c r="AA579" s="6"/>
    </row>
    <row r="580" spans="1:27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114"/>
      <c r="O580" s="105"/>
      <c r="P580" s="6"/>
      <c r="Q580" s="6"/>
      <c r="R580" s="6"/>
      <c r="S580" s="6"/>
      <c r="T580" s="114"/>
      <c r="Y580" s="120"/>
      <c r="AA580" s="6"/>
    </row>
    <row r="581" spans="1:27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114"/>
      <c r="O581" s="105"/>
      <c r="P581" s="6"/>
      <c r="Q581" s="6"/>
      <c r="R581" s="6"/>
      <c r="S581" s="6"/>
      <c r="T581" s="114"/>
      <c r="Y581" s="120"/>
      <c r="AA581" s="6"/>
    </row>
    <row r="582" spans="1:27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114"/>
      <c r="O582" s="105"/>
      <c r="P582" s="6"/>
      <c r="Q582" s="6"/>
      <c r="R582" s="6"/>
      <c r="S582" s="6"/>
      <c r="T582" s="114"/>
      <c r="Y582" s="120"/>
      <c r="AA582" s="6"/>
    </row>
    <row r="583" spans="1:27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114"/>
      <c r="O583" s="105"/>
      <c r="P583" s="6"/>
      <c r="Q583" s="6"/>
      <c r="R583" s="6"/>
      <c r="S583" s="6"/>
      <c r="T583" s="114"/>
      <c r="Y583" s="120"/>
      <c r="AA583" s="6"/>
    </row>
    <row r="584" spans="1:27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114"/>
      <c r="O584" s="105"/>
      <c r="P584" s="6"/>
      <c r="Q584" s="6"/>
      <c r="R584" s="6"/>
      <c r="S584" s="6"/>
      <c r="T584" s="114"/>
      <c r="Y584" s="120"/>
      <c r="AA584" s="6"/>
    </row>
    <row r="585" spans="1:27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114"/>
      <c r="O585" s="105"/>
      <c r="P585" s="6"/>
      <c r="Q585" s="6"/>
      <c r="R585" s="6"/>
      <c r="S585" s="6"/>
      <c r="T585" s="114"/>
      <c r="Y585" s="120"/>
      <c r="AA585" s="6"/>
    </row>
    <row r="586" spans="1:27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114"/>
      <c r="O586" s="105"/>
      <c r="P586" s="6"/>
      <c r="Q586" s="6"/>
      <c r="R586" s="6"/>
      <c r="S586" s="6"/>
      <c r="T586" s="114"/>
      <c r="Y586" s="120"/>
      <c r="AA586" s="6"/>
    </row>
    <row r="587" spans="1:27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114"/>
      <c r="O587" s="105"/>
      <c r="P587" s="6"/>
      <c r="Q587" s="6"/>
      <c r="R587" s="6"/>
      <c r="S587" s="6"/>
      <c r="T587" s="114"/>
      <c r="Y587" s="120"/>
      <c r="AA587" s="6"/>
    </row>
    <row r="588" spans="1:27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114"/>
      <c r="O588" s="105"/>
      <c r="P588" s="6"/>
      <c r="Q588" s="6"/>
      <c r="R588" s="6"/>
      <c r="S588" s="6"/>
      <c r="T588" s="114"/>
      <c r="Y588" s="120"/>
      <c r="AA588" s="6"/>
    </row>
    <row r="589" spans="1:27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114"/>
      <c r="O589" s="105"/>
      <c r="P589" s="6"/>
      <c r="Q589" s="6"/>
      <c r="R589" s="6"/>
      <c r="S589" s="6"/>
      <c r="T589" s="114"/>
      <c r="Y589" s="120"/>
      <c r="AA589" s="6"/>
    </row>
    <row r="590" spans="1:27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114"/>
      <c r="O590" s="105"/>
      <c r="P590" s="6"/>
      <c r="Q590" s="6"/>
      <c r="R590" s="6"/>
      <c r="S590" s="6"/>
      <c r="T590" s="114"/>
      <c r="Y590" s="120"/>
      <c r="AA590" s="6"/>
    </row>
    <row r="591" spans="1:27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114"/>
      <c r="O591" s="105"/>
      <c r="P591" s="6"/>
      <c r="Q591" s="6"/>
      <c r="R591" s="6"/>
      <c r="S591" s="6"/>
      <c r="T591" s="114"/>
      <c r="Y591" s="120"/>
      <c r="AA591" s="6"/>
    </row>
    <row r="592" spans="1:27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114"/>
      <c r="O592" s="105"/>
      <c r="P592" s="6"/>
      <c r="Q592" s="6"/>
      <c r="R592" s="6"/>
      <c r="S592" s="6"/>
      <c r="T592" s="114"/>
      <c r="Y592" s="120"/>
      <c r="AA592" s="6"/>
    </row>
    <row r="593" spans="1:27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114"/>
      <c r="O593" s="105"/>
      <c r="P593" s="6"/>
      <c r="Q593" s="6"/>
      <c r="R593" s="6"/>
      <c r="S593" s="6"/>
      <c r="T593" s="114"/>
      <c r="Y593" s="120"/>
      <c r="AA593" s="6"/>
    </row>
    <row r="594" spans="1:27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114"/>
      <c r="O594" s="105"/>
      <c r="P594" s="6"/>
      <c r="Q594" s="6"/>
      <c r="R594" s="6"/>
      <c r="S594" s="6"/>
      <c r="T594" s="114"/>
      <c r="Y594" s="120"/>
      <c r="AA594" s="6"/>
    </row>
    <row r="595" spans="1:27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114"/>
      <c r="O595" s="105"/>
      <c r="P595" s="6"/>
      <c r="Q595" s="6"/>
      <c r="R595" s="6"/>
      <c r="S595" s="6"/>
      <c r="T595" s="114"/>
      <c r="Y595" s="120"/>
      <c r="AA595" s="6"/>
    </row>
    <row r="596" spans="1:27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114"/>
      <c r="O596" s="105"/>
      <c r="P596" s="6"/>
      <c r="Q596" s="6"/>
      <c r="R596" s="6"/>
      <c r="S596" s="6"/>
      <c r="T596" s="114"/>
      <c r="Y596" s="120"/>
      <c r="AA596" s="6"/>
    </row>
    <row r="597" spans="1:27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114"/>
      <c r="O597" s="105"/>
      <c r="P597" s="6"/>
      <c r="Q597" s="6"/>
      <c r="R597" s="6"/>
      <c r="S597" s="6"/>
      <c r="T597" s="114"/>
      <c r="Y597" s="120"/>
      <c r="AA597" s="6"/>
    </row>
    <row r="598" spans="1:27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114"/>
      <c r="O598" s="105"/>
      <c r="P598" s="6"/>
      <c r="Q598" s="6"/>
      <c r="R598" s="6"/>
      <c r="S598" s="6"/>
      <c r="T598" s="114"/>
      <c r="Y598" s="120"/>
      <c r="AA598" s="6"/>
    </row>
    <row r="599" spans="1:27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114"/>
      <c r="O599" s="105"/>
      <c r="P599" s="6"/>
      <c r="Q599" s="6"/>
      <c r="R599" s="6"/>
      <c r="S599" s="6"/>
      <c r="T599" s="114"/>
      <c r="Y599" s="120"/>
      <c r="AA599" s="6"/>
    </row>
    <row r="600" spans="1:27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114"/>
      <c r="O600" s="105"/>
      <c r="P600" s="6"/>
      <c r="Q600" s="6"/>
      <c r="R600" s="6"/>
      <c r="S600" s="6"/>
      <c r="T600" s="114"/>
      <c r="Y600" s="120"/>
      <c r="AA600" s="6"/>
    </row>
    <row r="601" spans="1:27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114"/>
      <c r="O601" s="105"/>
      <c r="P601" s="6"/>
      <c r="Q601" s="6"/>
      <c r="R601" s="6"/>
      <c r="S601" s="6"/>
      <c r="T601" s="114"/>
      <c r="Y601" s="120"/>
      <c r="AA601" s="6"/>
    </row>
    <row r="602" spans="1:27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114"/>
      <c r="O602" s="105"/>
      <c r="P602" s="6"/>
      <c r="Q602" s="6"/>
      <c r="R602" s="6"/>
      <c r="S602" s="6"/>
      <c r="T602" s="114"/>
      <c r="Y602" s="120"/>
      <c r="AA602" s="6"/>
    </row>
    <row r="603" spans="1:27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114"/>
      <c r="O603" s="105"/>
      <c r="P603" s="6"/>
      <c r="Q603" s="6"/>
      <c r="R603" s="6"/>
      <c r="S603" s="6"/>
      <c r="T603" s="114"/>
      <c r="Y603" s="120"/>
      <c r="AA603" s="6"/>
    </row>
    <row r="604" spans="1:27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114"/>
      <c r="O604" s="105"/>
      <c r="P604" s="6"/>
      <c r="Q604" s="6"/>
      <c r="R604" s="6"/>
      <c r="S604" s="6"/>
      <c r="T604" s="114"/>
      <c r="Y604" s="120"/>
      <c r="AA604" s="6"/>
    </row>
    <row r="605" spans="1:27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114"/>
      <c r="O605" s="105"/>
      <c r="P605" s="6"/>
      <c r="Q605" s="6"/>
      <c r="R605" s="6"/>
      <c r="S605" s="6"/>
      <c r="T605" s="114"/>
      <c r="Y605" s="120"/>
      <c r="AA605" s="6"/>
    </row>
    <row r="606" spans="1:27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114"/>
      <c r="O606" s="105"/>
      <c r="P606" s="6"/>
      <c r="Q606" s="6"/>
      <c r="R606" s="6"/>
      <c r="S606" s="6"/>
      <c r="T606" s="114"/>
      <c r="Y606" s="120"/>
      <c r="AA606" s="6"/>
    </row>
    <row r="607" spans="1:27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114"/>
      <c r="O607" s="105"/>
      <c r="P607" s="6"/>
      <c r="Q607" s="6"/>
      <c r="R607" s="6"/>
      <c r="S607" s="6"/>
      <c r="T607" s="114"/>
      <c r="Y607" s="120"/>
      <c r="AA607" s="6"/>
    </row>
    <row r="608" spans="1:27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114"/>
      <c r="O608" s="105"/>
      <c r="P608" s="6"/>
      <c r="Q608" s="6"/>
      <c r="R608" s="6"/>
      <c r="S608" s="6"/>
      <c r="T608" s="114"/>
      <c r="Y608" s="120"/>
      <c r="AA608" s="6"/>
    </row>
    <row r="609" spans="1:27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114"/>
      <c r="O609" s="105"/>
      <c r="P609" s="6"/>
      <c r="Q609" s="6"/>
      <c r="R609" s="6"/>
      <c r="S609" s="6"/>
      <c r="T609" s="114"/>
      <c r="Y609" s="120"/>
      <c r="AA609" s="6"/>
    </row>
    <row r="610" spans="1:27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114"/>
      <c r="O610" s="105"/>
      <c r="P610" s="6"/>
      <c r="Q610" s="6"/>
      <c r="R610" s="6"/>
      <c r="S610" s="6"/>
      <c r="T610" s="114"/>
      <c r="Y610" s="120"/>
      <c r="AA610" s="6"/>
    </row>
    <row r="611" spans="1:27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114"/>
      <c r="O611" s="105"/>
      <c r="P611" s="6"/>
      <c r="Q611" s="6"/>
      <c r="R611" s="6"/>
      <c r="S611" s="6"/>
      <c r="T611" s="114"/>
      <c r="Y611" s="120"/>
      <c r="AA611" s="6"/>
    </row>
    <row r="612" spans="1:27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114"/>
      <c r="O612" s="105"/>
      <c r="P612" s="6"/>
      <c r="Q612" s="6"/>
      <c r="R612" s="6"/>
      <c r="S612" s="6"/>
      <c r="T612" s="114"/>
      <c r="Y612" s="120"/>
      <c r="AA612" s="6"/>
    </row>
    <row r="613" spans="1:27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114"/>
      <c r="O613" s="105"/>
      <c r="P613" s="6"/>
      <c r="Q613" s="6"/>
      <c r="R613" s="6"/>
      <c r="S613" s="6"/>
      <c r="T613" s="114"/>
      <c r="Y613" s="120"/>
      <c r="AA613" s="6"/>
    </row>
    <row r="614" spans="1:27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114"/>
      <c r="O614" s="105"/>
      <c r="P614" s="6"/>
      <c r="Q614" s="6"/>
      <c r="R614" s="6"/>
      <c r="S614" s="6"/>
      <c r="T614" s="114"/>
      <c r="Y614" s="120"/>
      <c r="AA614" s="6"/>
    </row>
    <row r="615" spans="1:27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114"/>
      <c r="O615" s="105"/>
      <c r="P615" s="6"/>
      <c r="Q615" s="6"/>
      <c r="R615" s="6"/>
      <c r="S615" s="6"/>
      <c r="T615" s="114"/>
      <c r="Y615" s="120"/>
      <c r="AA615" s="6"/>
    </row>
    <row r="616" spans="1:27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114"/>
      <c r="O616" s="105"/>
      <c r="P616" s="6"/>
      <c r="Q616" s="6"/>
      <c r="R616" s="6"/>
      <c r="S616" s="6"/>
      <c r="T616" s="114"/>
      <c r="Y616" s="120"/>
      <c r="AA616" s="6"/>
    </row>
    <row r="617" spans="1:27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114"/>
      <c r="O617" s="105"/>
      <c r="P617" s="6"/>
      <c r="Q617" s="6"/>
      <c r="R617" s="6"/>
      <c r="S617" s="6"/>
      <c r="T617" s="114"/>
      <c r="Y617" s="120"/>
      <c r="AA617" s="6"/>
    </row>
    <row r="618" spans="1:27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114"/>
      <c r="O618" s="105"/>
      <c r="P618" s="6"/>
      <c r="Q618" s="6"/>
      <c r="R618" s="6"/>
      <c r="S618" s="6"/>
      <c r="T618" s="114"/>
      <c r="Y618" s="120"/>
      <c r="AA618" s="6"/>
    </row>
    <row r="619" spans="1:27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114"/>
      <c r="O619" s="105"/>
      <c r="P619" s="6"/>
      <c r="Q619" s="6"/>
      <c r="R619" s="6"/>
      <c r="S619" s="6"/>
      <c r="T619" s="114"/>
      <c r="Y619" s="120"/>
      <c r="AA619" s="6"/>
    </row>
    <row r="620" spans="1:27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114"/>
      <c r="O620" s="105"/>
      <c r="P620" s="6"/>
      <c r="Q620" s="6"/>
      <c r="R620" s="6"/>
      <c r="S620" s="6"/>
      <c r="T620" s="114"/>
      <c r="Y620" s="120"/>
      <c r="AA620" s="6"/>
    </row>
    <row r="621" spans="1:27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114"/>
      <c r="O621" s="105"/>
      <c r="P621" s="6"/>
      <c r="Q621" s="6"/>
      <c r="R621" s="6"/>
      <c r="S621" s="6"/>
      <c r="T621" s="114"/>
      <c r="Y621" s="120"/>
      <c r="AA621" s="6"/>
    </row>
    <row r="622" spans="1:27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114"/>
      <c r="O622" s="105"/>
      <c r="P622" s="6"/>
      <c r="Q622" s="6"/>
      <c r="R622" s="6"/>
      <c r="S622" s="6"/>
      <c r="T622" s="114"/>
      <c r="Y622" s="120"/>
      <c r="AA622" s="6"/>
    </row>
    <row r="623" spans="1:27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114"/>
      <c r="O623" s="105"/>
      <c r="P623" s="6"/>
      <c r="Q623" s="6"/>
      <c r="R623" s="6"/>
      <c r="S623" s="6"/>
      <c r="T623" s="114"/>
      <c r="Y623" s="120"/>
      <c r="AA623" s="6"/>
    </row>
    <row r="624" spans="1:27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114"/>
      <c r="O624" s="105"/>
      <c r="P624" s="6"/>
      <c r="Q624" s="6"/>
      <c r="R624" s="6"/>
      <c r="S624" s="6"/>
      <c r="T624" s="114"/>
      <c r="Y624" s="120"/>
      <c r="AA624" s="6"/>
    </row>
    <row r="625" spans="1:27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114"/>
      <c r="O625" s="105"/>
      <c r="P625" s="6"/>
      <c r="Q625" s="6"/>
      <c r="R625" s="6"/>
      <c r="S625" s="6"/>
      <c r="T625" s="114"/>
      <c r="Y625" s="120"/>
      <c r="AA625" s="6"/>
    </row>
    <row r="626" spans="1:27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114"/>
      <c r="O626" s="105"/>
      <c r="P626" s="6"/>
      <c r="Q626" s="6"/>
      <c r="R626" s="6"/>
      <c r="S626" s="6"/>
      <c r="T626" s="114"/>
      <c r="Y626" s="120"/>
      <c r="AA626" s="6"/>
    </row>
    <row r="627" spans="1:27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114"/>
      <c r="O627" s="105"/>
      <c r="P627" s="6"/>
      <c r="Q627" s="6"/>
      <c r="R627" s="6"/>
      <c r="S627" s="6"/>
      <c r="T627" s="114"/>
      <c r="Y627" s="120"/>
      <c r="AA627" s="6"/>
    </row>
    <row r="628" spans="1:27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114"/>
      <c r="O628" s="105"/>
      <c r="P628" s="6"/>
      <c r="Q628" s="6"/>
      <c r="R628" s="6"/>
      <c r="S628" s="6"/>
      <c r="T628" s="114"/>
      <c r="Y628" s="120"/>
      <c r="AA628" s="6"/>
    </row>
    <row r="629" spans="1:27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114"/>
      <c r="O629" s="105"/>
      <c r="P629" s="6"/>
      <c r="Q629" s="6"/>
      <c r="R629" s="6"/>
      <c r="S629" s="6"/>
      <c r="T629" s="114"/>
      <c r="Y629" s="120"/>
      <c r="AA629" s="6"/>
    </row>
    <row r="630" spans="1:27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114"/>
      <c r="O630" s="105"/>
      <c r="P630" s="6"/>
      <c r="Q630" s="6"/>
      <c r="R630" s="6"/>
      <c r="S630" s="6"/>
      <c r="T630" s="114"/>
      <c r="Y630" s="120"/>
      <c r="AA630" s="6"/>
    </row>
    <row r="631" spans="1:27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114"/>
      <c r="O631" s="105"/>
      <c r="P631" s="6"/>
      <c r="Q631" s="6"/>
      <c r="R631" s="6"/>
      <c r="S631" s="6"/>
      <c r="T631" s="114"/>
      <c r="Y631" s="120"/>
      <c r="AA631" s="6"/>
    </row>
    <row r="632" spans="1:27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114"/>
      <c r="O632" s="105"/>
      <c r="P632" s="6"/>
      <c r="Q632" s="6"/>
      <c r="R632" s="6"/>
      <c r="S632" s="6"/>
      <c r="T632" s="114"/>
      <c r="Y632" s="120"/>
      <c r="AA632" s="6"/>
    </row>
    <row r="633" spans="1:27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114"/>
      <c r="O633" s="105"/>
      <c r="P633" s="6"/>
      <c r="Q633" s="6"/>
      <c r="R633" s="6"/>
      <c r="S633" s="6"/>
      <c r="T633" s="114"/>
      <c r="Y633" s="120"/>
      <c r="AA633" s="6"/>
    </row>
    <row r="634" spans="1:27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114"/>
      <c r="O634" s="105"/>
      <c r="P634" s="6"/>
      <c r="Q634" s="6"/>
      <c r="R634" s="6"/>
      <c r="S634" s="6"/>
      <c r="T634" s="114"/>
      <c r="Y634" s="120"/>
      <c r="AA634" s="6"/>
    </row>
    <row r="635" spans="1:27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114"/>
      <c r="O635" s="105"/>
      <c r="P635" s="6"/>
      <c r="Q635" s="6"/>
      <c r="R635" s="6"/>
      <c r="S635" s="6"/>
      <c r="T635" s="114"/>
      <c r="Y635" s="120"/>
      <c r="AA635" s="6"/>
    </row>
    <row r="636" spans="1:27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114"/>
      <c r="O636" s="105"/>
      <c r="P636" s="6"/>
      <c r="Q636" s="6"/>
      <c r="R636" s="6"/>
      <c r="S636" s="6"/>
      <c r="T636" s="114"/>
      <c r="Y636" s="120"/>
      <c r="AA636" s="6"/>
    </row>
    <row r="637" spans="1:27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114"/>
      <c r="O637" s="105"/>
      <c r="P637" s="6"/>
      <c r="Q637" s="6"/>
      <c r="R637" s="6"/>
      <c r="S637" s="6"/>
      <c r="T637" s="114"/>
      <c r="Y637" s="120"/>
      <c r="AA637" s="6"/>
    </row>
    <row r="638" spans="1:27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114"/>
      <c r="O638" s="105"/>
      <c r="P638" s="6"/>
      <c r="Q638" s="6"/>
      <c r="R638" s="6"/>
      <c r="S638" s="6"/>
      <c r="T638" s="114"/>
      <c r="Y638" s="120"/>
      <c r="AA638" s="6"/>
    </row>
    <row r="639" spans="1:27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114"/>
      <c r="O639" s="105"/>
      <c r="P639" s="6"/>
      <c r="Q639" s="6"/>
      <c r="R639" s="6"/>
      <c r="S639" s="6"/>
      <c r="T639" s="114"/>
      <c r="Y639" s="120"/>
      <c r="AA639" s="6"/>
    </row>
    <row r="640" spans="1:27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114"/>
      <c r="O640" s="105"/>
      <c r="P640" s="6"/>
      <c r="Q640" s="6"/>
      <c r="R640" s="6"/>
      <c r="S640" s="6"/>
      <c r="T640" s="114"/>
      <c r="Y640" s="120"/>
      <c r="AA640" s="6"/>
    </row>
    <row r="641" spans="1:27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114"/>
      <c r="O641" s="105"/>
      <c r="P641" s="6"/>
      <c r="Q641" s="6"/>
      <c r="R641" s="6"/>
      <c r="S641" s="6"/>
      <c r="T641" s="114"/>
      <c r="Y641" s="120"/>
      <c r="AA641" s="6"/>
    </row>
    <row r="642" spans="1:27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114"/>
      <c r="O642" s="105"/>
      <c r="P642" s="6"/>
      <c r="Q642" s="6"/>
      <c r="R642" s="6"/>
      <c r="S642" s="6"/>
      <c r="T642" s="114"/>
      <c r="Y642" s="120"/>
      <c r="AA642" s="6"/>
    </row>
    <row r="643" spans="1:27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114"/>
      <c r="O643" s="105"/>
      <c r="P643" s="6"/>
      <c r="Q643" s="6"/>
      <c r="R643" s="6"/>
      <c r="S643" s="6"/>
      <c r="T643" s="114"/>
      <c r="Y643" s="120"/>
      <c r="AA643" s="6"/>
    </row>
    <row r="644" spans="1:27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114"/>
      <c r="O644" s="105"/>
      <c r="P644" s="6"/>
      <c r="Q644" s="6"/>
      <c r="R644" s="6"/>
      <c r="S644" s="6"/>
      <c r="T644" s="114"/>
      <c r="Y644" s="120"/>
      <c r="AA644" s="6"/>
    </row>
    <row r="645" spans="1:27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114"/>
      <c r="O645" s="105"/>
      <c r="P645" s="6"/>
      <c r="Q645" s="6"/>
      <c r="R645" s="6"/>
      <c r="S645" s="6"/>
      <c r="T645" s="114"/>
      <c r="Y645" s="120"/>
      <c r="AA645" s="6"/>
    </row>
    <row r="646" spans="1:27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114"/>
      <c r="O646" s="105"/>
      <c r="P646" s="6"/>
      <c r="Q646" s="6"/>
      <c r="R646" s="6"/>
      <c r="S646" s="6"/>
      <c r="T646" s="114"/>
      <c r="Y646" s="120"/>
      <c r="AA646" s="6"/>
    </row>
    <row r="647" spans="1:27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114"/>
      <c r="O647" s="105"/>
      <c r="P647" s="6"/>
      <c r="Q647" s="6"/>
      <c r="R647" s="6"/>
      <c r="S647" s="6"/>
      <c r="T647" s="114"/>
      <c r="Y647" s="120"/>
      <c r="AA647" s="6"/>
    </row>
    <row r="648" spans="1:27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114"/>
      <c r="O648" s="105"/>
      <c r="P648" s="6"/>
      <c r="Q648" s="6"/>
      <c r="R648" s="6"/>
      <c r="S648" s="6"/>
      <c r="T648" s="114"/>
      <c r="Y648" s="120"/>
      <c r="AA648" s="6"/>
    </row>
    <row r="649" spans="1:27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114"/>
      <c r="O649" s="105"/>
      <c r="P649" s="6"/>
      <c r="Q649" s="6"/>
      <c r="R649" s="6"/>
      <c r="S649" s="6"/>
      <c r="T649" s="114"/>
      <c r="Y649" s="120"/>
      <c r="AA649" s="6"/>
    </row>
    <row r="650" spans="1:27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114"/>
      <c r="O650" s="105"/>
      <c r="P650" s="6"/>
      <c r="Q650" s="6"/>
      <c r="R650" s="6"/>
      <c r="S650" s="6"/>
      <c r="T650" s="114"/>
      <c r="Y650" s="120"/>
      <c r="AA650" s="6"/>
    </row>
    <row r="651" spans="1:27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114"/>
      <c r="O651" s="105"/>
      <c r="P651" s="6"/>
      <c r="Q651" s="6"/>
      <c r="R651" s="6"/>
      <c r="S651" s="6"/>
      <c r="T651" s="114"/>
      <c r="Y651" s="120"/>
      <c r="AA651" s="6"/>
    </row>
    <row r="652" spans="1:27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114"/>
      <c r="O652" s="105"/>
      <c r="P652" s="6"/>
      <c r="Q652" s="6"/>
      <c r="R652" s="6"/>
      <c r="S652" s="6"/>
      <c r="T652" s="114"/>
      <c r="Y652" s="120"/>
      <c r="AA652" s="6"/>
    </row>
    <row r="653" spans="1:27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114"/>
      <c r="O653" s="105"/>
      <c r="P653" s="6"/>
      <c r="Q653" s="6"/>
      <c r="R653" s="6"/>
      <c r="S653" s="6"/>
      <c r="T653" s="114"/>
      <c r="Y653" s="120"/>
      <c r="AA653" s="6"/>
    </row>
    <row r="654" spans="1:27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114"/>
      <c r="O654" s="105"/>
      <c r="P654" s="6"/>
      <c r="Q654" s="6"/>
      <c r="R654" s="6"/>
      <c r="S654" s="6"/>
      <c r="T654" s="114"/>
      <c r="Y654" s="120"/>
      <c r="AA654" s="6"/>
    </row>
    <row r="655" spans="1:27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114"/>
      <c r="O655" s="105"/>
      <c r="P655" s="6"/>
      <c r="Q655" s="6"/>
      <c r="R655" s="6"/>
      <c r="S655" s="6"/>
      <c r="T655" s="114"/>
      <c r="Y655" s="120"/>
      <c r="AA655" s="6"/>
    </row>
    <row r="656" spans="1:27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114"/>
      <c r="O656" s="105"/>
      <c r="P656" s="6"/>
      <c r="Q656" s="6"/>
      <c r="R656" s="6"/>
      <c r="S656" s="6"/>
      <c r="T656" s="114"/>
      <c r="Y656" s="120"/>
      <c r="AA656" s="6"/>
    </row>
    <row r="657" spans="1:27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114"/>
      <c r="O657" s="105"/>
      <c r="P657" s="6"/>
      <c r="Q657" s="6"/>
      <c r="R657" s="6"/>
      <c r="S657" s="6"/>
      <c r="T657" s="114"/>
      <c r="Y657" s="120"/>
      <c r="AA657" s="6"/>
    </row>
    <row r="658" spans="1:27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114"/>
      <c r="O658" s="105"/>
      <c r="P658" s="6"/>
      <c r="Q658" s="6"/>
      <c r="R658" s="6"/>
      <c r="S658" s="6"/>
      <c r="T658" s="114"/>
      <c r="Y658" s="120"/>
      <c r="AA658" s="6"/>
    </row>
    <row r="659" spans="1:27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114"/>
      <c r="O659" s="105"/>
      <c r="P659" s="6"/>
      <c r="Q659" s="6"/>
      <c r="R659" s="6"/>
      <c r="S659" s="6"/>
      <c r="T659" s="114"/>
      <c r="Y659" s="120"/>
      <c r="AA659" s="6"/>
    </row>
    <row r="660" spans="1:27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114"/>
      <c r="O660" s="105"/>
      <c r="P660" s="6"/>
      <c r="Q660" s="6"/>
      <c r="R660" s="6"/>
      <c r="S660" s="6"/>
      <c r="T660" s="114"/>
      <c r="Y660" s="120"/>
      <c r="AA660" s="6"/>
    </row>
    <row r="661" spans="1:27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114"/>
      <c r="O661" s="105"/>
      <c r="P661" s="6"/>
      <c r="Q661" s="6"/>
      <c r="R661" s="6"/>
      <c r="S661" s="6"/>
      <c r="T661" s="114"/>
      <c r="Y661" s="120"/>
      <c r="AA661" s="6"/>
    </row>
    <row r="662" spans="1:27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114"/>
      <c r="O662" s="105"/>
      <c r="P662" s="6"/>
      <c r="Q662" s="6"/>
      <c r="R662" s="6"/>
      <c r="S662" s="6"/>
      <c r="T662" s="114"/>
      <c r="Y662" s="120"/>
      <c r="AA662" s="6"/>
    </row>
    <row r="663" spans="1:27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114"/>
      <c r="O663" s="105"/>
      <c r="P663" s="6"/>
      <c r="Q663" s="6"/>
      <c r="R663" s="6"/>
      <c r="S663" s="6"/>
      <c r="T663" s="114"/>
      <c r="Y663" s="120"/>
      <c r="AA663" s="6"/>
    </row>
    <row r="664" spans="1:27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114"/>
      <c r="O664" s="105"/>
      <c r="P664" s="6"/>
      <c r="Q664" s="6"/>
      <c r="R664" s="6"/>
      <c r="S664" s="6"/>
      <c r="T664" s="114"/>
      <c r="Y664" s="120"/>
      <c r="AA664" s="6"/>
    </row>
    <row r="665" spans="1:27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114"/>
      <c r="O665" s="105"/>
      <c r="P665" s="6"/>
      <c r="Q665" s="6"/>
      <c r="R665" s="6"/>
      <c r="S665" s="6"/>
      <c r="T665" s="114"/>
      <c r="Y665" s="120"/>
      <c r="AA665" s="6"/>
    </row>
    <row r="666" spans="1:27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114"/>
      <c r="O666" s="105"/>
      <c r="P666" s="6"/>
      <c r="Q666" s="6"/>
      <c r="R666" s="6"/>
      <c r="S666" s="6"/>
      <c r="T666" s="114"/>
      <c r="Y666" s="120"/>
      <c r="AA666" s="6"/>
    </row>
    <row r="667" spans="1:27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114"/>
      <c r="O667" s="105"/>
      <c r="P667" s="6"/>
      <c r="Q667" s="6"/>
      <c r="R667" s="6"/>
      <c r="S667" s="6"/>
      <c r="T667" s="114"/>
      <c r="Y667" s="120"/>
      <c r="AA667" s="6"/>
    </row>
    <row r="668" spans="1:27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114"/>
      <c r="O668" s="105"/>
      <c r="P668" s="6"/>
      <c r="Q668" s="6"/>
      <c r="R668" s="6"/>
      <c r="S668" s="6"/>
      <c r="T668" s="114"/>
      <c r="Y668" s="120"/>
      <c r="AA668" s="6"/>
    </row>
    <row r="669" spans="1:27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114"/>
      <c r="O669" s="105"/>
      <c r="P669" s="6"/>
      <c r="Q669" s="6"/>
      <c r="R669" s="6"/>
      <c r="S669" s="6"/>
      <c r="T669" s="114"/>
      <c r="Y669" s="120"/>
      <c r="AA669" s="6"/>
    </row>
    <row r="670" spans="1:27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114"/>
      <c r="O670" s="105"/>
      <c r="P670" s="6"/>
      <c r="Q670" s="6"/>
      <c r="R670" s="6"/>
      <c r="S670" s="6"/>
      <c r="T670" s="114"/>
      <c r="Y670" s="120"/>
      <c r="AA670" s="6"/>
    </row>
    <row r="671" spans="1:27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114"/>
      <c r="O671" s="105"/>
      <c r="P671" s="6"/>
      <c r="Q671" s="6"/>
      <c r="R671" s="6"/>
      <c r="S671" s="6"/>
      <c r="T671" s="114"/>
      <c r="Y671" s="120"/>
      <c r="AA671" s="6"/>
    </row>
    <row r="672" spans="1:27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114"/>
      <c r="O672" s="105"/>
      <c r="P672" s="6"/>
      <c r="Q672" s="6"/>
      <c r="R672" s="6"/>
      <c r="S672" s="6"/>
      <c r="T672" s="114"/>
      <c r="Y672" s="120"/>
      <c r="AA672" s="6"/>
    </row>
    <row r="673" spans="1:27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114"/>
      <c r="O673" s="105"/>
      <c r="P673" s="6"/>
      <c r="Q673" s="6"/>
      <c r="R673" s="6"/>
      <c r="S673" s="6"/>
      <c r="T673" s="114"/>
      <c r="Y673" s="120"/>
      <c r="AA673" s="6"/>
    </row>
    <row r="674" spans="1:27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114"/>
      <c r="O674" s="105"/>
      <c r="P674" s="6"/>
      <c r="Q674" s="6"/>
      <c r="R674" s="6"/>
      <c r="S674" s="6"/>
      <c r="T674" s="114"/>
      <c r="Y674" s="120"/>
      <c r="AA674" s="6"/>
    </row>
    <row r="675" spans="1:27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114"/>
      <c r="O675" s="105"/>
      <c r="P675" s="6"/>
      <c r="Q675" s="6"/>
      <c r="R675" s="6"/>
      <c r="S675" s="6"/>
      <c r="T675" s="114"/>
      <c r="Y675" s="120"/>
      <c r="AA675" s="6"/>
    </row>
    <row r="676" spans="1:27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114"/>
      <c r="O676" s="105"/>
      <c r="P676" s="6"/>
      <c r="Q676" s="6"/>
      <c r="R676" s="6"/>
      <c r="S676" s="6"/>
      <c r="T676" s="114"/>
      <c r="Y676" s="120"/>
      <c r="AA676" s="6"/>
    </row>
    <row r="677" spans="1:27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114"/>
      <c r="O677" s="105"/>
      <c r="P677" s="6"/>
      <c r="Q677" s="6"/>
      <c r="R677" s="6"/>
      <c r="S677" s="6"/>
      <c r="T677" s="114"/>
      <c r="Y677" s="120"/>
      <c r="AA677" s="6"/>
    </row>
    <row r="678" spans="1:27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114"/>
      <c r="O678" s="105"/>
      <c r="P678" s="6"/>
      <c r="Q678" s="6"/>
      <c r="R678" s="6"/>
      <c r="S678" s="6"/>
      <c r="T678" s="114"/>
      <c r="Y678" s="120"/>
      <c r="AA678" s="6"/>
    </row>
    <row r="679" spans="1:27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114"/>
      <c r="O679" s="105"/>
      <c r="P679" s="6"/>
      <c r="Q679" s="6"/>
      <c r="R679" s="6"/>
      <c r="S679" s="6"/>
      <c r="T679" s="114"/>
      <c r="Y679" s="120"/>
      <c r="AA679" s="6"/>
    </row>
    <row r="680" spans="1:27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114"/>
      <c r="O680" s="105"/>
      <c r="P680" s="6"/>
      <c r="Q680" s="6"/>
      <c r="R680" s="6"/>
      <c r="S680" s="6"/>
      <c r="T680" s="114"/>
      <c r="Y680" s="120"/>
      <c r="AA680" s="6"/>
    </row>
    <row r="681" spans="1:27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114"/>
      <c r="O681" s="105"/>
      <c r="P681" s="6"/>
      <c r="Q681" s="6"/>
      <c r="R681" s="6"/>
      <c r="S681" s="6"/>
      <c r="T681" s="114"/>
      <c r="Y681" s="120"/>
      <c r="AA681" s="6"/>
    </row>
    <row r="682" spans="1:27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114"/>
      <c r="O682" s="105"/>
      <c r="P682" s="6"/>
      <c r="Q682" s="6"/>
      <c r="R682" s="6"/>
      <c r="S682" s="6"/>
      <c r="T682" s="114"/>
      <c r="Y682" s="120"/>
      <c r="AA682" s="6"/>
    </row>
    <row r="683" spans="1:27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114"/>
      <c r="O683" s="105"/>
      <c r="P683" s="6"/>
      <c r="Q683" s="6"/>
      <c r="R683" s="6"/>
      <c r="S683" s="6"/>
      <c r="T683" s="114"/>
      <c r="Y683" s="120"/>
      <c r="AA683" s="6"/>
    </row>
    <row r="684" spans="1:27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114"/>
      <c r="O684" s="105"/>
      <c r="P684" s="6"/>
      <c r="Q684" s="6"/>
      <c r="R684" s="6"/>
      <c r="S684" s="6"/>
      <c r="T684" s="114"/>
      <c r="Y684" s="120"/>
      <c r="AA684" s="6"/>
    </row>
    <row r="685" spans="1:27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114"/>
      <c r="O685" s="105"/>
      <c r="P685" s="6"/>
      <c r="Q685" s="6"/>
      <c r="R685" s="6"/>
      <c r="S685" s="6"/>
      <c r="T685" s="114"/>
      <c r="Y685" s="120"/>
      <c r="AA685" s="6"/>
    </row>
    <row r="686" spans="1:27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114"/>
      <c r="O686" s="105"/>
      <c r="P686" s="6"/>
      <c r="Q686" s="6"/>
      <c r="R686" s="6"/>
      <c r="S686" s="6"/>
      <c r="T686" s="114"/>
      <c r="Y686" s="120"/>
      <c r="AA686" s="6"/>
    </row>
    <row r="687" spans="1:27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114"/>
      <c r="O687" s="105"/>
      <c r="P687" s="6"/>
      <c r="Q687" s="6"/>
      <c r="R687" s="6"/>
      <c r="S687" s="6"/>
      <c r="T687" s="114"/>
      <c r="Y687" s="120"/>
      <c r="AA687" s="6"/>
    </row>
    <row r="688" spans="1:27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114"/>
      <c r="O688" s="105"/>
      <c r="P688" s="6"/>
      <c r="Q688" s="6"/>
      <c r="R688" s="6"/>
      <c r="S688" s="6"/>
      <c r="T688" s="114"/>
      <c r="Y688" s="120"/>
      <c r="AA688" s="6"/>
    </row>
    <row r="689" spans="1:27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114"/>
      <c r="O689" s="105"/>
      <c r="P689" s="6"/>
      <c r="Q689" s="6"/>
      <c r="R689" s="6"/>
      <c r="S689" s="6"/>
      <c r="T689" s="114"/>
      <c r="Y689" s="120"/>
      <c r="AA689" s="6"/>
    </row>
    <row r="690" spans="1:27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114"/>
      <c r="O690" s="105"/>
      <c r="P690" s="6"/>
      <c r="Q690" s="6"/>
      <c r="R690" s="6"/>
      <c r="S690" s="6"/>
      <c r="T690" s="114"/>
      <c r="Y690" s="120"/>
      <c r="AA690" s="6"/>
    </row>
    <row r="691" spans="1:27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114"/>
      <c r="O691" s="105"/>
      <c r="P691" s="6"/>
      <c r="Q691" s="6"/>
      <c r="R691" s="6"/>
      <c r="S691" s="6"/>
      <c r="T691" s="114"/>
      <c r="Y691" s="120"/>
      <c r="AA691" s="6"/>
    </row>
    <row r="692" spans="1:27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114"/>
      <c r="O692" s="105"/>
      <c r="P692" s="6"/>
      <c r="Q692" s="6"/>
      <c r="R692" s="6"/>
      <c r="S692" s="6"/>
      <c r="T692" s="114"/>
      <c r="Y692" s="120"/>
      <c r="AA692" s="6"/>
    </row>
    <row r="693" spans="1:27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114"/>
      <c r="O693" s="105"/>
      <c r="P693" s="6"/>
      <c r="Q693" s="6"/>
      <c r="R693" s="6"/>
      <c r="S693" s="6"/>
      <c r="T693" s="114"/>
      <c r="Y693" s="120"/>
      <c r="AA693" s="6"/>
    </row>
    <row r="694" spans="1:27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114"/>
      <c r="O694" s="105"/>
      <c r="P694" s="6"/>
      <c r="Q694" s="6"/>
      <c r="R694" s="6"/>
      <c r="S694" s="6"/>
      <c r="T694" s="114"/>
      <c r="Y694" s="120"/>
      <c r="AA694" s="6"/>
    </row>
    <row r="695" spans="1:27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114"/>
      <c r="O695" s="105"/>
      <c r="P695" s="6"/>
      <c r="Q695" s="6"/>
      <c r="R695" s="6"/>
      <c r="S695" s="6"/>
      <c r="T695" s="114"/>
      <c r="Y695" s="120"/>
      <c r="AA695" s="6"/>
    </row>
    <row r="696" spans="1:27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114"/>
      <c r="O696" s="105"/>
      <c r="P696" s="6"/>
      <c r="Q696" s="6"/>
      <c r="R696" s="6"/>
      <c r="S696" s="6"/>
      <c r="T696" s="114"/>
      <c r="Y696" s="120"/>
      <c r="AA696" s="6"/>
    </row>
    <row r="697" spans="1:27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114"/>
      <c r="O697" s="105"/>
      <c r="P697" s="6"/>
      <c r="Q697" s="6"/>
      <c r="R697" s="6"/>
      <c r="S697" s="6"/>
      <c r="T697" s="114"/>
      <c r="Y697" s="120"/>
      <c r="AA697" s="6"/>
    </row>
    <row r="698" spans="1:27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114"/>
      <c r="O698" s="105"/>
      <c r="P698" s="6"/>
      <c r="Q698" s="6"/>
      <c r="R698" s="6"/>
      <c r="S698" s="6"/>
      <c r="T698" s="114"/>
      <c r="Y698" s="120"/>
      <c r="AA698" s="6"/>
    </row>
    <row r="699" spans="1:27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114"/>
      <c r="O699" s="105"/>
      <c r="P699" s="6"/>
      <c r="Q699" s="6"/>
      <c r="R699" s="6"/>
      <c r="S699" s="6"/>
      <c r="T699" s="114"/>
      <c r="Y699" s="120"/>
      <c r="AA699" s="6"/>
    </row>
    <row r="700" spans="1:27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114"/>
      <c r="O700" s="105"/>
      <c r="P700" s="6"/>
      <c r="Q700" s="6"/>
      <c r="R700" s="6"/>
      <c r="S700" s="6"/>
      <c r="T700" s="114"/>
      <c r="Y700" s="120"/>
      <c r="AA700" s="6"/>
    </row>
    <row r="701" spans="1:27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114"/>
      <c r="O701" s="105"/>
      <c r="P701" s="6"/>
      <c r="Q701" s="6"/>
      <c r="R701" s="6"/>
      <c r="S701" s="6"/>
      <c r="T701" s="114"/>
      <c r="Y701" s="120"/>
      <c r="AA701" s="6"/>
    </row>
    <row r="702" spans="1:27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114"/>
      <c r="O702" s="105"/>
      <c r="P702" s="6"/>
      <c r="Q702" s="6"/>
      <c r="R702" s="6"/>
      <c r="S702" s="6"/>
      <c r="T702" s="114"/>
      <c r="Y702" s="120"/>
      <c r="AA702" s="6"/>
    </row>
    <row r="703" spans="1:27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114"/>
      <c r="O703" s="105"/>
      <c r="P703" s="6"/>
      <c r="Q703" s="6"/>
      <c r="R703" s="6"/>
      <c r="S703" s="6"/>
      <c r="T703" s="114"/>
      <c r="Y703" s="120"/>
      <c r="AA703" s="6"/>
    </row>
    <row r="704" spans="1:27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114"/>
      <c r="O704" s="105"/>
      <c r="P704" s="6"/>
      <c r="Q704" s="6"/>
      <c r="R704" s="6"/>
      <c r="S704" s="6"/>
      <c r="T704" s="114"/>
      <c r="Y704" s="120"/>
      <c r="AA704" s="6"/>
    </row>
    <row r="705" spans="1:27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114"/>
      <c r="O705" s="105"/>
      <c r="P705" s="6"/>
      <c r="Q705" s="6"/>
      <c r="R705" s="6"/>
      <c r="S705" s="6"/>
      <c r="T705" s="114"/>
      <c r="Y705" s="120"/>
      <c r="AA705" s="6"/>
    </row>
    <row r="706" spans="1:27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114"/>
      <c r="O706" s="105"/>
      <c r="P706" s="6"/>
      <c r="Q706" s="6"/>
      <c r="R706" s="6"/>
      <c r="S706" s="6"/>
      <c r="T706" s="114"/>
      <c r="Y706" s="120"/>
      <c r="AA706" s="6"/>
    </row>
    <row r="707" spans="1:27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114"/>
      <c r="O707" s="105"/>
      <c r="P707" s="6"/>
      <c r="Q707" s="6"/>
      <c r="R707" s="6"/>
      <c r="S707" s="6"/>
      <c r="T707" s="114"/>
      <c r="Y707" s="120"/>
      <c r="AA707" s="6"/>
    </row>
    <row r="708" spans="1:27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114"/>
      <c r="O708" s="105"/>
      <c r="P708" s="6"/>
      <c r="Q708" s="6"/>
      <c r="R708" s="6"/>
      <c r="S708" s="6"/>
      <c r="T708" s="114"/>
      <c r="Y708" s="120"/>
      <c r="AA708" s="6"/>
    </row>
    <row r="709" spans="1:27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114"/>
      <c r="O709" s="105"/>
      <c r="P709" s="6"/>
      <c r="Q709" s="6"/>
      <c r="R709" s="6"/>
      <c r="S709" s="6"/>
      <c r="T709" s="114"/>
      <c r="Y709" s="120"/>
      <c r="AA709" s="6"/>
    </row>
    <row r="710" spans="1:27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114"/>
      <c r="O710" s="105"/>
      <c r="P710" s="6"/>
      <c r="Q710" s="6"/>
      <c r="R710" s="6"/>
      <c r="S710" s="6"/>
      <c r="T710" s="114"/>
      <c r="Y710" s="120"/>
      <c r="AA710" s="6"/>
    </row>
    <row r="711" spans="1:27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114"/>
      <c r="O711" s="105"/>
      <c r="P711" s="6"/>
      <c r="Q711" s="6"/>
      <c r="R711" s="6"/>
      <c r="S711" s="6"/>
      <c r="T711" s="114"/>
      <c r="Y711" s="120"/>
      <c r="AA711" s="6"/>
    </row>
    <row r="712" spans="1:27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114"/>
      <c r="O712" s="105"/>
      <c r="P712" s="6"/>
      <c r="Q712" s="6"/>
      <c r="R712" s="6"/>
      <c r="S712" s="6"/>
      <c r="T712" s="114"/>
      <c r="Y712" s="120"/>
      <c r="AA712" s="6"/>
    </row>
    <row r="713" spans="1:27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114"/>
      <c r="O713" s="105"/>
      <c r="P713" s="6"/>
      <c r="Q713" s="6"/>
      <c r="R713" s="6"/>
      <c r="S713" s="6"/>
      <c r="T713" s="114"/>
      <c r="Y713" s="120"/>
      <c r="AA713" s="6"/>
    </row>
    <row r="714" spans="1:27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114"/>
      <c r="O714" s="105"/>
      <c r="P714" s="6"/>
      <c r="Q714" s="6"/>
      <c r="R714" s="6"/>
      <c r="S714" s="6"/>
      <c r="T714" s="114"/>
      <c r="Y714" s="120"/>
      <c r="AA714" s="6"/>
    </row>
    <row r="715" spans="1:27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114"/>
      <c r="O715" s="105"/>
      <c r="P715" s="6"/>
      <c r="Q715" s="6"/>
      <c r="R715" s="6"/>
      <c r="S715" s="6"/>
      <c r="T715" s="114"/>
      <c r="Y715" s="120"/>
      <c r="AA715" s="6"/>
    </row>
    <row r="716" spans="1:27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114"/>
      <c r="O716" s="105"/>
      <c r="P716" s="6"/>
      <c r="Q716" s="6"/>
      <c r="R716" s="6"/>
      <c r="S716" s="6"/>
      <c r="T716" s="114"/>
      <c r="Y716" s="120"/>
      <c r="AA716" s="6"/>
    </row>
    <row r="717" spans="1:27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114"/>
      <c r="O717" s="105"/>
      <c r="P717" s="6"/>
      <c r="Q717" s="6"/>
      <c r="R717" s="6"/>
      <c r="S717" s="6"/>
      <c r="T717" s="114"/>
      <c r="Y717" s="120"/>
      <c r="AA717" s="6"/>
    </row>
    <row r="718" spans="1:27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114"/>
      <c r="O718" s="105"/>
      <c r="P718" s="6"/>
      <c r="Q718" s="6"/>
      <c r="R718" s="6"/>
      <c r="S718" s="6"/>
      <c r="T718" s="114"/>
      <c r="Y718" s="120"/>
      <c r="AA718" s="6"/>
    </row>
    <row r="719" spans="1:27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114"/>
      <c r="O719" s="105"/>
      <c r="P719" s="6"/>
      <c r="Q719" s="6"/>
      <c r="R719" s="6"/>
      <c r="S719" s="6"/>
      <c r="T719" s="114"/>
      <c r="Y719" s="120"/>
      <c r="AA719" s="6"/>
    </row>
    <row r="720" spans="1:27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114"/>
      <c r="O720" s="105"/>
      <c r="P720" s="6"/>
      <c r="Q720" s="6"/>
      <c r="R720" s="6"/>
      <c r="S720" s="6"/>
      <c r="T720" s="114"/>
      <c r="Y720" s="120"/>
      <c r="AA720" s="6"/>
    </row>
    <row r="721" spans="1:27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114"/>
      <c r="O721" s="105"/>
      <c r="P721" s="6"/>
      <c r="Q721" s="6"/>
      <c r="R721" s="6"/>
      <c r="S721" s="6"/>
      <c r="T721" s="114"/>
      <c r="Y721" s="120"/>
      <c r="AA721" s="6"/>
    </row>
    <row r="722" spans="1:27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114"/>
      <c r="O722" s="105"/>
      <c r="P722" s="6"/>
      <c r="Q722" s="6"/>
      <c r="R722" s="6"/>
      <c r="S722" s="6"/>
      <c r="T722" s="114"/>
      <c r="Y722" s="120"/>
      <c r="AA722" s="6"/>
    </row>
    <row r="723" spans="1:27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114"/>
      <c r="O723" s="105"/>
      <c r="P723" s="6"/>
      <c r="Q723" s="6"/>
      <c r="R723" s="6"/>
      <c r="S723" s="6"/>
      <c r="T723" s="114"/>
      <c r="Y723" s="120"/>
      <c r="AA723" s="6"/>
    </row>
    <row r="724" spans="1:27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114"/>
      <c r="O724" s="105"/>
      <c r="P724" s="6"/>
      <c r="Q724" s="6"/>
      <c r="R724" s="6"/>
      <c r="S724" s="6"/>
      <c r="T724" s="114"/>
      <c r="Y724" s="120"/>
      <c r="AA724" s="6"/>
    </row>
    <row r="725" spans="1:27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114"/>
      <c r="O725" s="105"/>
      <c r="P725" s="6"/>
      <c r="Q725" s="6"/>
      <c r="R725" s="6"/>
      <c r="S725" s="6"/>
      <c r="T725" s="114"/>
      <c r="Y725" s="120"/>
      <c r="AA725" s="6"/>
    </row>
    <row r="726" spans="1:27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114"/>
      <c r="O726" s="105"/>
      <c r="P726" s="6"/>
      <c r="Q726" s="6"/>
      <c r="R726" s="6"/>
      <c r="S726" s="6"/>
      <c r="T726" s="114"/>
      <c r="Y726" s="120"/>
      <c r="AA726" s="6"/>
    </row>
    <row r="727" spans="1:27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114"/>
      <c r="O727" s="105"/>
      <c r="P727" s="6"/>
      <c r="Q727" s="6"/>
      <c r="R727" s="6"/>
      <c r="S727" s="6"/>
      <c r="T727" s="114"/>
      <c r="Y727" s="120"/>
      <c r="AA727" s="6"/>
    </row>
    <row r="728" spans="1:27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114"/>
      <c r="O728" s="105"/>
      <c r="P728" s="6"/>
      <c r="Q728" s="6"/>
      <c r="R728" s="6"/>
      <c r="S728" s="6"/>
      <c r="T728" s="114"/>
      <c r="Y728" s="120"/>
      <c r="AA728" s="6"/>
    </row>
    <row r="729" spans="1:27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114"/>
      <c r="O729" s="105"/>
      <c r="P729" s="6"/>
      <c r="Q729" s="6"/>
      <c r="R729" s="6"/>
      <c r="S729" s="6"/>
      <c r="T729" s="114"/>
      <c r="Y729" s="120"/>
      <c r="AA729" s="6"/>
    </row>
    <row r="730" spans="1:27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114"/>
      <c r="O730" s="105"/>
      <c r="P730" s="6"/>
      <c r="Q730" s="6"/>
      <c r="R730" s="6"/>
      <c r="S730" s="6"/>
      <c r="T730" s="114"/>
      <c r="Y730" s="120"/>
      <c r="AA730" s="6"/>
    </row>
    <row r="731" spans="1:27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114"/>
      <c r="O731" s="105"/>
      <c r="P731" s="6"/>
      <c r="Q731" s="6"/>
      <c r="R731" s="6"/>
      <c r="S731" s="6"/>
      <c r="T731" s="114"/>
      <c r="Y731" s="120"/>
      <c r="AA731" s="6"/>
    </row>
    <row r="732" spans="1:27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114"/>
      <c r="O732" s="105"/>
      <c r="P732" s="6"/>
      <c r="Q732" s="6"/>
      <c r="R732" s="6"/>
      <c r="S732" s="6"/>
      <c r="T732" s="114"/>
      <c r="Y732" s="120"/>
      <c r="AA732" s="6"/>
    </row>
    <row r="733" spans="1:27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114"/>
      <c r="O733" s="105"/>
      <c r="P733" s="6"/>
      <c r="Q733" s="6"/>
      <c r="R733" s="6"/>
      <c r="S733" s="6"/>
      <c r="T733" s="114"/>
      <c r="Y733" s="120"/>
      <c r="AA733" s="6"/>
    </row>
    <row r="734" spans="1:27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114"/>
      <c r="O734" s="105"/>
      <c r="P734" s="6"/>
      <c r="Q734" s="6"/>
      <c r="R734" s="6"/>
      <c r="S734" s="6"/>
      <c r="T734" s="114"/>
      <c r="Y734" s="120"/>
      <c r="AA734" s="6"/>
    </row>
    <row r="735" spans="1:27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114"/>
      <c r="O735" s="105"/>
      <c r="P735" s="6"/>
      <c r="Q735" s="6"/>
      <c r="R735" s="6"/>
      <c r="S735" s="6"/>
      <c r="T735" s="114"/>
      <c r="Y735" s="120"/>
      <c r="AA735" s="6"/>
    </row>
    <row r="736" spans="1:27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114"/>
      <c r="O736" s="105"/>
      <c r="P736" s="6"/>
      <c r="Q736" s="6"/>
      <c r="R736" s="6"/>
      <c r="S736" s="6"/>
      <c r="T736" s="114"/>
      <c r="Y736" s="120"/>
      <c r="AA736" s="6"/>
    </row>
    <row r="737" spans="1:27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114"/>
      <c r="O737" s="105"/>
      <c r="P737" s="6"/>
      <c r="Q737" s="6"/>
      <c r="R737" s="6"/>
      <c r="S737" s="6"/>
      <c r="T737" s="114"/>
      <c r="Y737" s="120"/>
      <c r="AA737" s="6"/>
    </row>
    <row r="738" spans="1:27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114"/>
      <c r="O738" s="105"/>
      <c r="P738" s="6"/>
      <c r="Q738" s="6"/>
      <c r="R738" s="6"/>
      <c r="S738" s="6"/>
      <c r="T738" s="114"/>
      <c r="Y738" s="120"/>
      <c r="AA738" s="6"/>
    </row>
    <row r="739" spans="1:27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114"/>
      <c r="O739" s="105"/>
      <c r="P739" s="6"/>
      <c r="Q739" s="6"/>
      <c r="R739" s="6"/>
      <c r="S739" s="6"/>
      <c r="T739" s="114"/>
      <c r="Y739" s="120"/>
      <c r="AA739" s="6"/>
    </row>
    <row r="740" spans="1:27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114"/>
      <c r="O740" s="105"/>
      <c r="P740" s="6"/>
      <c r="Q740" s="6"/>
      <c r="R740" s="6"/>
      <c r="S740" s="6"/>
      <c r="T740" s="114"/>
      <c r="Y740" s="120"/>
      <c r="AA740" s="6"/>
    </row>
    <row r="741" spans="1:27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114"/>
      <c r="O741" s="105"/>
      <c r="P741" s="6"/>
      <c r="Q741" s="6"/>
      <c r="R741" s="6"/>
      <c r="S741" s="6"/>
      <c r="T741" s="114"/>
      <c r="Y741" s="120"/>
      <c r="AA741" s="6"/>
    </row>
    <row r="742" spans="1:27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114"/>
      <c r="O742" s="105"/>
      <c r="P742" s="6"/>
      <c r="Q742" s="6"/>
      <c r="R742" s="6"/>
      <c r="S742" s="6"/>
      <c r="T742" s="114"/>
      <c r="Y742" s="120"/>
      <c r="AA742" s="6"/>
    </row>
    <row r="743" spans="1:27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114"/>
      <c r="O743" s="105"/>
      <c r="P743" s="6"/>
      <c r="Q743" s="6"/>
      <c r="R743" s="6"/>
      <c r="S743" s="6"/>
      <c r="T743" s="114"/>
      <c r="Y743" s="120"/>
      <c r="AA743" s="6"/>
    </row>
    <row r="744" spans="1:27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114"/>
      <c r="O744" s="105"/>
      <c r="P744" s="6"/>
      <c r="Q744" s="6"/>
      <c r="R744" s="6"/>
      <c r="S744" s="6"/>
      <c r="T744" s="114"/>
      <c r="Y744" s="120"/>
      <c r="AA744" s="6"/>
    </row>
    <row r="745" spans="1:27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114"/>
      <c r="O745" s="105"/>
      <c r="P745" s="6"/>
      <c r="Q745" s="6"/>
      <c r="R745" s="6"/>
      <c r="S745" s="6"/>
      <c r="T745" s="114"/>
      <c r="Y745" s="120"/>
      <c r="AA745" s="6"/>
    </row>
    <row r="746" spans="1:27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114"/>
      <c r="O746" s="105"/>
      <c r="P746" s="6"/>
      <c r="Q746" s="6"/>
      <c r="R746" s="6"/>
      <c r="S746" s="6"/>
      <c r="T746" s="114"/>
      <c r="Y746" s="120"/>
      <c r="AA746" s="6"/>
    </row>
    <row r="747" spans="1:27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114"/>
      <c r="O747" s="105"/>
      <c r="P747" s="6"/>
      <c r="Q747" s="6"/>
      <c r="R747" s="6"/>
      <c r="S747" s="6"/>
      <c r="T747" s="114"/>
      <c r="Y747" s="120"/>
      <c r="AA747" s="6"/>
    </row>
    <row r="748" spans="1:27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114"/>
      <c r="O748" s="105"/>
      <c r="P748" s="6"/>
      <c r="Q748" s="6"/>
      <c r="R748" s="6"/>
      <c r="S748" s="6"/>
      <c r="T748" s="114"/>
      <c r="Y748" s="120"/>
      <c r="AA748" s="6"/>
    </row>
    <row r="749" spans="1:27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114"/>
      <c r="O749" s="105"/>
      <c r="P749" s="6"/>
      <c r="Q749" s="6"/>
      <c r="R749" s="6"/>
      <c r="S749" s="6"/>
      <c r="T749" s="114"/>
      <c r="Y749" s="120"/>
      <c r="AA749" s="6"/>
    </row>
    <row r="750" spans="1:27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114"/>
      <c r="O750" s="105"/>
      <c r="P750" s="6"/>
      <c r="Q750" s="6"/>
      <c r="R750" s="6"/>
      <c r="S750" s="6"/>
      <c r="T750" s="114"/>
      <c r="Y750" s="120"/>
      <c r="AA750" s="6"/>
    </row>
    <row r="751" spans="1:27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114"/>
      <c r="O751" s="105"/>
      <c r="P751" s="6"/>
      <c r="Q751" s="6"/>
      <c r="R751" s="6"/>
      <c r="S751" s="6"/>
      <c r="T751" s="114"/>
      <c r="Y751" s="120"/>
      <c r="AA751" s="6"/>
    </row>
    <row r="752" spans="1:27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114"/>
      <c r="O752" s="105"/>
      <c r="P752" s="6"/>
      <c r="Q752" s="6"/>
      <c r="R752" s="6"/>
      <c r="S752" s="6"/>
      <c r="T752" s="114"/>
      <c r="Y752" s="120"/>
      <c r="AA752" s="6"/>
    </row>
    <row r="753" spans="1:27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114"/>
      <c r="O753" s="105"/>
      <c r="P753" s="6"/>
      <c r="Q753" s="6"/>
      <c r="R753" s="6"/>
      <c r="S753" s="6"/>
      <c r="T753" s="114"/>
      <c r="Y753" s="120"/>
      <c r="AA753" s="6"/>
    </row>
    <row r="754" spans="1:27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114"/>
      <c r="O754" s="105"/>
      <c r="P754" s="6"/>
      <c r="Q754" s="6"/>
      <c r="R754" s="6"/>
      <c r="S754" s="6"/>
      <c r="T754" s="114"/>
      <c r="Y754" s="120"/>
      <c r="AA754" s="6"/>
    </row>
    <row r="755" spans="1:27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114"/>
      <c r="O755" s="105"/>
      <c r="P755" s="6"/>
      <c r="Q755" s="6"/>
      <c r="R755" s="6"/>
      <c r="S755" s="6"/>
      <c r="T755" s="114"/>
      <c r="Y755" s="120"/>
      <c r="AA755" s="6"/>
    </row>
    <row r="756" spans="1:27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114"/>
      <c r="O756" s="105"/>
      <c r="P756" s="6"/>
      <c r="Q756" s="6"/>
      <c r="R756" s="6"/>
      <c r="S756" s="6"/>
      <c r="T756" s="114"/>
      <c r="Y756" s="120"/>
      <c r="AA756" s="6"/>
    </row>
    <row r="757" spans="1:27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114"/>
      <c r="O757" s="105"/>
      <c r="P757" s="6"/>
      <c r="Q757" s="6"/>
      <c r="R757" s="6"/>
      <c r="S757" s="6"/>
      <c r="T757" s="114"/>
      <c r="Y757" s="120"/>
      <c r="AA757" s="6"/>
    </row>
    <row r="758" spans="1:27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114"/>
      <c r="O758" s="105"/>
      <c r="P758" s="6"/>
      <c r="Q758" s="6"/>
      <c r="R758" s="6"/>
      <c r="S758" s="6"/>
      <c r="T758" s="114"/>
      <c r="Y758" s="120"/>
      <c r="AA758" s="6"/>
    </row>
    <row r="759" spans="1:27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114"/>
      <c r="O759" s="105"/>
      <c r="P759" s="6"/>
      <c r="Q759" s="6"/>
      <c r="R759" s="6"/>
      <c r="S759" s="6"/>
      <c r="T759" s="114"/>
      <c r="Y759" s="120"/>
      <c r="AA759" s="6"/>
    </row>
    <row r="760" spans="1:27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114"/>
      <c r="O760" s="105"/>
      <c r="P760" s="6"/>
      <c r="Q760" s="6"/>
      <c r="R760" s="6"/>
      <c r="S760" s="6"/>
      <c r="T760" s="114"/>
      <c r="Y760" s="120"/>
      <c r="AA760" s="6"/>
    </row>
    <row r="761" spans="1:27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114"/>
      <c r="O761" s="105"/>
      <c r="P761" s="6"/>
      <c r="Q761" s="6"/>
      <c r="R761" s="6"/>
      <c r="S761" s="6"/>
      <c r="T761" s="114"/>
      <c r="Y761" s="120"/>
      <c r="AA761" s="6"/>
    </row>
    <row r="762" spans="1:27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114"/>
      <c r="O762" s="105"/>
      <c r="P762" s="6"/>
      <c r="Q762" s="6"/>
      <c r="R762" s="6"/>
      <c r="S762" s="6"/>
      <c r="T762" s="114"/>
      <c r="Y762" s="120"/>
      <c r="AA762" s="6"/>
    </row>
    <row r="763" spans="1:27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114"/>
      <c r="O763" s="105"/>
      <c r="P763" s="6"/>
      <c r="Q763" s="6"/>
      <c r="R763" s="6"/>
      <c r="S763" s="6"/>
      <c r="T763" s="114"/>
      <c r="Y763" s="120"/>
      <c r="AA763" s="6"/>
    </row>
    <row r="764" spans="1:27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114"/>
      <c r="O764" s="105"/>
      <c r="P764" s="6"/>
      <c r="Q764" s="6"/>
      <c r="R764" s="6"/>
      <c r="S764" s="6"/>
      <c r="T764" s="114"/>
      <c r="Y764" s="120"/>
      <c r="AA764" s="6"/>
    </row>
    <row r="765" spans="1:27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114"/>
      <c r="O765" s="105"/>
      <c r="P765" s="6"/>
      <c r="Q765" s="6"/>
      <c r="R765" s="6"/>
      <c r="S765" s="6"/>
      <c r="T765" s="114"/>
      <c r="Y765" s="120"/>
      <c r="AA765" s="6"/>
    </row>
    <row r="766" spans="1:27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114"/>
      <c r="O766" s="105"/>
      <c r="P766" s="6"/>
      <c r="Q766" s="6"/>
      <c r="R766" s="6"/>
      <c r="S766" s="6"/>
      <c r="T766" s="114"/>
      <c r="Y766" s="120"/>
      <c r="AA766" s="6"/>
    </row>
    <row r="767" spans="1:27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114"/>
      <c r="O767" s="105"/>
      <c r="P767" s="6"/>
      <c r="Q767" s="6"/>
      <c r="R767" s="6"/>
      <c r="S767" s="6"/>
      <c r="T767" s="114"/>
      <c r="Y767" s="120"/>
      <c r="AA767" s="6"/>
    </row>
    <row r="768" spans="1:27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114"/>
      <c r="O768" s="105"/>
      <c r="P768" s="6"/>
      <c r="Q768" s="6"/>
      <c r="R768" s="6"/>
      <c r="S768" s="6"/>
      <c r="T768" s="114"/>
      <c r="Y768" s="120"/>
      <c r="AA768" s="6"/>
    </row>
    <row r="769" spans="1:27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114"/>
      <c r="O769" s="105"/>
      <c r="P769" s="6"/>
      <c r="Q769" s="6"/>
      <c r="R769" s="6"/>
      <c r="S769" s="6"/>
      <c r="T769" s="114"/>
      <c r="Y769" s="120"/>
      <c r="AA769" s="6"/>
    </row>
    <row r="770" spans="1:27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114"/>
      <c r="O770" s="105"/>
      <c r="P770" s="6"/>
      <c r="Q770" s="6"/>
      <c r="R770" s="6"/>
      <c r="S770" s="6"/>
      <c r="T770" s="114"/>
      <c r="Y770" s="120"/>
      <c r="AA770" s="6"/>
    </row>
    <row r="771" spans="1:27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114"/>
      <c r="O771" s="105"/>
      <c r="P771" s="6"/>
      <c r="Q771" s="6"/>
      <c r="R771" s="6"/>
      <c r="S771" s="6"/>
      <c r="T771" s="114"/>
      <c r="Y771" s="120"/>
      <c r="AA771" s="6"/>
    </row>
    <row r="772" spans="1:27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114"/>
      <c r="O772" s="105"/>
      <c r="P772" s="6"/>
      <c r="Q772" s="6"/>
      <c r="R772" s="6"/>
      <c r="S772" s="6"/>
      <c r="T772" s="114"/>
      <c r="Y772" s="120"/>
      <c r="AA772" s="6"/>
    </row>
    <row r="773" spans="1:27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114"/>
      <c r="O773" s="105"/>
      <c r="P773" s="6"/>
      <c r="Q773" s="6"/>
      <c r="R773" s="6"/>
      <c r="S773" s="6"/>
      <c r="T773" s="114"/>
      <c r="Y773" s="120"/>
      <c r="AA773" s="6"/>
    </row>
    <row r="774" spans="1:27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114"/>
      <c r="O774" s="105"/>
      <c r="P774" s="6"/>
      <c r="Q774" s="6"/>
      <c r="R774" s="6"/>
      <c r="S774" s="6"/>
      <c r="T774" s="114"/>
      <c r="Y774" s="120"/>
      <c r="AA774" s="6"/>
    </row>
    <row r="775" spans="1:27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114"/>
      <c r="O775" s="105"/>
      <c r="P775" s="6"/>
      <c r="Q775" s="6"/>
      <c r="R775" s="6"/>
      <c r="S775" s="6"/>
      <c r="T775" s="114"/>
      <c r="Y775" s="120"/>
      <c r="AA775" s="6"/>
    </row>
    <row r="776" spans="1:27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114"/>
      <c r="O776" s="105"/>
      <c r="P776" s="6"/>
      <c r="Q776" s="6"/>
      <c r="R776" s="6"/>
      <c r="S776" s="6"/>
      <c r="T776" s="114"/>
      <c r="Y776" s="120"/>
      <c r="AA776" s="6"/>
    </row>
    <row r="777" spans="1:27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114"/>
      <c r="O777" s="105"/>
      <c r="P777" s="6"/>
      <c r="Q777" s="6"/>
      <c r="R777" s="6"/>
      <c r="S777" s="6"/>
      <c r="T777" s="114"/>
      <c r="Y777" s="120"/>
      <c r="AA777" s="6"/>
    </row>
    <row r="778" spans="1:27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114"/>
      <c r="O778" s="105"/>
      <c r="P778" s="6"/>
      <c r="Q778" s="6"/>
      <c r="R778" s="6"/>
      <c r="S778" s="6"/>
      <c r="T778" s="114"/>
      <c r="Y778" s="120"/>
      <c r="AA778" s="6"/>
    </row>
    <row r="779" spans="1:27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114"/>
      <c r="O779" s="105"/>
      <c r="P779" s="6"/>
      <c r="Q779" s="6"/>
      <c r="R779" s="6"/>
      <c r="S779" s="6"/>
      <c r="T779" s="114"/>
      <c r="Y779" s="120"/>
      <c r="AA779" s="6"/>
    </row>
    <row r="780" spans="1:27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114"/>
      <c r="O780" s="105"/>
      <c r="P780" s="6"/>
      <c r="Q780" s="6"/>
      <c r="R780" s="6"/>
      <c r="S780" s="6"/>
      <c r="T780" s="114"/>
      <c r="Y780" s="120"/>
      <c r="AA780" s="6"/>
    </row>
    <row r="781" spans="1:27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114"/>
      <c r="O781" s="105"/>
      <c r="P781" s="6"/>
      <c r="Q781" s="6"/>
      <c r="R781" s="6"/>
      <c r="S781" s="6"/>
      <c r="T781" s="114"/>
      <c r="Y781" s="120"/>
      <c r="AA781" s="6"/>
    </row>
    <row r="782" spans="1:27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114"/>
      <c r="O782" s="105"/>
      <c r="P782" s="6"/>
      <c r="Q782" s="6"/>
      <c r="R782" s="6"/>
      <c r="S782" s="6"/>
      <c r="T782" s="114"/>
      <c r="Y782" s="120"/>
      <c r="AA782" s="6"/>
    </row>
    <row r="783" spans="1:27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114"/>
      <c r="O783" s="105"/>
      <c r="P783" s="6"/>
      <c r="Q783" s="6"/>
      <c r="R783" s="6"/>
      <c r="S783" s="6"/>
      <c r="T783" s="114"/>
      <c r="Y783" s="120"/>
      <c r="AA783" s="6"/>
    </row>
    <row r="784" spans="1:27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114"/>
      <c r="O784" s="105"/>
      <c r="P784" s="6"/>
      <c r="Q784" s="6"/>
      <c r="R784" s="6"/>
      <c r="S784" s="6"/>
      <c r="T784" s="114"/>
      <c r="Y784" s="120"/>
      <c r="AA784" s="6"/>
    </row>
    <row r="785" spans="1:27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114"/>
      <c r="O785" s="105"/>
      <c r="P785" s="6"/>
      <c r="Q785" s="6"/>
      <c r="R785" s="6"/>
      <c r="S785" s="6"/>
      <c r="T785" s="114"/>
      <c r="Y785" s="120"/>
      <c r="AA785" s="6"/>
    </row>
    <row r="786" spans="1:27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114"/>
      <c r="O786" s="105"/>
      <c r="P786" s="6"/>
      <c r="Q786" s="6"/>
      <c r="R786" s="6"/>
      <c r="S786" s="6"/>
      <c r="T786" s="114"/>
      <c r="Y786" s="120"/>
      <c r="AA786" s="6"/>
    </row>
    <row r="787" spans="1:27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114"/>
      <c r="O787" s="105"/>
      <c r="P787" s="6"/>
      <c r="Q787" s="6"/>
      <c r="R787" s="6"/>
      <c r="S787" s="6"/>
      <c r="T787" s="114"/>
      <c r="Y787" s="120"/>
      <c r="AA787" s="6"/>
    </row>
    <row r="788" spans="1:27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114"/>
      <c r="O788" s="105"/>
      <c r="P788" s="6"/>
      <c r="Q788" s="6"/>
      <c r="R788" s="6"/>
      <c r="S788" s="6"/>
      <c r="T788" s="114"/>
      <c r="Y788" s="120"/>
      <c r="AA788" s="6"/>
    </row>
    <row r="789" spans="1:27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114"/>
      <c r="O789" s="105"/>
      <c r="P789" s="6"/>
      <c r="Q789" s="6"/>
      <c r="R789" s="6"/>
      <c r="S789" s="6"/>
      <c r="T789" s="114"/>
      <c r="Y789" s="120"/>
      <c r="AA789" s="6"/>
    </row>
    <row r="790" spans="1:27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114"/>
      <c r="O790" s="105"/>
      <c r="P790" s="6"/>
      <c r="Q790" s="6"/>
      <c r="R790" s="6"/>
      <c r="S790" s="6"/>
      <c r="T790" s="114"/>
      <c r="Y790" s="120"/>
      <c r="AA790" s="6"/>
    </row>
    <row r="791" spans="1:27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114"/>
      <c r="O791" s="105"/>
      <c r="P791" s="6"/>
      <c r="Q791" s="6"/>
      <c r="R791" s="6"/>
      <c r="S791" s="6"/>
      <c r="T791" s="114"/>
      <c r="Y791" s="120"/>
      <c r="AA791" s="6"/>
    </row>
    <row r="792" spans="1:27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114"/>
      <c r="O792" s="105"/>
      <c r="P792" s="6"/>
      <c r="Q792" s="6"/>
      <c r="R792" s="6"/>
      <c r="S792" s="6"/>
      <c r="T792" s="114"/>
      <c r="Y792" s="120"/>
      <c r="AA792" s="6"/>
    </row>
    <row r="793" spans="1:27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114"/>
      <c r="O793" s="105"/>
      <c r="P793" s="6"/>
      <c r="Q793" s="6"/>
      <c r="R793" s="6"/>
      <c r="S793" s="6"/>
      <c r="T793" s="114"/>
      <c r="Y793" s="120"/>
      <c r="AA793" s="6"/>
    </row>
    <row r="794" spans="1:27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114"/>
      <c r="O794" s="105"/>
      <c r="P794" s="6"/>
      <c r="Q794" s="6"/>
      <c r="R794" s="6"/>
      <c r="S794" s="6"/>
      <c r="T794" s="114"/>
      <c r="Y794" s="120"/>
      <c r="AA794" s="6"/>
    </row>
    <row r="795" spans="1:27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114"/>
      <c r="O795" s="105"/>
      <c r="P795" s="6"/>
      <c r="Q795" s="6"/>
      <c r="R795" s="6"/>
      <c r="S795" s="6"/>
      <c r="T795" s="114"/>
      <c r="Y795" s="120"/>
      <c r="AA795" s="6"/>
    </row>
    <row r="796" spans="1:27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114"/>
      <c r="O796" s="105"/>
      <c r="P796" s="6"/>
      <c r="Q796" s="6"/>
      <c r="R796" s="6"/>
      <c r="S796" s="6"/>
      <c r="T796" s="114"/>
      <c r="Y796" s="120"/>
      <c r="AA796" s="6"/>
    </row>
    <row r="797" spans="1:27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114"/>
      <c r="O797" s="105"/>
      <c r="P797" s="6"/>
      <c r="Q797" s="6"/>
      <c r="R797" s="6"/>
      <c r="S797" s="6"/>
      <c r="T797" s="114"/>
      <c r="Y797" s="120"/>
      <c r="AA797" s="6"/>
    </row>
    <row r="798" spans="1:27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114"/>
      <c r="O798" s="105"/>
      <c r="P798" s="6"/>
      <c r="Q798" s="6"/>
      <c r="R798" s="6"/>
      <c r="S798" s="6"/>
      <c r="T798" s="114"/>
      <c r="Y798" s="120"/>
      <c r="AA798" s="6"/>
    </row>
    <row r="799" spans="1:27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114"/>
      <c r="O799" s="105"/>
      <c r="P799" s="6"/>
      <c r="Q799" s="6"/>
      <c r="R799" s="6"/>
      <c r="S799" s="6"/>
      <c r="T799" s="114"/>
      <c r="Y799" s="120"/>
      <c r="AA799" s="6"/>
    </row>
    <row r="800" spans="1:27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114"/>
      <c r="O800" s="105"/>
      <c r="P800" s="6"/>
      <c r="Q800" s="6"/>
      <c r="R800" s="6"/>
      <c r="S800" s="6"/>
      <c r="T800" s="114"/>
      <c r="Y800" s="120"/>
      <c r="AA800" s="6"/>
    </row>
    <row r="801" spans="1:27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114"/>
      <c r="O801" s="105"/>
      <c r="P801" s="6"/>
      <c r="Q801" s="6"/>
      <c r="R801" s="6"/>
      <c r="S801" s="6"/>
      <c r="T801" s="114"/>
      <c r="Y801" s="120"/>
      <c r="AA801" s="6"/>
    </row>
    <row r="802" spans="1:27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114"/>
      <c r="O802" s="105"/>
      <c r="P802" s="6"/>
      <c r="Q802" s="6"/>
      <c r="R802" s="6"/>
      <c r="S802" s="6"/>
      <c r="T802" s="114"/>
      <c r="Y802" s="120"/>
      <c r="AA802" s="6"/>
    </row>
    <row r="803" spans="1:27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114"/>
      <c r="O803" s="105"/>
      <c r="P803" s="6"/>
      <c r="Q803" s="6"/>
      <c r="R803" s="6"/>
      <c r="S803" s="6"/>
      <c r="T803" s="114"/>
      <c r="Y803" s="120"/>
      <c r="AA803" s="6"/>
    </row>
    <row r="804" spans="1:27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114"/>
      <c r="O804" s="105"/>
      <c r="P804" s="6"/>
      <c r="Q804" s="6"/>
      <c r="R804" s="6"/>
      <c r="S804" s="6"/>
      <c r="T804" s="114"/>
      <c r="Y804" s="120"/>
      <c r="AA804" s="6"/>
    </row>
    <row r="805" spans="1:27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114"/>
      <c r="O805" s="105"/>
      <c r="P805" s="6"/>
      <c r="Q805" s="6"/>
      <c r="R805" s="6"/>
      <c r="S805" s="6"/>
      <c r="T805" s="114"/>
      <c r="Y805" s="120"/>
      <c r="AA805" s="6"/>
    </row>
    <row r="806" spans="1:27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114"/>
      <c r="O806" s="105"/>
      <c r="P806" s="6"/>
      <c r="Q806" s="6"/>
      <c r="R806" s="6"/>
      <c r="S806" s="6"/>
      <c r="T806" s="114"/>
      <c r="Y806" s="120"/>
      <c r="AA806" s="6"/>
    </row>
    <row r="807" spans="1:27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114"/>
      <c r="O807" s="105"/>
      <c r="P807" s="6"/>
      <c r="Q807" s="6"/>
      <c r="R807" s="6"/>
      <c r="S807" s="6"/>
      <c r="T807" s="114"/>
      <c r="Y807" s="120"/>
      <c r="AA807" s="6"/>
    </row>
    <row r="808" spans="1:27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114"/>
      <c r="O808" s="105"/>
      <c r="P808" s="6"/>
      <c r="Q808" s="6"/>
      <c r="R808" s="6"/>
      <c r="S808" s="6"/>
      <c r="T808" s="114"/>
      <c r="Y808" s="120"/>
      <c r="AA808" s="6"/>
    </row>
    <row r="809" spans="1:27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114"/>
      <c r="O809" s="105"/>
      <c r="P809" s="6"/>
      <c r="Q809" s="6"/>
      <c r="R809" s="6"/>
      <c r="S809" s="6"/>
      <c r="T809" s="114"/>
      <c r="Y809" s="120"/>
      <c r="AA809" s="6"/>
    </row>
    <row r="810" spans="1:27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114"/>
      <c r="O810" s="105"/>
      <c r="P810" s="6"/>
      <c r="Q810" s="6"/>
      <c r="R810" s="6"/>
      <c r="S810" s="6"/>
      <c r="T810" s="114"/>
      <c r="Y810" s="120"/>
      <c r="AA810" s="6"/>
    </row>
    <row r="811" spans="1:27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114"/>
      <c r="O811" s="105"/>
      <c r="P811" s="6"/>
      <c r="Q811" s="6"/>
      <c r="R811" s="6"/>
      <c r="S811" s="6"/>
      <c r="T811" s="114"/>
      <c r="Y811" s="120"/>
      <c r="AA811" s="6"/>
    </row>
    <row r="812" spans="1:27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114"/>
      <c r="O812" s="105"/>
      <c r="P812" s="6"/>
      <c r="Q812" s="6"/>
      <c r="R812" s="6"/>
      <c r="S812" s="6"/>
      <c r="T812" s="114"/>
      <c r="Y812" s="120"/>
      <c r="AA812" s="6"/>
    </row>
    <row r="813" spans="1:27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114"/>
      <c r="O813" s="105"/>
      <c r="P813" s="6"/>
      <c r="Q813" s="6"/>
      <c r="R813" s="6"/>
      <c r="S813" s="6"/>
      <c r="T813" s="114"/>
      <c r="Y813" s="120"/>
      <c r="AA813" s="6"/>
    </row>
    <row r="814" spans="1:27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114"/>
      <c r="O814" s="105"/>
      <c r="P814" s="6"/>
      <c r="Q814" s="6"/>
      <c r="R814" s="6"/>
      <c r="S814" s="6"/>
      <c r="T814" s="114"/>
      <c r="Y814" s="120"/>
      <c r="AA814" s="6"/>
    </row>
    <row r="815" spans="1:27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114"/>
      <c r="O815" s="105"/>
      <c r="P815" s="6"/>
      <c r="Q815" s="6"/>
      <c r="R815" s="6"/>
      <c r="S815" s="6"/>
      <c r="T815" s="114"/>
      <c r="Y815" s="120"/>
      <c r="AA815" s="6"/>
    </row>
    <row r="816" spans="1:27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114"/>
      <c r="O816" s="105"/>
      <c r="P816" s="6"/>
      <c r="Q816" s="6"/>
      <c r="R816" s="6"/>
      <c r="S816" s="6"/>
      <c r="T816" s="114"/>
      <c r="Y816" s="120"/>
      <c r="AA816" s="6"/>
    </row>
    <row r="817" spans="1:27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114"/>
      <c r="O817" s="105"/>
      <c r="P817" s="6"/>
      <c r="Q817" s="6"/>
      <c r="R817" s="6"/>
      <c r="S817" s="6"/>
      <c r="T817" s="114"/>
      <c r="Y817" s="120"/>
      <c r="AA817" s="6"/>
    </row>
    <row r="818" spans="1:27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114"/>
      <c r="O818" s="105"/>
      <c r="P818" s="6"/>
      <c r="Q818" s="6"/>
      <c r="R818" s="6"/>
      <c r="S818" s="6"/>
      <c r="T818" s="114"/>
      <c r="Y818" s="120"/>
      <c r="AA818" s="6"/>
    </row>
    <row r="819" spans="1:27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114"/>
      <c r="O819" s="105"/>
      <c r="P819" s="6"/>
      <c r="Q819" s="6"/>
      <c r="R819" s="6"/>
      <c r="S819" s="6"/>
      <c r="T819" s="114"/>
      <c r="Y819" s="120"/>
      <c r="AA819" s="6"/>
    </row>
    <row r="820" spans="1:27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114"/>
      <c r="O820" s="105"/>
      <c r="P820" s="6"/>
      <c r="Q820" s="6"/>
      <c r="R820" s="6"/>
      <c r="S820" s="6"/>
      <c r="T820" s="114"/>
      <c r="Y820" s="120"/>
      <c r="AA820" s="6"/>
    </row>
    <row r="821" spans="1:27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114"/>
      <c r="O821" s="105"/>
      <c r="P821" s="6"/>
      <c r="Q821" s="6"/>
      <c r="R821" s="6"/>
      <c r="S821" s="6"/>
      <c r="T821" s="114"/>
      <c r="Y821" s="120"/>
      <c r="AA821" s="6"/>
    </row>
    <row r="822" spans="1:27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114"/>
      <c r="O822" s="105"/>
      <c r="P822" s="6"/>
      <c r="Q822" s="6"/>
      <c r="R822" s="6"/>
      <c r="S822" s="6"/>
      <c r="T822" s="114"/>
      <c r="Y822" s="120"/>
      <c r="AA822" s="6"/>
    </row>
    <row r="823" spans="1:27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114"/>
      <c r="O823" s="105"/>
      <c r="P823" s="6"/>
      <c r="Q823" s="6"/>
      <c r="R823" s="6"/>
      <c r="S823" s="6"/>
      <c r="T823" s="114"/>
      <c r="Y823" s="120"/>
      <c r="AA823" s="6"/>
    </row>
    <row r="824" spans="1:27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114"/>
      <c r="O824" s="105"/>
      <c r="P824" s="6"/>
      <c r="Q824" s="6"/>
      <c r="R824" s="6"/>
      <c r="S824" s="6"/>
      <c r="T824" s="114"/>
      <c r="Y824" s="120"/>
      <c r="AA824" s="6"/>
    </row>
    <row r="825" spans="1:27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114"/>
      <c r="O825" s="105"/>
      <c r="P825" s="6"/>
      <c r="Q825" s="6"/>
      <c r="R825" s="6"/>
      <c r="S825" s="6"/>
      <c r="T825" s="114"/>
      <c r="Y825" s="120"/>
      <c r="AA825" s="6"/>
    </row>
    <row r="826" spans="1:27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114"/>
      <c r="O826" s="105"/>
      <c r="P826" s="6"/>
      <c r="Q826" s="6"/>
      <c r="R826" s="6"/>
      <c r="S826" s="6"/>
      <c r="T826" s="114"/>
      <c r="Y826" s="120"/>
      <c r="AA826" s="6"/>
    </row>
    <row r="827" spans="1:27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114"/>
      <c r="O827" s="105"/>
      <c r="P827" s="6"/>
      <c r="Q827" s="6"/>
      <c r="R827" s="6"/>
      <c r="S827" s="6"/>
      <c r="T827" s="114"/>
      <c r="Y827" s="120"/>
      <c r="AA827" s="6"/>
    </row>
    <row r="828" spans="1:27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114"/>
      <c r="O828" s="105"/>
      <c r="P828" s="6"/>
      <c r="Q828" s="6"/>
      <c r="R828" s="6"/>
      <c r="S828" s="6"/>
      <c r="T828" s="114"/>
      <c r="Y828" s="120"/>
      <c r="AA828" s="6"/>
    </row>
    <row r="829" spans="1:27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114"/>
      <c r="O829" s="105"/>
      <c r="P829" s="6"/>
      <c r="Q829" s="6"/>
      <c r="R829" s="6"/>
      <c r="S829" s="6"/>
      <c r="T829" s="114"/>
      <c r="Y829" s="120"/>
      <c r="AA829" s="6"/>
    </row>
    <row r="830" spans="1:27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114"/>
      <c r="O830" s="105"/>
      <c r="P830" s="6"/>
      <c r="Q830" s="6"/>
      <c r="R830" s="6"/>
      <c r="S830" s="6"/>
      <c r="T830" s="114"/>
      <c r="Y830" s="120"/>
      <c r="AA830" s="6"/>
    </row>
    <row r="831" spans="1:27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114"/>
      <c r="O831" s="105"/>
      <c r="P831" s="6"/>
      <c r="Q831" s="6"/>
      <c r="R831" s="6"/>
      <c r="S831" s="6"/>
      <c r="T831" s="114"/>
      <c r="Y831" s="120"/>
      <c r="AA831" s="6"/>
    </row>
    <row r="832" spans="1:27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114"/>
      <c r="O832" s="105"/>
      <c r="P832" s="6"/>
      <c r="Q832" s="6"/>
      <c r="R832" s="6"/>
      <c r="S832" s="6"/>
      <c r="T832" s="114"/>
      <c r="Y832" s="120"/>
      <c r="AA832" s="6"/>
    </row>
    <row r="833" spans="1:27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114"/>
      <c r="O833" s="105"/>
      <c r="P833" s="6"/>
      <c r="Q833" s="6"/>
      <c r="R833" s="6"/>
      <c r="S833" s="6"/>
      <c r="T833" s="114"/>
      <c r="Y833" s="120"/>
      <c r="AA833" s="6"/>
    </row>
    <row r="834" spans="1:27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114"/>
      <c r="O834" s="105"/>
      <c r="P834" s="6"/>
      <c r="Q834" s="6"/>
      <c r="R834" s="6"/>
      <c r="S834" s="6"/>
      <c r="T834" s="114"/>
      <c r="Y834" s="120"/>
      <c r="AA834" s="6"/>
    </row>
    <row r="835" spans="1:27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114"/>
      <c r="O835" s="105"/>
      <c r="P835" s="6"/>
      <c r="Q835" s="6"/>
      <c r="R835" s="6"/>
      <c r="S835" s="6"/>
      <c r="T835" s="114"/>
      <c r="Y835" s="120"/>
      <c r="AA835" s="6"/>
    </row>
    <row r="836" spans="1:27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114"/>
      <c r="O836" s="105"/>
      <c r="P836" s="6"/>
      <c r="Q836" s="6"/>
      <c r="R836" s="6"/>
      <c r="S836" s="6"/>
      <c r="T836" s="114"/>
      <c r="Y836" s="120"/>
      <c r="AA836" s="6"/>
    </row>
    <row r="837" spans="1:27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114"/>
      <c r="O837" s="105"/>
      <c r="P837" s="6"/>
      <c r="Q837" s="6"/>
      <c r="R837" s="6"/>
      <c r="S837" s="6"/>
      <c r="T837" s="114"/>
      <c r="Y837" s="120"/>
      <c r="AA837" s="6"/>
    </row>
    <row r="838" spans="1:27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114"/>
      <c r="O838" s="105"/>
      <c r="P838" s="6"/>
      <c r="Q838" s="6"/>
      <c r="R838" s="6"/>
      <c r="S838" s="6"/>
      <c r="T838" s="114"/>
      <c r="Y838" s="120"/>
      <c r="AA838" s="6"/>
    </row>
    <row r="839" spans="1:27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114"/>
      <c r="O839" s="105"/>
      <c r="P839" s="6"/>
      <c r="Q839" s="6"/>
      <c r="R839" s="6"/>
      <c r="S839" s="6"/>
      <c r="T839" s="114"/>
      <c r="Y839" s="120"/>
      <c r="AA839" s="6"/>
    </row>
    <row r="840" spans="1:27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114"/>
      <c r="O840" s="105"/>
      <c r="P840" s="6"/>
      <c r="Q840" s="6"/>
      <c r="R840" s="6"/>
      <c r="S840" s="6"/>
      <c r="T840" s="114"/>
      <c r="Y840" s="120"/>
      <c r="AA840" s="6"/>
    </row>
    <row r="841" spans="1:27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114"/>
      <c r="O841" s="105"/>
      <c r="P841" s="6"/>
      <c r="Q841" s="6"/>
      <c r="R841" s="6"/>
      <c r="S841" s="6"/>
      <c r="T841" s="114"/>
      <c r="Y841" s="120"/>
      <c r="AA841" s="6"/>
    </row>
    <row r="842" spans="1:27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114"/>
      <c r="O842" s="105"/>
      <c r="P842" s="6"/>
      <c r="Q842" s="6"/>
      <c r="R842" s="6"/>
      <c r="S842" s="6"/>
      <c r="T842" s="114"/>
      <c r="Y842" s="120"/>
      <c r="AA842" s="6"/>
    </row>
    <row r="843" spans="1:27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114"/>
      <c r="O843" s="105"/>
      <c r="P843" s="6"/>
      <c r="Q843" s="6"/>
      <c r="R843" s="6"/>
      <c r="S843" s="6"/>
      <c r="T843" s="114"/>
      <c r="Y843" s="120"/>
      <c r="AA843" s="6"/>
    </row>
    <row r="844" spans="1:27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114"/>
      <c r="O844" s="105"/>
      <c r="P844" s="6"/>
      <c r="Q844" s="6"/>
      <c r="R844" s="6"/>
      <c r="S844" s="6"/>
      <c r="T844" s="114"/>
      <c r="Y844" s="120"/>
      <c r="AA844" s="6"/>
    </row>
    <row r="845" spans="1:27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114"/>
      <c r="O845" s="105"/>
      <c r="P845" s="6"/>
      <c r="Q845" s="6"/>
      <c r="R845" s="6"/>
      <c r="S845" s="6"/>
      <c r="T845" s="114"/>
      <c r="Y845" s="120"/>
      <c r="AA845" s="6"/>
    </row>
    <row r="846" spans="1:27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114"/>
      <c r="O846" s="105"/>
      <c r="P846" s="6"/>
      <c r="Q846" s="6"/>
      <c r="R846" s="6"/>
      <c r="S846" s="6"/>
      <c r="T846" s="114"/>
      <c r="Y846" s="120"/>
      <c r="AA846" s="6"/>
    </row>
    <row r="847" spans="1:27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114"/>
      <c r="O847" s="105"/>
      <c r="P847" s="6"/>
      <c r="Q847" s="6"/>
      <c r="R847" s="6"/>
      <c r="S847" s="6"/>
      <c r="T847" s="114"/>
      <c r="Y847" s="120"/>
      <c r="AA847" s="6"/>
    </row>
    <row r="848" spans="1:27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114"/>
      <c r="O848" s="105"/>
      <c r="P848" s="6"/>
      <c r="Q848" s="6"/>
      <c r="R848" s="6"/>
      <c r="S848" s="6"/>
      <c r="T848" s="114"/>
      <c r="Y848" s="120"/>
      <c r="AA848" s="6"/>
    </row>
    <row r="849" spans="1:27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114"/>
      <c r="O849" s="105"/>
      <c r="P849" s="6"/>
      <c r="Q849" s="6"/>
      <c r="R849" s="6"/>
      <c r="S849" s="6"/>
      <c r="T849" s="114"/>
      <c r="Y849" s="120"/>
      <c r="AA849" s="6"/>
    </row>
    <row r="850" spans="1:27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114"/>
      <c r="O850" s="105"/>
      <c r="P850" s="6"/>
      <c r="Q850" s="6"/>
      <c r="R850" s="6"/>
      <c r="S850" s="6"/>
      <c r="T850" s="114"/>
      <c r="Y850" s="120"/>
      <c r="AA850" s="6"/>
    </row>
    <row r="851" spans="1:27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114"/>
      <c r="O851" s="105"/>
      <c r="P851" s="6"/>
      <c r="Q851" s="6"/>
      <c r="R851" s="6"/>
      <c r="S851" s="6"/>
      <c r="T851" s="114"/>
      <c r="Y851" s="120"/>
      <c r="AA851" s="6"/>
    </row>
    <row r="852" spans="1:27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114"/>
      <c r="O852" s="105"/>
      <c r="P852" s="6"/>
      <c r="Q852" s="6"/>
      <c r="R852" s="6"/>
      <c r="S852" s="6"/>
      <c r="T852" s="114"/>
      <c r="Y852" s="120"/>
      <c r="AA852" s="6"/>
    </row>
    <row r="853" spans="1:27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114"/>
      <c r="O853" s="105"/>
      <c r="P853" s="6"/>
      <c r="Q853" s="6"/>
      <c r="R853" s="6"/>
      <c r="S853" s="6"/>
      <c r="T853" s="114"/>
      <c r="Y853" s="120"/>
      <c r="AA853" s="6"/>
    </row>
    <row r="854" spans="1:27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114"/>
      <c r="O854" s="105"/>
      <c r="P854" s="6"/>
      <c r="Q854" s="6"/>
      <c r="R854" s="6"/>
      <c r="S854" s="6"/>
      <c r="T854" s="114"/>
      <c r="Y854" s="120"/>
      <c r="AA854" s="6"/>
    </row>
    <row r="855" spans="1:27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114"/>
      <c r="O855" s="105"/>
      <c r="P855" s="6"/>
      <c r="Q855" s="6"/>
      <c r="R855" s="6"/>
      <c r="S855" s="6"/>
      <c r="T855" s="114"/>
      <c r="Y855" s="120"/>
      <c r="AA855" s="6"/>
    </row>
    <row r="856" spans="1:27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114"/>
      <c r="O856" s="105"/>
      <c r="P856" s="6"/>
      <c r="Q856" s="6"/>
      <c r="R856" s="6"/>
      <c r="S856" s="6"/>
      <c r="T856" s="114"/>
      <c r="Y856" s="120"/>
      <c r="AA856" s="6"/>
    </row>
    <row r="857" spans="1:27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114"/>
      <c r="O857" s="105"/>
      <c r="P857" s="6"/>
      <c r="Q857" s="6"/>
      <c r="R857" s="6"/>
      <c r="S857" s="6"/>
      <c r="T857" s="114"/>
      <c r="Y857" s="120"/>
      <c r="AA857" s="6"/>
    </row>
    <row r="858" spans="1:27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114"/>
      <c r="O858" s="105"/>
      <c r="P858" s="6"/>
      <c r="Q858" s="6"/>
      <c r="R858" s="6"/>
      <c r="S858" s="6"/>
      <c r="T858" s="114"/>
      <c r="Y858" s="120"/>
      <c r="AA858" s="6"/>
    </row>
    <row r="859" spans="1:27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114"/>
      <c r="O859" s="105"/>
      <c r="P859" s="6"/>
      <c r="Q859" s="6"/>
      <c r="R859" s="6"/>
      <c r="S859" s="6"/>
      <c r="T859" s="114"/>
      <c r="Y859" s="120"/>
      <c r="AA859" s="6"/>
    </row>
    <row r="860" spans="1:27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114"/>
      <c r="O860" s="105"/>
      <c r="P860" s="6"/>
      <c r="Q860" s="6"/>
      <c r="R860" s="6"/>
      <c r="S860" s="6"/>
      <c r="T860" s="114"/>
      <c r="Y860" s="120"/>
      <c r="AA860" s="6"/>
    </row>
    <row r="861" spans="1:27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114"/>
      <c r="O861" s="105"/>
      <c r="P861" s="6"/>
      <c r="Q861" s="6"/>
      <c r="R861" s="6"/>
      <c r="S861" s="6"/>
      <c r="T861" s="114"/>
      <c r="Y861" s="120"/>
      <c r="AA861" s="6"/>
    </row>
    <row r="862" spans="1:27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114"/>
      <c r="O862" s="105"/>
      <c r="P862" s="6"/>
      <c r="Q862" s="6"/>
      <c r="R862" s="6"/>
      <c r="S862" s="6"/>
      <c r="T862" s="114"/>
      <c r="Y862" s="120"/>
      <c r="AA862" s="6"/>
    </row>
    <row r="863" spans="1:27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114"/>
      <c r="O863" s="105"/>
      <c r="P863" s="6"/>
      <c r="Q863" s="6"/>
      <c r="R863" s="6"/>
      <c r="S863" s="6"/>
      <c r="T863" s="114"/>
      <c r="Y863" s="120"/>
      <c r="AA863" s="6"/>
    </row>
    <row r="864" spans="1:27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114"/>
      <c r="O864" s="105"/>
      <c r="P864" s="6"/>
      <c r="Q864" s="6"/>
      <c r="R864" s="6"/>
      <c r="S864" s="6"/>
      <c r="T864" s="114"/>
      <c r="Y864" s="120"/>
      <c r="AA864" s="6"/>
    </row>
    <row r="865" spans="1:27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114"/>
      <c r="O865" s="105"/>
      <c r="P865" s="6"/>
      <c r="Q865" s="6"/>
      <c r="R865" s="6"/>
      <c r="S865" s="6"/>
      <c r="T865" s="114"/>
      <c r="Y865" s="120"/>
      <c r="AA865" s="6"/>
    </row>
    <row r="866" spans="1:27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114"/>
      <c r="O866" s="105"/>
      <c r="P866" s="6"/>
      <c r="Q866" s="6"/>
      <c r="R866" s="6"/>
      <c r="S866" s="6"/>
      <c r="T866" s="114"/>
      <c r="Y866" s="120"/>
      <c r="AA866" s="6"/>
    </row>
    <row r="867" spans="1:27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114"/>
      <c r="O867" s="105"/>
      <c r="P867" s="6"/>
      <c r="Q867" s="6"/>
      <c r="R867" s="6"/>
      <c r="S867" s="6"/>
      <c r="T867" s="114"/>
      <c r="Y867" s="120"/>
      <c r="AA867" s="6"/>
    </row>
    <row r="868" spans="1:27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114"/>
      <c r="O868" s="105"/>
      <c r="P868" s="6"/>
      <c r="Q868" s="6"/>
      <c r="R868" s="6"/>
      <c r="S868" s="6"/>
      <c r="T868" s="114"/>
      <c r="Y868" s="120"/>
      <c r="AA868" s="6"/>
    </row>
    <row r="869" spans="1:27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114"/>
      <c r="O869" s="105"/>
      <c r="P869" s="6"/>
      <c r="Q869" s="6"/>
      <c r="R869" s="6"/>
      <c r="S869" s="6"/>
      <c r="T869" s="114"/>
      <c r="Y869" s="120"/>
      <c r="AA869" s="6"/>
    </row>
    <row r="870" spans="1:27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114"/>
      <c r="O870" s="105"/>
      <c r="P870" s="6"/>
      <c r="Q870" s="6"/>
      <c r="R870" s="6"/>
      <c r="S870" s="6"/>
      <c r="T870" s="114"/>
      <c r="Y870" s="120"/>
      <c r="AA870" s="6"/>
    </row>
    <row r="871" spans="1:27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114"/>
      <c r="O871" s="105"/>
      <c r="P871" s="6"/>
      <c r="Q871" s="6"/>
      <c r="R871" s="6"/>
      <c r="S871" s="6"/>
      <c r="T871" s="114"/>
      <c r="Y871" s="120"/>
      <c r="AA871" s="6"/>
    </row>
    <row r="872" spans="1:27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114"/>
      <c r="O872" s="105"/>
      <c r="P872" s="6"/>
      <c r="Q872" s="6"/>
      <c r="R872" s="6"/>
      <c r="S872" s="6"/>
      <c r="T872" s="114"/>
      <c r="Y872" s="120"/>
      <c r="AA872" s="6"/>
    </row>
    <row r="873" spans="1:27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114"/>
      <c r="O873" s="105"/>
      <c r="P873" s="6"/>
      <c r="Q873" s="6"/>
      <c r="R873" s="6"/>
      <c r="S873" s="6"/>
      <c r="T873" s="114"/>
      <c r="Y873" s="120"/>
      <c r="AA873" s="6"/>
    </row>
    <row r="874" spans="1:27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114"/>
      <c r="O874" s="105"/>
      <c r="P874" s="6"/>
      <c r="Q874" s="6"/>
      <c r="R874" s="6"/>
      <c r="S874" s="6"/>
      <c r="T874" s="114"/>
      <c r="Y874" s="120"/>
      <c r="AA874" s="6"/>
    </row>
    <row r="875" spans="1:27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114"/>
      <c r="O875" s="105"/>
      <c r="P875" s="6"/>
      <c r="Q875" s="6"/>
      <c r="R875" s="6"/>
      <c r="S875" s="6"/>
      <c r="T875" s="114"/>
      <c r="Y875" s="120"/>
      <c r="AA875" s="6"/>
    </row>
    <row r="876" spans="1:27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114"/>
      <c r="O876" s="105"/>
      <c r="P876" s="6"/>
      <c r="Q876" s="6"/>
      <c r="R876" s="6"/>
      <c r="S876" s="6"/>
      <c r="T876" s="114"/>
      <c r="Y876" s="120"/>
      <c r="AA876" s="6"/>
    </row>
    <row r="877" spans="1:27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114"/>
      <c r="O877" s="105"/>
      <c r="P877" s="6"/>
      <c r="Q877" s="6"/>
      <c r="R877" s="6"/>
      <c r="S877" s="6"/>
      <c r="T877" s="114"/>
      <c r="Y877" s="120"/>
      <c r="AA877" s="6"/>
    </row>
    <row r="878" spans="1:27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114"/>
      <c r="O878" s="105"/>
      <c r="P878" s="6"/>
      <c r="Q878" s="6"/>
      <c r="R878" s="6"/>
      <c r="S878" s="6"/>
      <c r="T878" s="114"/>
      <c r="Y878" s="120"/>
      <c r="AA878" s="6"/>
    </row>
    <row r="879" spans="1:27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114"/>
      <c r="O879" s="105"/>
      <c r="P879" s="6"/>
      <c r="Q879" s="6"/>
      <c r="R879" s="6"/>
      <c r="S879" s="6"/>
      <c r="T879" s="114"/>
      <c r="Y879" s="120"/>
      <c r="AA879" s="6"/>
    </row>
    <row r="880" spans="1:27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114"/>
      <c r="O880" s="105"/>
      <c r="P880" s="6"/>
      <c r="Q880" s="6"/>
      <c r="R880" s="6"/>
      <c r="S880" s="6"/>
      <c r="T880" s="114"/>
      <c r="Y880" s="120"/>
      <c r="AA880" s="6"/>
    </row>
    <row r="881" spans="1:27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114"/>
      <c r="O881" s="105"/>
      <c r="P881" s="6"/>
      <c r="Q881" s="6"/>
      <c r="R881" s="6"/>
      <c r="S881" s="6"/>
      <c r="T881" s="114"/>
      <c r="Y881" s="120"/>
      <c r="AA881" s="6"/>
    </row>
    <row r="882" spans="1:27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114"/>
      <c r="O882" s="105"/>
      <c r="P882" s="6"/>
      <c r="Q882" s="6"/>
      <c r="R882" s="6"/>
      <c r="S882" s="6"/>
      <c r="T882" s="114"/>
      <c r="Y882" s="120"/>
      <c r="AA882" s="6"/>
    </row>
    <row r="883" spans="1:27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114"/>
      <c r="O883" s="105"/>
      <c r="P883" s="6"/>
      <c r="Q883" s="6"/>
      <c r="R883" s="6"/>
      <c r="S883" s="6"/>
      <c r="T883" s="114"/>
      <c r="Y883" s="120"/>
      <c r="AA883" s="6"/>
    </row>
    <row r="884" spans="1:27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114"/>
      <c r="O884" s="105"/>
      <c r="P884" s="6"/>
      <c r="Q884" s="6"/>
      <c r="R884" s="6"/>
      <c r="S884" s="6"/>
      <c r="T884" s="114"/>
      <c r="Y884" s="120"/>
      <c r="AA884" s="6"/>
    </row>
    <row r="885" spans="1:27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114"/>
      <c r="O885" s="105"/>
      <c r="P885" s="6"/>
      <c r="Q885" s="6"/>
      <c r="R885" s="6"/>
      <c r="S885" s="6"/>
      <c r="T885" s="114"/>
      <c r="Y885" s="120"/>
      <c r="AA885" s="6"/>
    </row>
    <row r="886" spans="1:27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114"/>
      <c r="O886" s="105"/>
      <c r="P886" s="6"/>
      <c r="Q886" s="6"/>
      <c r="R886" s="6"/>
      <c r="S886" s="6"/>
      <c r="T886" s="114"/>
      <c r="Y886" s="120"/>
      <c r="AA886" s="6"/>
    </row>
    <row r="887" spans="1:27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114"/>
      <c r="O887" s="105"/>
      <c r="P887" s="6"/>
      <c r="Q887" s="6"/>
      <c r="R887" s="6"/>
      <c r="S887" s="6"/>
      <c r="T887" s="114"/>
      <c r="Y887" s="120"/>
      <c r="AA887" s="6"/>
    </row>
    <row r="888" spans="1:27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114"/>
      <c r="O888" s="105"/>
      <c r="P888" s="6"/>
      <c r="Q888" s="6"/>
      <c r="R888" s="6"/>
      <c r="S888" s="6"/>
      <c r="T888" s="114"/>
      <c r="Y888" s="120"/>
      <c r="AA888" s="6"/>
    </row>
    <row r="889" spans="1:27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114"/>
      <c r="O889" s="105"/>
      <c r="P889" s="6"/>
      <c r="Q889" s="6"/>
      <c r="R889" s="6"/>
      <c r="S889" s="6"/>
      <c r="T889" s="114"/>
      <c r="Y889" s="120"/>
      <c r="AA889" s="6"/>
    </row>
    <row r="890" spans="1:27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114"/>
      <c r="O890" s="105"/>
      <c r="P890" s="6"/>
      <c r="Q890" s="6"/>
      <c r="R890" s="6"/>
      <c r="S890" s="6"/>
      <c r="T890" s="114"/>
      <c r="Y890" s="120"/>
      <c r="AA890" s="6"/>
    </row>
    <row r="891" spans="1:27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114"/>
      <c r="O891" s="105"/>
      <c r="P891" s="6"/>
      <c r="Q891" s="6"/>
      <c r="R891" s="6"/>
      <c r="S891" s="6"/>
      <c r="T891" s="114"/>
      <c r="Y891" s="120"/>
      <c r="AA891" s="6"/>
    </row>
    <row r="892" spans="1:27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114"/>
      <c r="O892" s="105"/>
      <c r="P892" s="6"/>
      <c r="Q892" s="6"/>
      <c r="R892" s="6"/>
      <c r="S892" s="6"/>
      <c r="T892" s="114"/>
      <c r="Y892" s="120"/>
      <c r="AA892" s="6"/>
    </row>
    <row r="893" spans="1:27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114"/>
      <c r="O893" s="105"/>
      <c r="P893" s="6"/>
      <c r="Q893" s="6"/>
      <c r="R893" s="6"/>
      <c r="S893" s="6"/>
      <c r="T893" s="114"/>
      <c r="Y893" s="120"/>
      <c r="AA893" s="6"/>
    </row>
    <row r="894" spans="1:27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114"/>
      <c r="O894" s="105"/>
      <c r="P894" s="6"/>
      <c r="Q894" s="6"/>
      <c r="R894" s="6"/>
      <c r="S894" s="6"/>
      <c r="T894" s="114"/>
      <c r="Y894" s="120"/>
      <c r="AA894" s="6"/>
    </row>
    <row r="895" spans="1:27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114"/>
      <c r="O895" s="105"/>
      <c r="P895" s="6"/>
      <c r="Q895" s="6"/>
      <c r="R895" s="6"/>
      <c r="S895" s="6"/>
      <c r="T895" s="114"/>
      <c r="Y895" s="120"/>
      <c r="AA895" s="6"/>
    </row>
    <row r="896" spans="1:27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114"/>
      <c r="O896" s="105"/>
      <c r="P896" s="6"/>
      <c r="Q896" s="6"/>
      <c r="R896" s="6"/>
      <c r="S896" s="6"/>
      <c r="T896" s="114"/>
      <c r="Y896" s="120"/>
      <c r="AA896" s="6"/>
    </row>
    <row r="897" spans="1:27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114"/>
      <c r="O897" s="105"/>
      <c r="P897" s="6"/>
      <c r="Q897" s="6"/>
      <c r="R897" s="6"/>
      <c r="S897" s="6"/>
      <c r="T897" s="114"/>
      <c r="Y897" s="120"/>
      <c r="AA897" s="6"/>
    </row>
    <row r="898" spans="1:27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114"/>
      <c r="O898" s="105"/>
      <c r="P898" s="6"/>
      <c r="Q898" s="6"/>
      <c r="R898" s="6"/>
      <c r="S898" s="6"/>
      <c r="T898" s="114"/>
      <c r="Y898" s="120"/>
      <c r="AA898" s="6"/>
    </row>
    <row r="899" spans="1:27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114"/>
      <c r="O899" s="105"/>
      <c r="P899" s="6"/>
      <c r="Q899" s="6"/>
      <c r="R899" s="6"/>
      <c r="S899" s="6"/>
      <c r="T899" s="114"/>
      <c r="Y899" s="120"/>
      <c r="AA899" s="6"/>
    </row>
    <row r="900" spans="1:27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114"/>
      <c r="O900" s="105"/>
      <c r="P900" s="6"/>
      <c r="Q900" s="6"/>
      <c r="R900" s="6"/>
      <c r="S900" s="6"/>
      <c r="T900" s="114"/>
      <c r="Y900" s="120"/>
      <c r="AA900" s="6"/>
    </row>
    <row r="901" spans="1:27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114"/>
      <c r="O901" s="105"/>
      <c r="P901" s="6"/>
      <c r="Q901" s="6"/>
      <c r="R901" s="6"/>
      <c r="S901" s="6"/>
      <c r="T901" s="114"/>
      <c r="Y901" s="120"/>
      <c r="AA901" s="6"/>
    </row>
    <row r="902" spans="1:27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114"/>
      <c r="O902" s="105"/>
      <c r="P902" s="6"/>
      <c r="Q902" s="6"/>
      <c r="R902" s="6"/>
      <c r="S902" s="6"/>
      <c r="T902" s="114"/>
      <c r="Y902" s="120"/>
      <c r="AA902" s="6"/>
    </row>
    <row r="903" spans="1:27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114"/>
      <c r="O903" s="105"/>
      <c r="P903" s="6"/>
      <c r="Q903" s="6"/>
      <c r="R903" s="6"/>
      <c r="S903" s="6"/>
      <c r="T903" s="114"/>
      <c r="Y903" s="120"/>
      <c r="AA903" s="6"/>
    </row>
    <row r="904" spans="1:27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114"/>
      <c r="O904" s="105"/>
      <c r="P904" s="6"/>
      <c r="Q904" s="6"/>
      <c r="R904" s="6"/>
      <c r="S904" s="6"/>
      <c r="T904" s="114"/>
      <c r="Y904" s="120"/>
      <c r="AA904" s="6"/>
    </row>
    <row r="905" spans="1:27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114"/>
      <c r="O905" s="105"/>
      <c r="P905" s="6"/>
      <c r="Q905" s="6"/>
      <c r="R905" s="6"/>
      <c r="S905" s="6"/>
      <c r="T905" s="114"/>
      <c r="Y905" s="120"/>
      <c r="AA905" s="6"/>
    </row>
    <row r="906" spans="1:27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114"/>
      <c r="O906" s="105"/>
      <c r="P906" s="6"/>
      <c r="Q906" s="6"/>
      <c r="R906" s="6"/>
      <c r="S906" s="6"/>
      <c r="T906" s="114"/>
      <c r="Y906" s="120"/>
      <c r="AA906" s="6"/>
    </row>
    <row r="907" spans="1:27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114"/>
      <c r="O907" s="105"/>
      <c r="P907" s="6"/>
      <c r="Q907" s="6"/>
      <c r="R907" s="6"/>
      <c r="S907" s="6"/>
      <c r="T907" s="114"/>
      <c r="Y907" s="120"/>
      <c r="AA907" s="6"/>
    </row>
    <row r="908" spans="1:27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114"/>
      <c r="O908" s="105"/>
      <c r="P908" s="6"/>
      <c r="Q908" s="6"/>
      <c r="R908" s="6"/>
      <c r="S908" s="6"/>
      <c r="T908" s="114"/>
      <c r="Y908" s="120"/>
      <c r="AA908" s="6"/>
    </row>
    <row r="909" spans="1:27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114"/>
      <c r="O909" s="105"/>
      <c r="P909" s="6"/>
      <c r="Q909" s="6"/>
      <c r="R909" s="6"/>
      <c r="S909" s="6"/>
      <c r="T909" s="114"/>
      <c r="Y909" s="120"/>
      <c r="AA909" s="6"/>
    </row>
    <row r="910" spans="1:27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114"/>
      <c r="O910" s="105"/>
      <c r="P910" s="6"/>
      <c r="Q910" s="6"/>
      <c r="R910" s="6"/>
      <c r="S910" s="6"/>
      <c r="T910" s="114"/>
      <c r="Y910" s="120"/>
      <c r="AA910" s="6"/>
    </row>
    <row r="911" spans="1:27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114"/>
      <c r="O911" s="105"/>
      <c r="P911" s="6"/>
      <c r="Q911" s="6"/>
      <c r="R911" s="6"/>
      <c r="S911" s="6"/>
      <c r="T911" s="114"/>
      <c r="Y911" s="120"/>
      <c r="AA911" s="6"/>
    </row>
    <row r="912" spans="1:27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114"/>
      <c r="O912" s="105"/>
      <c r="P912" s="6"/>
      <c r="Q912" s="6"/>
      <c r="R912" s="6"/>
      <c r="S912" s="6"/>
      <c r="T912" s="114"/>
      <c r="Y912" s="120"/>
      <c r="AA912" s="6"/>
    </row>
    <row r="913" spans="1:27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114"/>
      <c r="O913" s="105"/>
      <c r="P913" s="6"/>
      <c r="Q913" s="6"/>
      <c r="R913" s="6"/>
      <c r="S913" s="6"/>
      <c r="T913" s="114"/>
      <c r="Y913" s="120"/>
      <c r="AA913" s="6"/>
    </row>
    <row r="914" spans="1:27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114"/>
      <c r="O914" s="105"/>
      <c r="P914" s="6"/>
      <c r="Q914" s="6"/>
      <c r="R914" s="6"/>
      <c r="S914" s="6"/>
      <c r="T914" s="114"/>
      <c r="Y914" s="120"/>
      <c r="AA914" s="6"/>
    </row>
    <row r="915" spans="1:27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114"/>
      <c r="O915" s="105"/>
      <c r="P915" s="6"/>
      <c r="Q915" s="6"/>
      <c r="R915" s="6"/>
      <c r="S915" s="6"/>
      <c r="T915" s="114"/>
      <c r="Y915" s="120"/>
      <c r="AA915" s="6"/>
    </row>
    <row r="916" spans="1:27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114"/>
      <c r="O916" s="105"/>
      <c r="P916" s="6"/>
      <c r="Q916" s="6"/>
      <c r="R916" s="6"/>
      <c r="S916" s="6"/>
      <c r="T916" s="114"/>
      <c r="Y916" s="120"/>
      <c r="AA916" s="6"/>
    </row>
    <row r="917" spans="1:27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114"/>
      <c r="O917" s="105"/>
      <c r="P917" s="6"/>
      <c r="Q917" s="6"/>
      <c r="R917" s="6"/>
      <c r="S917" s="6"/>
      <c r="T917" s="114"/>
      <c r="Y917" s="120"/>
      <c r="AA917" s="6"/>
    </row>
    <row r="918" spans="1:27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114"/>
      <c r="O918" s="105"/>
      <c r="P918" s="6"/>
      <c r="Q918" s="6"/>
      <c r="R918" s="6"/>
      <c r="S918" s="6"/>
      <c r="T918" s="114"/>
      <c r="Y918" s="120"/>
      <c r="AA918" s="6"/>
    </row>
    <row r="919" spans="1:27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114"/>
      <c r="O919" s="105"/>
      <c r="P919" s="6"/>
      <c r="Q919" s="6"/>
      <c r="R919" s="6"/>
      <c r="S919" s="6"/>
      <c r="T919" s="114"/>
      <c r="Y919" s="120"/>
      <c r="AA919" s="6"/>
    </row>
    <row r="920" spans="1:27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114"/>
      <c r="O920" s="105"/>
      <c r="P920" s="6"/>
      <c r="Q920" s="6"/>
      <c r="R920" s="6"/>
      <c r="S920" s="6"/>
      <c r="T920" s="114"/>
      <c r="Y920" s="120"/>
      <c r="AA920" s="6"/>
    </row>
    <row r="921" spans="1:27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114"/>
      <c r="O921" s="105"/>
      <c r="P921" s="6"/>
      <c r="Q921" s="6"/>
      <c r="R921" s="6"/>
      <c r="S921" s="6"/>
      <c r="T921" s="114"/>
      <c r="Y921" s="120"/>
      <c r="AA921" s="6"/>
    </row>
    <row r="922" spans="1:27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114"/>
      <c r="O922" s="105"/>
      <c r="P922" s="6"/>
      <c r="Q922" s="6"/>
      <c r="R922" s="6"/>
      <c r="S922" s="6"/>
      <c r="T922" s="114"/>
      <c r="Y922" s="120"/>
      <c r="AA922" s="6"/>
    </row>
    <row r="923" spans="1:27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114"/>
      <c r="O923" s="105"/>
      <c r="P923" s="6"/>
      <c r="Q923" s="6"/>
      <c r="R923" s="6"/>
      <c r="S923" s="6"/>
      <c r="T923" s="114"/>
      <c r="Y923" s="120"/>
      <c r="AA923" s="6"/>
    </row>
    <row r="924" spans="1:27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114"/>
      <c r="O924" s="105"/>
      <c r="P924" s="6"/>
      <c r="Q924" s="6"/>
      <c r="R924" s="6"/>
      <c r="S924" s="6"/>
      <c r="T924" s="114"/>
      <c r="Y924" s="120"/>
      <c r="AA924" s="6"/>
    </row>
    <row r="925" spans="1:27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114"/>
      <c r="O925" s="105"/>
      <c r="P925" s="6"/>
      <c r="Q925" s="6"/>
      <c r="R925" s="6"/>
      <c r="S925" s="6"/>
      <c r="T925" s="114"/>
      <c r="Y925" s="120"/>
      <c r="AA925" s="6"/>
    </row>
    <row r="926" spans="1:27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114"/>
      <c r="O926" s="105"/>
      <c r="P926" s="6"/>
      <c r="Q926" s="6"/>
      <c r="R926" s="6"/>
      <c r="S926" s="6"/>
      <c r="T926" s="114"/>
      <c r="Y926" s="120"/>
      <c r="AA926" s="6"/>
    </row>
    <row r="927" spans="1:27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114"/>
      <c r="O927" s="105"/>
      <c r="P927" s="6"/>
      <c r="Q927" s="6"/>
      <c r="R927" s="6"/>
      <c r="S927" s="6"/>
      <c r="T927" s="114"/>
      <c r="Y927" s="120"/>
      <c r="AA927" s="6"/>
    </row>
    <row r="928" spans="1:27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114"/>
      <c r="O928" s="105"/>
      <c r="P928" s="6"/>
      <c r="Q928" s="6"/>
      <c r="R928" s="6"/>
      <c r="S928" s="6"/>
      <c r="T928" s="114"/>
      <c r="Y928" s="120"/>
      <c r="AA928" s="6"/>
    </row>
    <row r="929" spans="1:27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114"/>
      <c r="O929" s="105"/>
      <c r="P929" s="6"/>
      <c r="Q929" s="6"/>
      <c r="R929" s="6"/>
      <c r="S929" s="6"/>
      <c r="T929" s="114"/>
      <c r="Y929" s="120"/>
      <c r="AA929" s="6"/>
    </row>
    <row r="930" spans="1:27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114"/>
      <c r="O930" s="105"/>
      <c r="P930" s="6"/>
      <c r="Q930" s="6"/>
      <c r="R930" s="6"/>
      <c r="S930" s="6"/>
      <c r="T930" s="114"/>
      <c r="Y930" s="120"/>
      <c r="AA930" s="6"/>
    </row>
    <row r="931" spans="1:27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114"/>
      <c r="O931" s="105"/>
      <c r="P931" s="6"/>
      <c r="Q931" s="6"/>
      <c r="R931" s="6"/>
      <c r="S931" s="6"/>
      <c r="T931" s="114"/>
      <c r="Y931" s="120"/>
      <c r="AA931" s="6"/>
    </row>
    <row r="932" spans="1:27" ht="15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114"/>
      <c r="O932" s="105"/>
      <c r="P932" s="6"/>
      <c r="Q932" s="6"/>
      <c r="R932" s="6"/>
      <c r="S932" s="6"/>
      <c r="T932" s="114"/>
      <c r="Y932" s="120"/>
      <c r="AA932" s="6"/>
    </row>
    <row r="933" spans="1:27" ht="15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114"/>
      <c r="O933" s="105"/>
      <c r="P933" s="6"/>
      <c r="Q933" s="6"/>
      <c r="R933" s="6"/>
      <c r="S933" s="6"/>
      <c r="T933" s="114"/>
      <c r="Y933" s="120"/>
      <c r="AA933" s="6"/>
    </row>
    <row r="934" spans="1:27" ht="15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114"/>
      <c r="O934" s="105"/>
      <c r="P934" s="6"/>
      <c r="Q934" s="6"/>
      <c r="R934" s="6"/>
      <c r="S934" s="6"/>
      <c r="T934" s="114"/>
      <c r="Y934" s="120"/>
      <c r="AA934" s="6"/>
    </row>
    <row r="935" spans="1:27" ht="15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114"/>
      <c r="O935" s="105"/>
      <c r="P935" s="6"/>
      <c r="Q935" s="6"/>
      <c r="R935" s="6"/>
      <c r="S935" s="6"/>
      <c r="T935" s="114"/>
      <c r="Y935" s="120"/>
      <c r="AA935" s="6"/>
    </row>
    <row r="936" spans="1:27" ht="15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114"/>
      <c r="O936" s="105"/>
      <c r="P936" s="6"/>
      <c r="Q936" s="6"/>
      <c r="R936" s="6"/>
      <c r="S936" s="6"/>
      <c r="T936" s="114"/>
      <c r="Y936" s="120"/>
      <c r="AA936" s="6"/>
    </row>
    <row r="937" spans="1:27" ht="15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114"/>
      <c r="O937" s="105"/>
      <c r="P937" s="6"/>
      <c r="Q937" s="6"/>
      <c r="R937" s="6"/>
      <c r="S937" s="6"/>
      <c r="T937" s="114"/>
      <c r="Y937" s="120"/>
      <c r="AA937" s="6"/>
    </row>
    <row r="938" spans="1:27" ht="15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114"/>
      <c r="O938" s="105"/>
      <c r="P938" s="6"/>
      <c r="Q938" s="6"/>
      <c r="R938" s="6"/>
      <c r="S938" s="6"/>
      <c r="T938" s="114"/>
      <c r="Y938" s="120"/>
      <c r="AA938" s="6"/>
    </row>
    <row r="939" spans="1:27" ht="15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114"/>
      <c r="O939" s="105"/>
      <c r="P939" s="6"/>
      <c r="Q939" s="6"/>
      <c r="R939" s="6"/>
      <c r="S939" s="6"/>
      <c r="T939" s="114"/>
      <c r="Y939" s="120"/>
      <c r="AA939" s="6"/>
    </row>
    <row r="940" spans="1:27" ht="15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114"/>
      <c r="O940" s="105"/>
      <c r="P940" s="6"/>
      <c r="Q940" s="6"/>
      <c r="R940" s="6"/>
      <c r="S940" s="6"/>
      <c r="T940" s="114"/>
      <c r="Y940" s="120"/>
      <c r="AA940" s="6"/>
    </row>
    <row r="941" spans="1:27" ht="15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114"/>
      <c r="O941" s="105"/>
      <c r="P941" s="6"/>
      <c r="Q941" s="6"/>
      <c r="R941" s="6"/>
      <c r="S941" s="6"/>
      <c r="T941" s="114"/>
      <c r="Y941" s="120"/>
      <c r="AA941" s="6"/>
    </row>
    <row r="942" spans="1:27" ht="15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114"/>
      <c r="O942" s="105"/>
      <c r="P942" s="6"/>
      <c r="Q942" s="6"/>
      <c r="R942" s="6"/>
      <c r="S942" s="6"/>
      <c r="T942" s="114"/>
      <c r="Y942" s="120"/>
      <c r="AA942" s="6"/>
    </row>
    <row r="943" spans="1:27" ht="15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114"/>
      <c r="O943" s="105"/>
      <c r="P943" s="6"/>
      <c r="Q943" s="6"/>
      <c r="R943" s="6"/>
      <c r="S943" s="6"/>
      <c r="T943" s="114"/>
      <c r="Y943" s="120"/>
      <c r="AA943" s="6"/>
    </row>
    <row r="944" spans="1:27" ht="15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114"/>
      <c r="O944" s="105"/>
      <c r="P944" s="6"/>
      <c r="Q944" s="6"/>
      <c r="R944" s="6"/>
      <c r="S944" s="6"/>
      <c r="T944" s="114"/>
      <c r="Y944" s="120"/>
      <c r="AA944" s="6"/>
    </row>
    <row r="945" spans="1:27" ht="15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114"/>
      <c r="O945" s="105"/>
      <c r="P945" s="6"/>
      <c r="Q945" s="6"/>
      <c r="R945" s="6"/>
      <c r="S945" s="6"/>
      <c r="T945" s="114"/>
      <c r="Y945" s="120"/>
      <c r="AA945" s="6"/>
    </row>
    <row r="946" spans="1:27" ht="15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114"/>
      <c r="O946" s="105"/>
      <c r="P946" s="6"/>
      <c r="Q946" s="6"/>
      <c r="R946" s="6"/>
      <c r="S946" s="6"/>
      <c r="T946" s="114"/>
      <c r="Y946" s="120"/>
      <c r="AA946" s="6"/>
    </row>
    <row r="947" spans="1:27" ht="15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114"/>
      <c r="O947" s="105"/>
      <c r="P947" s="6"/>
      <c r="Q947" s="6"/>
      <c r="R947" s="6"/>
      <c r="S947" s="6"/>
      <c r="T947" s="114"/>
      <c r="Y947" s="120"/>
      <c r="AA947" s="6"/>
    </row>
    <row r="948" spans="1:27" ht="15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114"/>
      <c r="O948" s="105"/>
      <c r="P948" s="6"/>
      <c r="Q948" s="6"/>
      <c r="R948" s="6"/>
      <c r="S948" s="6"/>
      <c r="T948" s="114"/>
      <c r="Y948" s="120"/>
      <c r="AA948" s="6"/>
    </row>
    <row r="949" spans="1:27" ht="15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114"/>
      <c r="O949" s="105"/>
      <c r="P949" s="6"/>
      <c r="Q949" s="6"/>
      <c r="R949" s="6"/>
      <c r="S949" s="6"/>
      <c r="T949" s="114"/>
      <c r="Y949" s="120"/>
      <c r="AA949" s="6"/>
    </row>
    <row r="950" spans="1:27" ht="15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114"/>
      <c r="O950" s="105"/>
      <c r="P950" s="6"/>
      <c r="Q950" s="6"/>
      <c r="R950" s="6"/>
      <c r="S950" s="6"/>
      <c r="T950" s="114"/>
      <c r="Y950" s="120"/>
      <c r="AA950" s="6"/>
    </row>
    <row r="951" spans="1:27" ht="15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114"/>
      <c r="O951" s="105"/>
      <c r="P951" s="6"/>
      <c r="Q951" s="6"/>
      <c r="R951" s="6"/>
      <c r="S951" s="6"/>
      <c r="T951" s="114"/>
      <c r="Y951" s="120"/>
      <c r="AA951" s="6"/>
    </row>
    <row r="952" spans="1:27" ht="15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114"/>
      <c r="O952" s="105"/>
      <c r="P952" s="6"/>
      <c r="Q952" s="6"/>
      <c r="R952" s="6"/>
      <c r="S952" s="6"/>
      <c r="T952" s="114"/>
      <c r="Y952" s="120"/>
      <c r="AA952" s="6"/>
    </row>
    <row r="953" spans="1:27" ht="15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114"/>
      <c r="O953" s="105"/>
      <c r="P953" s="6"/>
      <c r="Q953" s="6"/>
      <c r="R953" s="6"/>
      <c r="S953" s="6"/>
      <c r="T953" s="114"/>
      <c r="Y953" s="120"/>
      <c r="AA953" s="6"/>
    </row>
    <row r="954" spans="1:27" ht="15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114"/>
      <c r="O954" s="105"/>
      <c r="P954" s="6"/>
      <c r="Q954" s="6"/>
      <c r="R954" s="6"/>
      <c r="S954" s="6"/>
      <c r="T954" s="114"/>
      <c r="Y954" s="120"/>
      <c r="AA954" s="6"/>
    </row>
    <row r="955" spans="1:27" ht="15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114"/>
      <c r="O955" s="105"/>
      <c r="P955" s="6"/>
      <c r="Q955" s="6"/>
      <c r="R955" s="6"/>
      <c r="S955" s="6"/>
      <c r="T955" s="114"/>
      <c r="Y955" s="120"/>
      <c r="AA955" s="6"/>
    </row>
    <row r="956" spans="1:27" ht="15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114"/>
      <c r="O956" s="105"/>
      <c r="P956" s="6"/>
      <c r="Q956" s="6"/>
      <c r="R956" s="6"/>
      <c r="S956" s="6"/>
      <c r="T956" s="114"/>
      <c r="Y956" s="120"/>
      <c r="AA956" s="6"/>
    </row>
    <row r="957" spans="1:27" ht="15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114"/>
      <c r="O957" s="105"/>
      <c r="P957" s="6"/>
      <c r="Q957" s="6"/>
      <c r="R957" s="6"/>
      <c r="S957" s="6"/>
      <c r="T957" s="114"/>
      <c r="Y957" s="120"/>
      <c r="AA957" s="6"/>
    </row>
    <row r="958" spans="1:27" ht="15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114"/>
      <c r="O958" s="105"/>
      <c r="P958" s="6"/>
      <c r="Q958" s="6"/>
      <c r="R958" s="6"/>
      <c r="S958" s="6"/>
      <c r="T958" s="114"/>
      <c r="Y958" s="120"/>
      <c r="AA958" s="6"/>
    </row>
    <row r="959" spans="1:27" ht="15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114"/>
      <c r="O959" s="105"/>
      <c r="P959" s="6"/>
      <c r="Q959" s="6"/>
      <c r="R959" s="6"/>
      <c r="S959" s="6"/>
      <c r="T959" s="114"/>
      <c r="Y959" s="120"/>
      <c r="AA959" s="6"/>
    </row>
    <row r="960" spans="1:27" ht="15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114"/>
      <c r="O960" s="105"/>
      <c r="P960" s="6"/>
      <c r="Q960" s="6"/>
      <c r="R960" s="6"/>
      <c r="S960" s="6"/>
      <c r="T960" s="114"/>
      <c r="Y960" s="120"/>
      <c r="AA960" s="6"/>
    </row>
    <row r="961" spans="1:27" ht="15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114"/>
      <c r="O961" s="105"/>
      <c r="P961" s="6"/>
      <c r="Q961" s="6"/>
      <c r="R961" s="6"/>
      <c r="S961" s="6"/>
      <c r="T961" s="114"/>
      <c r="Y961" s="120"/>
      <c r="AA961" s="6"/>
    </row>
    <row r="962" spans="1:27" ht="15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114"/>
      <c r="O962" s="105"/>
      <c r="P962" s="6"/>
      <c r="Q962" s="6"/>
      <c r="R962" s="6"/>
      <c r="S962" s="6"/>
      <c r="T962" s="114"/>
      <c r="Y962" s="120"/>
      <c r="AA962" s="6"/>
    </row>
    <row r="963" spans="1:27" ht="15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114"/>
      <c r="O963" s="105"/>
      <c r="P963" s="6"/>
      <c r="Q963" s="6"/>
      <c r="R963" s="6"/>
      <c r="S963" s="6"/>
      <c r="T963" s="114"/>
      <c r="Y963" s="120"/>
      <c r="AA963" s="6"/>
    </row>
    <row r="964" spans="1:27" ht="15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114"/>
      <c r="O964" s="105"/>
      <c r="P964" s="6"/>
      <c r="Q964" s="6"/>
      <c r="R964" s="6"/>
      <c r="S964" s="6"/>
      <c r="T964" s="114"/>
      <c r="Y964" s="120"/>
      <c r="AA964" s="6"/>
    </row>
    <row r="965" spans="1:27" ht="15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114"/>
      <c r="O965" s="105"/>
      <c r="P965" s="6"/>
      <c r="Q965" s="6"/>
      <c r="R965" s="6"/>
      <c r="S965" s="6"/>
      <c r="T965" s="114"/>
      <c r="Y965" s="120"/>
      <c r="AA965" s="6"/>
    </row>
    <row r="966" spans="1:27" ht="15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114"/>
      <c r="O966" s="105"/>
      <c r="P966" s="6"/>
      <c r="Q966" s="6"/>
      <c r="R966" s="6"/>
      <c r="S966" s="6"/>
      <c r="T966" s="114"/>
      <c r="Y966" s="120"/>
      <c r="AA966" s="6"/>
    </row>
    <row r="967" spans="1:27" ht="15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114"/>
      <c r="O967" s="105"/>
      <c r="P967" s="6"/>
      <c r="Q967" s="6"/>
      <c r="R967" s="6"/>
      <c r="S967" s="6"/>
      <c r="T967" s="114"/>
      <c r="Y967" s="120"/>
      <c r="AA967" s="6"/>
    </row>
    <row r="968" spans="1:27" ht="15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114"/>
      <c r="O968" s="105"/>
      <c r="P968" s="6"/>
      <c r="Q968" s="6"/>
      <c r="R968" s="6"/>
      <c r="S968" s="6"/>
      <c r="T968" s="114"/>
      <c r="Y968" s="120"/>
      <c r="AA968" s="6"/>
    </row>
    <row r="969" spans="1:27" ht="15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114"/>
      <c r="O969" s="105"/>
      <c r="P969" s="6"/>
      <c r="Q969" s="6"/>
      <c r="R969" s="6"/>
      <c r="S969" s="6"/>
      <c r="T969" s="114"/>
      <c r="Y969" s="120"/>
      <c r="AA969" s="6"/>
    </row>
    <row r="970" spans="1:27" ht="15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114"/>
      <c r="O970" s="105"/>
      <c r="P970" s="6"/>
      <c r="Q970" s="6"/>
      <c r="R970" s="6"/>
      <c r="S970" s="6"/>
      <c r="T970" s="114"/>
      <c r="Y970" s="120"/>
      <c r="AA970" s="6"/>
    </row>
    <row r="971" spans="1:27" ht="15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114"/>
      <c r="O971" s="105"/>
      <c r="P971" s="6"/>
      <c r="Q971" s="6"/>
      <c r="R971" s="6"/>
      <c r="S971" s="6"/>
      <c r="T971" s="114"/>
      <c r="Y971" s="120"/>
      <c r="AA971" s="6"/>
    </row>
    <row r="972" spans="1:27" ht="15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114"/>
      <c r="O972" s="105"/>
      <c r="P972" s="6"/>
      <c r="Q972" s="6"/>
      <c r="R972" s="6"/>
      <c r="S972" s="6"/>
      <c r="T972" s="114"/>
      <c r="Y972" s="120"/>
      <c r="AA972" s="6"/>
    </row>
    <row r="973" spans="1:27" ht="15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114"/>
      <c r="O973" s="105"/>
      <c r="P973" s="6"/>
      <c r="Q973" s="6"/>
      <c r="R973" s="6"/>
      <c r="S973" s="6"/>
      <c r="T973" s="114"/>
      <c r="Y973" s="120"/>
      <c r="AA973" s="6"/>
    </row>
    <row r="974" spans="1:27" ht="15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114"/>
      <c r="O974" s="105"/>
      <c r="P974" s="6"/>
      <c r="Q974" s="6"/>
      <c r="R974" s="6"/>
      <c r="S974" s="6"/>
      <c r="T974" s="114"/>
      <c r="Y974" s="120"/>
      <c r="AA974" s="6"/>
    </row>
    <row r="975" spans="1:27" ht="15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114"/>
      <c r="O975" s="105"/>
      <c r="P975" s="6"/>
      <c r="Q975" s="6"/>
      <c r="R975" s="6"/>
      <c r="S975" s="6"/>
      <c r="T975" s="114"/>
      <c r="Y975" s="120"/>
      <c r="AA975" s="6"/>
    </row>
    <row r="976" spans="1:27" ht="15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114"/>
      <c r="O976" s="105"/>
      <c r="P976" s="6"/>
      <c r="Q976" s="6"/>
      <c r="R976" s="6"/>
      <c r="S976" s="6"/>
      <c r="T976" s="114"/>
      <c r="Y976" s="120"/>
      <c r="AA976" s="6"/>
    </row>
    <row r="977" spans="1:27" ht="15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114"/>
      <c r="O977" s="105"/>
      <c r="P977" s="6"/>
      <c r="Q977" s="6"/>
      <c r="R977" s="6"/>
      <c r="S977" s="6"/>
      <c r="T977" s="114"/>
      <c r="Y977" s="120"/>
      <c r="AA977" s="6"/>
    </row>
    <row r="978" spans="1:27" ht="15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114"/>
      <c r="O978" s="105"/>
      <c r="P978" s="6"/>
      <c r="Q978" s="6"/>
      <c r="R978" s="6"/>
      <c r="S978" s="6"/>
      <c r="T978" s="114"/>
      <c r="Y978" s="120"/>
      <c r="AA978" s="6"/>
    </row>
    <row r="979" spans="1:27" ht="15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114"/>
      <c r="O979" s="105"/>
      <c r="P979" s="6"/>
      <c r="Q979" s="6"/>
      <c r="R979" s="6"/>
      <c r="S979" s="6"/>
      <c r="T979" s="114"/>
      <c r="Y979" s="120"/>
      <c r="AA979" s="6"/>
    </row>
    <row r="980" spans="1:27" ht="15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114"/>
      <c r="O980" s="105"/>
      <c r="P980" s="6"/>
      <c r="Q980" s="6"/>
      <c r="R980" s="6"/>
      <c r="S980" s="6"/>
      <c r="T980" s="114"/>
      <c r="Y980" s="120"/>
      <c r="AA980" s="6"/>
    </row>
    <row r="981" spans="1:27" ht="15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114"/>
      <c r="O981" s="105"/>
      <c r="P981" s="6"/>
      <c r="Q981" s="6"/>
      <c r="R981" s="6"/>
      <c r="S981" s="6"/>
      <c r="T981" s="114"/>
      <c r="Y981" s="120"/>
      <c r="AA981" s="6"/>
    </row>
    <row r="982" spans="1:27" ht="15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114"/>
      <c r="O982" s="105"/>
      <c r="P982" s="6"/>
      <c r="Q982" s="6"/>
      <c r="R982" s="6"/>
      <c r="S982" s="6"/>
      <c r="T982" s="114"/>
      <c r="Y982" s="120"/>
      <c r="AA982" s="6"/>
    </row>
    <row r="983" spans="1:27" ht="15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114"/>
      <c r="O983" s="105"/>
      <c r="P983" s="6"/>
      <c r="Q983" s="6"/>
      <c r="R983" s="6"/>
      <c r="S983" s="6"/>
      <c r="T983" s="114"/>
      <c r="Y983" s="120"/>
      <c r="AA983" s="6"/>
    </row>
    <row r="984" spans="1:27" ht="15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114"/>
      <c r="O984" s="105"/>
      <c r="P984" s="6"/>
      <c r="Q984" s="6"/>
      <c r="R984" s="6"/>
      <c r="S984" s="6"/>
      <c r="T984" s="114"/>
      <c r="Y984" s="120"/>
      <c r="AA984" s="6"/>
    </row>
    <row r="985" spans="1:27" ht="15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114"/>
      <c r="O985" s="105"/>
      <c r="P985" s="6"/>
      <c r="Q985" s="6"/>
      <c r="R985" s="6"/>
      <c r="S985" s="6"/>
      <c r="T985" s="114"/>
      <c r="Y985" s="120"/>
      <c r="AA985" s="6"/>
    </row>
    <row r="986" spans="1:27" ht="15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114"/>
      <c r="O986" s="105"/>
      <c r="P986" s="6"/>
      <c r="Q986" s="6"/>
      <c r="R986" s="6"/>
      <c r="S986" s="6"/>
      <c r="T986" s="114"/>
      <c r="Y986" s="120"/>
      <c r="AA986" s="6"/>
    </row>
    <row r="987" spans="1:27" ht="15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114"/>
      <c r="O987" s="105"/>
      <c r="P987" s="6"/>
      <c r="Q987" s="6"/>
      <c r="R987" s="6"/>
      <c r="S987" s="6"/>
      <c r="T987" s="114"/>
      <c r="Y987" s="120"/>
      <c r="AA987" s="6"/>
    </row>
    <row r="988" spans="1:27" ht="15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114"/>
      <c r="O988" s="105"/>
      <c r="P988" s="6"/>
      <c r="Q988" s="6"/>
      <c r="R988" s="6"/>
      <c r="S988" s="6"/>
      <c r="T988" s="114"/>
      <c r="Y988" s="120"/>
      <c r="AA988" s="6"/>
    </row>
    <row r="989" spans="1:27" ht="15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114"/>
      <c r="O989" s="105"/>
      <c r="P989" s="6"/>
      <c r="Q989" s="6"/>
      <c r="R989" s="6"/>
      <c r="S989" s="6"/>
      <c r="T989" s="114"/>
      <c r="Y989" s="120"/>
      <c r="AA989" s="6"/>
    </row>
    <row r="990" spans="1:27" ht="15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114"/>
      <c r="O990" s="105"/>
      <c r="P990" s="6"/>
      <c r="Q990" s="6"/>
      <c r="R990" s="6"/>
      <c r="S990" s="6"/>
      <c r="T990" s="114"/>
      <c r="Y990" s="120"/>
      <c r="AA990" s="6"/>
    </row>
    <row r="991" spans="1:27" ht="15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114"/>
      <c r="O991" s="105"/>
      <c r="P991" s="6"/>
      <c r="Q991" s="6"/>
      <c r="R991" s="6"/>
      <c r="S991" s="6"/>
      <c r="T991" s="114"/>
      <c r="Y991" s="120"/>
      <c r="AA991" s="6"/>
    </row>
    <row r="992" spans="1:27" ht="15.7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114"/>
      <c r="O992" s="105"/>
      <c r="P992" s="6"/>
      <c r="Q992" s="6"/>
      <c r="R992" s="6"/>
      <c r="S992" s="6"/>
      <c r="T992" s="114"/>
      <c r="Y992" s="120"/>
      <c r="AA992" s="6"/>
    </row>
    <row r="993" spans="1:27" ht="15.7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114"/>
      <c r="O993" s="105"/>
      <c r="P993" s="6"/>
      <c r="Q993" s="6"/>
      <c r="R993" s="6"/>
      <c r="S993" s="6"/>
      <c r="T993" s="114"/>
      <c r="Y993" s="120"/>
      <c r="AA993" s="6"/>
    </row>
    <row r="994" spans="1:27" ht="15.75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114"/>
      <c r="O994" s="105"/>
      <c r="P994" s="6"/>
      <c r="Q994" s="6"/>
      <c r="R994" s="6"/>
      <c r="S994" s="6"/>
      <c r="T994" s="114"/>
      <c r="Y994" s="120"/>
      <c r="AA994" s="6"/>
    </row>
    <row r="995" spans="1:27" ht="15.75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114"/>
      <c r="O995" s="105"/>
      <c r="P995" s="6"/>
      <c r="Q995" s="6"/>
      <c r="R995" s="6"/>
      <c r="S995" s="6"/>
      <c r="T995" s="114"/>
      <c r="Y995" s="120"/>
      <c r="AA995" s="6"/>
    </row>
    <row r="996" spans="1:27" ht="15.75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114"/>
      <c r="O996" s="105"/>
      <c r="P996" s="6"/>
      <c r="Q996" s="6"/>
      <c r="R996" s="6"/>
      <c r="S996" s="6"/>
      <c r="T996" s="114"/>
      <c r="Y996" s="120"/>
      <c r="AA996" s="6"/>
    </row>
    <row r="997" spans="1:27" ht="15.75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114"/>
      <c r="O997" s="105"/>
      <c r="P997" s="6"/>
      <c r="Q997" s="6"/>
      <c r="R997" s="6"/>
      <c r="S997" s="6"/>
      <c r="T997" s="114"/>
      <c r="Y997" s="120"/>
      <c r="AA997" s="6"/>
    </row>
    <row r="998" spans="1:27" ht="15.75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114"/>
      <c r="O998" s="105"/>
      <c r="P998" s="6"/>
      <c r="Q998" s="6"/>
      <c r="R998" s="6"/>
      <c r="S998" s="6"/>
      <c r="T998" s="114"/>
      <c r="Y998" s="120"/>
      <c r="AA998" s="6"/>
    </row>
    <row r="999" spans="1:27" ht="15.75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114"/>
      <c r="O999" s="105"/>
      <c r="P999" s="6"/>
      <c r="Q999" s="6"/>
      <c r="R999" s="6"/>
      <c r="S999" s="6"/>
      <c r="T999" s="114"/>
      <c r="Y999" s="120"/>
      <c r="AA999" s="6"/>
    </row>
    <row r="1000" spans="1:27" ht="15.75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114"/>
      <c r="O1000" s="105"/>
      <c r="P1000" s="6"/>
      <c r="Q1000" s="6"/>
      <c r="R1000" s="6"/>
      <c r="S1000" s="6"/>
      <c r="T1000" s="114"/>
      <c r="Y1000" s="120"/>
      <c r="AA1000" s="6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000"/>
  <sheetViews>
    <sheetView topLeftCell="F81" zoomScale="87" workbookViewId="0">
      <selection activeCell="M98" sqref="M98"/>
    </sheetView>
  </sheetViews>
  <sheetFormatPr baseColWidth="10" defaultColWidth="11.1640625" defaultRowHeight="15" customHeight="1" x14ac:dyDescent="0.2"/>
  <cols>
    <col min="1" max="1" width="18.83203125" customWidth="1"/>
    <col min="2" max="2" width="13.6640625" customWidth="1"/>
    <col min="3" max="3" width="3.1640625" customWidth="1"/>
    <col min="4" max="4" width="3.33203125" customWidth="1"/>
    <col min="5" max="9" width="12.1640625" customWidth="1"/>
    <col min="10" max="10" width="10.1640625" customWidth="1"/>
    <col min="11" max="11" width="15.83203125" style="87" customWidth="1"/>
    <col min="12" max="12" width="12.1640625" style="87" customWidth="1"/>
    <col min="13" max="13" width="12.1640625" style="119" customWidth="1"/>
    <col min="14" max="14" width="12.1640625" style="205" customWidth="1"/>
    <col min="15" max="16" width="12.5" customWidth="1"/>
    <col min="17" max="17" width="12.1640625" style="110" customWidth="1"/>
    <col min="18" max="18" width="12.1640625" customWidth="1"/>
    <col min="19" max="19" width="18.1640625" style="119" customWidth="1"/>
    <col min="20" max="20" width="10.5" customWidth="1"/>
    <col min="22" max="22" width="10.5" customWidth="1"/>
    <col min="23" max="23" width="10.5" style="87" customWidth="1"/>
    <col min="24" max="24" width="20.83203125" style="87" customWidth="1"/>
  </cols>
  <sheetData>
    <row r="1" spans="1:24" ht="15.75" customHeight="1" thickBot="1" x14ac:dyDescent="0.25">
      <c r="A1" s="93" t="s">
        <v>59</v>
      </c>
      <c r="B1" s="42" t="s">
        <v>254</v>
      </c>
      <c r="C1" s="42" t="s">
        <v>3</v>
      </c>
      <c r="D1" s="42" t="s">
        <v>4</v>
      </c>
      <c r="E1" s="42" t="s">
        <v>60</v>
      </c>
      <c r="F1" s="42" t="s">
        <v>61</v>
      </c>
      <c r="G1" s="42" t="s">
        <v>62</v>
      </c>
      <c r="H1" s="42" t="s">
        <v>227</v>
      </c>
      <c r="I1" s="2" t="s">
        <v>240</v>
      </c>
      <c r="J1" s="42" t="s">
        <v>250</v>
      </c>
      <c r="K1" s="85" t="s">
        <v>229</v>
      </c>
      <c r="L1" s="85" t="s">
        <v>230</v>
      </c>
      <c r="M1" s="111" t="s">
        <v>239</v>
      </c>
      <c r="N1" s="237"/>
      <c r="O1" s="42" t="s">
        <v>255</v>
      </c>
      <c r="P1" s="42" t="s">
        <v>253</v>
      </c>
      <c r="Q1" s="102" t="s">
        <v>221</v>
      </c>
      <c r="R1" s="42" t="s">
        <v>222</v>
      </c>
      <c r="S1" s="111" t="s">
        <v>262</v>
      </c>
      <c r="T1" s="25"/>
      <c r="V1" s="25"/>
      <c r="W1" s="145"/>
      <c r="X1" s="145"/>
    </row>
    <row r="2" spans="1:24" ht="15.75" customHeight="1" x14ac:dyDescent="0.2">
      <c r="A2" s="50" t="s">
        <v>67</v>
      </c>
      <c r="B2" s="34" t="s">
        <v>68</v>
      </c>
      <c r="C2" s="34">
        <v>2</v>
      </c>
      <c r="D2" s="34">
        <v>3</v>
      </c>
      <c r="E2" s="34">
        <f>IF(H2&lt;0.001,1,0)</f>
        <v>1</v>
      </c>
      <c r="F2" s="34">
        <f t="shared" ref="F2:F33" si="0">O2-R2</f>
        <v>92.000000001000018</v>
      </c>
      <c r="G2" s="34">
        <f t="shared" ref="G2:G33" si="1">O2-Q2</f>
        <v>92.000000001000018</v>
      </c>
      <c r="H2" s="34">
        <f>100*(G2-F2)/G2</f>
        <v>0</v>
      </c>
      <c r="I2" s="34">
        <v>172.28314399719201</v>
      </c>
      <c r="J2" s="34">
        <v>195136</v>
      </c>
      <c r="K2" s="44">
        <f t="shared" ref="K2:K33" si="2">O2-S2</f>
        <v>60</v>
      </c>
      <c r="L2" s="44">
        <f>100*IF(MIN(BilevelSolver!G2,TimeDependent!G2,Sparse!G2,NonLinear!G2)=0,0,(NonLinear!G2-MIN(BilevelSolver!G2,TimeDependent!G2,Sparse!G2,NonLinear!G2))/MIN(BilevelSolver!G2,TimeDependent!G2,Sparse!G2,NonLinear!G2))</f>
        <v>1.0869759199008315E-9</v>
      </c>
      <c r="M2" s="112">
        <f>100*(G2-K2)/G2</f>
        <v>34.782608696361073</v>
      </c>
      <c r="N2" s="238"/>
      <c r="O2" s="34">
        <v>102</v>
      </c>
      <c r="P2" s="34">
        <v>60</v>
      </c>
      <c r="Q2" s="103">
        <v>9.9999999989999893</v>
      </c>
      <c r="R2" s="34">
        <v>9.9999999989999893</v>
      </c>
      <c r="S2" s="112">
        <v>42</v>
      </c>
      <c r="W2" s="226"/>
      <c r="X2" s="226"/>
    </row>
    <row r="3" spans="1:24" ht="15.75" customHeight="1" x14ac:dyDescent="0.2">
      <c r="A3" s="98" t="s">
        <v>69</v>
      </c>
      <c r="B3" s="31" t="s">
        <v>68</v>
      </c>
      <c r="C3" s="31">
        <v>2</v>
      </c>
      <c r="D3" s="31">
        <v>4</v>
      </c>
      <c r="E3" s="31">
        <f t="shared" ref="E3:E66" si="3">IF(H3&lt;0.001,1,0)</f>
        <v>1</v>
      </c>
      <c r="F3" s="31">
        <f t="shared" si="0"/>
        <v>89.999996464835803</v>
      </c>
      <c r="G3" s="31">
        <f t="shared" si="1"/>
        <v>89.999996464835803</v>
      </c>
      <c r="H3" s="31">
        <f t="shared" ref="H3:H65" si="4">100*(G3-F3)/G3</f>
        <v>0</v>
      </c>
      <c r="I3" s="31">
        <v>2887.6428520679401</v>
      </c>
      <c r="J3" s="31">
        <v>3660314</v>
      </c>
      <c r="K3" s="45">
        <f t="shared" si="2"/>
        <v>40</v>
      </c>
      <c r="L3" s="45">
        <f>100*IF(MIN(BilevelSolver!G3,TimeDependent!G3,Sparse!G3,NonLinear!G3)=0,0,(NonLinear!G3-MIN(BilevelSolver!G3,TimeDependent!G3,Sparse!G3,NonLinear!G3))/MIN(BilevelSolver!G3,TimeDependent!G3,Sparse!G3,NonLinear!G3))</f>
        <v>0</v>
      </c>
      <c r="M3" s="113">
        <f t="shared" ref="M3:M66" si="5">100*(G3-K3)/G3</f>
        <v>55.555553809795391</v>
      </c>
      <c r="N3" s="238"/>
      <c r="O3" s="31">
        <v>102</v>
      </c>
      <c r="P3" s="31">
        <v>40</v>
      </c>
      <c r="Q3" s="104">
        <v>12.0000035351642</v>
      </c>
      <c r="R3" s="31">
        <v>12.0000035351642</v>
      </c>
      <c r="S3" s="113">
        <v>62</v>
      </c>
      <c r="W3" s="226"/>
      <c r="X3" s="226"/>
    </row>
    <row r="4" spans="1:24" ht="15.75" customHeight="1" x14ac:dyDescent="0.2">
      <c r="A4" s="52" t="s">
        <v>70</v>
      </c>
      <c r="B4" s="6" t="s">
        <v>68</v>
      </c>
      <c r="C4" s="6">
        <v>2</v>
      </c>
      <c r="D4" s="6">
        <v>5</v>
      </c>
      <c r="E4" s="6">
        <f t="shared" si="3"/>
        <v>0</v>
      </c>
      <c r="F4" s="6">
        <f t="shared" si="0"/>
        <v>45</v>
      </c>
      <c r="G4" s="6">
        <f t="shared" si="1"/>
        <v>87</v>
      </c>
      <c r="H4" s="6">
        <f t="shared" si="4"/>
        <v>48.275862068965516</v>
      </c>
      <c r="I4" s="6">
        <v>7200.0003910064697</v>
      </c>
      <c r="J4" s="6">
        <v>9412952</v>
      </c>
      <c r="K4" s="86">
        <f t="shared" si="2"/>
        <v>0</v>
      </c>
      <c r="L4" s="86">
        <f>100*IF(MIN(BilevelSolver!G4,TimeDependent!G4,Sparse!G4,NonLinear!G4)=0,0,(NonLinear!G4-MIN(BilevelSolver!G4,TimeDependent!G4,Sparse!G4,NonLinear!G4))/MIN(BilevelSolver!G4,TimeDependent!G4,Sparse!G4,NonLinear!G4))</f>
        <v>0</v>
      </c>
      <c r="M4" s="114">
        <f t="shared" si="5"/>
        <v>100</v>
      </c>
      <c r="N4" s="238"/>
      <c r="O4" s="6">
        <v>102</v>
      </c>
      <c r="P4" s="6">
        <v>0</v>
      </c>
      <c r="Q4" s="105">
        <v>15</v>
      </c>
      <c r="R4" s="6">
        <v>57</v>
      </c>
      <c r="S4" s="114">
        <v>102</v>
      </c>
      <c r="W4" s="226"/>
      <c r="X4" s="226"/>
    </row>
    <row r="5" spans="1:24" ht="15.75" customHeight="1" x14ac:dyDescent="0.2">
      <c r="A5" s="50" t="s">
        <v>71</v>
      </c>
      <c r="B5" s="31" t="s">
        <v>68</v>
      </c>
      <c r="C5" s="31">
        <v>3</v>
      </c>
      <c r="D5" s="31">
        <v>3</v>
      </c>
      <c r="E5" s="31">
        <f t="shared" si="3"/>
        <v>1</v>
      </c>
      <c r="F5" s="31">
        <f t="shared" si="0"/>
        <v>79.999999951999825</v>
      </c>
      <c r="G5" s="31">
        <f t="shared" si="1"/>
        <v>79.999999951999825</v>
      </c>
      <c r="H5" s="31">
        <f t="shared" si="4"/>
        <v>0</v>
      </c>
      <c r="I5" s="31">
        <v>162.66062188148399</v>
      </c>
      <c r="J5" s="31">
        <v>135135</v>
      </c>
      <c r="K5" s="45">
        <f t="shared" si="2"/>
        <v>41</v>
      </c>
      <c r="L5" s="45">
        <f>100*IF(MIN(BilevelSolver!G5,TimeDependent!G5,Sparse!G5,NonLinear!G5)=0,0,(NonLinear!G5-MIN(BilevelSolver!G5,TimeDependent!G5,Sparse!G5,NonLinear!G5))/MIN(BilevelSolver!G5,TimeDependent!G5,Sparse!G5,NonLinear!G5))</f>
        <v>0</v>
      </c>
      <c r="M5" s="113">
        <f t="shared" si="5"/>
        <v>48.749999969249885</v>
      </c>
      <c r="N5" s="238"/>
      <c r="O5" s="31">
        <v>89</v>
      </c>
      <c r="P5" s="31">
        <v>41</v>
      </c>
      <c r="Q5" s="104">
        <v>9.0000000480001692</v>
      </c>
      <c r="R5" s="31">
        <v>9.0000000480001692</v>
      </c>
      <c r="S5" s="113">
        <v>48</v>
      </c>
      <c r="W5" s="226"/>
      <c r="X5" s="226"/>
    </row>
    <row r="6" spans="1:24" ht="15.75" customHeight="1" x14ac:dyDescent="0.2">
      <c r="A6" s="98" t="s">
        <v>72</v>
      </c>
      <c r="B6" s="31" t="s">
        <v>68</v>
      </c>
      <c r="C6" s="31">
        <v>3</v>
      </c>
      <c r="D6" s="31">
        <v>4</v>
      </c>
      <c r="E6" s="31">
        <f t="shared" si="3"/>
        <v>1</v>
      </c>
      <c r="F6" s="31">
        <f t="shared" si="0"/>
        <v>77</v>
      </c>
      <c r="G6" s="31">
        <f t="shared" si="1"/>
        <v>77</v>
      </c>
      <c r="H6" s="31">
        <f t="shared" si="4"/>
        <v>0</v>
      </c>
      <c r="I6" s="31">
        <v>1307.0511498451201</v>
      </c>
      <c r="J6" s="31">
        <v>2111328</v>
      </c>
      <c r="K6" s="45">
        <f t="shared" si="2"/>
        <v>0</v>
      </c>
      <c r="L6" s="45">
        <f>100*IF(MIN(BilevelSolver!G6,TimeDependent!G6,Sparse!G6,NonLinear!G6)=0,0,(NonLinear!G6-MIN(BilevelSolver!G6,TimeDependent!G6,Sparse!G6,NonLinear!G6))/MIN(BilevelSolver!G6,TimeDependent!G6,Sparse!G6,NonLinear!G6))</f>
        <v>0</v>
      </c>
      <c r="M6" s="113">
        <f t="shared" si="5"/>
        <v>100</v>
      </c>
      <c r="N6" s="238"/>
      <c r="O6" s="31">
        <v>89</v>
      </c>
      <c r="P6" s="31">
        <v>0</v>
      </c>
      <c r="Q6" s="104">
        <v>12</v>
      </c>
      <c r="R6" s="31">
        <v>12</v>
      </c>
      <c r="S6" s="113">
        <v>89</v>
      </c>
      <c r="W6" s="226"/>
      <c r="X6" s="226"/>
    </row>
    <row r="7" spans="1:24" ht="15.75" customHeight="1" x14ac:dyDescent="0.2">
      <c r="A7" s="52" t="s">
        <v>73</v>
      </c>
      <c r="B7" s="6" t="s">
        <v>68</v>
      </c>
      <c r="C7" s="6">
        <v>3</v>
      </c>
      <c r="D7" s="6">
        <v>5</v>
      </c>
      <c r="E7" s="6">
        <f t="shared" si="3"/>
        <v>0</v>
      </c>
      <c r="F7" s="6">
        <f t="shared" si="0"/>
        <v>48</v>
      </c>
      <c r="G7" s="6">
        <f t="shared" si="1"/>
        <v>72.999996750541897</v>
      </c>
      <c r="H7" s="6">
        <f t="shared" si="4"/>
        <v>34.24657241557523</v>
      </c>
      <c r="I7" s="6">
        <v>7200.0003230571701</v>
      </c>
      <c r="J7" s="6">
        <v>10631875</v>
      </c>
      <c r="K7" s="86">
        <f t="shared" si="2"/>
        <v>0</v>
      </c>
      <c r="L7" s="86">
        <f>100*IF(MIN(BilevelSolver!G7,TimeDependent!G7,Sparse!G7,NonLinear!G7)=0,0,(NonLinear!G7-MIN(BilevelSolver!G7,TimeDependent!G7,Sparse!G7,NonLinear!G7))/MIN(BilevelSolver!G7,TimeDependent!G7,Sparse!G7,NonLinear!G7))</f>
        <v>0</v>
      </c>
      <c r="M7" s="114">
        <f t="shared" si="5"/>
        <v>100</v>
      </c>
      <c r="N7" s="238"/>
      <c r="O7" s="6">
        <v>89</v>
      </c>
      <c r="P7" s="6">
        <v>0</v>
      </c>
      <c r="Q7" s="105">
        <v>16.0000032494581</v>
      </c>
      <c r="R7" s="6">
        <v>41</v>
      </c>
      <c r="S7" s="114">
        <v>89</v>
      </c>
      <c r="W7" s="226"/>
      <c r="X7" s="226"/>
    </row>
    <row r="8" spans="1:24" ht="15.75" customHeight="1" x14ac:dyDescent="0.2">
      <c r="A8" s="50" t="s">
        <v>74</v>
      </c>
      <c r="B8" s="31" t="s">
        <v>68</v>
      </c>
      <c r="C8" s="31">
        <v>4</v>
      </c>
      <c r="D8" s="31">
        <v>3</v>
      </c>
      <c r="E8" s="31">
        <f t="shared" si="3"/>
        <v>1</v>
      </c>
      <c r="F8" s="31">
        <f t="shared" si="0"/>
        <v>58.9999999978997</v>
      </c>
      <c r="G8" s="31">
        <f t="shared" si="1"/>
        <v>58.9999999978997</v>
      </c>
      <c r="H8" s="31">
        <f t="shared" si="4"/>
        <v>0</v>
      </c>
      <c r="I8" s="31">
        <v>61.407191991806002</v>
      </c>
      <c r="J8" s="31">
        <v>53922</v>
      </c>
      <c r="K8" s="45">
        <f t="shared" si="2"/>
        <v>0</v>
      </c>
      <c r="L8" s="45">
        <f>100*IF(MIN(BilevelSolver!G8,TimeDependent!G8,Sparse!G8,NonLinear!G8)=0,0,(NonLinear!G8-MIN(BilevelSolver!G8,TimeDependent!G8,Sparse!G8,NonLinear!G8))/MIN(BilevelSolver!G8,TimeDependent!G8,Sparse!G8,NonLinear!G8))</f>
        <v>0</v>
      </c>
      <c r="M8" s="113">
        <f t="shared" si="5"/>
        <v>100.00000000000001</v>
      </c>
      <c r="N8" s="238"/>
      <c r="O8" s="31">
        <v>79</v>
      </c>
      <c r="P8" s="31">
        <v>0</v>
      </c>
      <c r="Q8" s="104">
        <v>20.0000000021003</v>
      </c>
      <c r="R8" s="31">
        <v>20.0000000021003</v>
      </c>
      <c r="S8" s="113">
        <v>79</v>
      </c>
      <c r="W8" s="226"/>
      <c r="X8" s="226"/>
    </row>
    <row r="9" spans="1:24" ht="15.75" customHeight="1" x14ac:dyDescent="0.2">
      <c r="A9" s="50" t="s">
        <v>75</v>
      </c>
      <c r="B9" s="31" t="s">
        <v>68</v>
      </c>
      <c r="C9" s="31">
        <v>4</v>
      </c>
      <c r="D9" s="31">
        <v>4</v>
      </c>
      <c r="E9" s="31">
        <f t="shared" si="3"/>
        <v>1</v>
      </c>
      <c r="F9" s="31">
        <f t="shared" si="0"/>
        <v>54.999998219016703</v>
      </c>
      <c r="G9" s="31">
        <f t="shared" si="1"/>
        <v>54.999998219016703</v>
      </c>
      <c r="H9" s="31">
        <f t="shared" si="4"/>
        <v>0</v>
      </c>
      <c r="I9" s="31">
        <v>535.69922685623101</v>
      </c>
      <c r="J9" s="31">
        <v>621992</v>
      </c>
      <c r="K9" s="45">
        <f t="shared" si="2"/>
        <v>0</v>
      </c>
      <c r="L9" s="45">
        <f>100*IF(MIN(BilevelSolver!G9,TimeDependent!G9,Sparse!G9,NonLinear!G9)=0,0,(NonLinear!G9-MIN(BilevelSolver!G9,TimeDependent!G9,Sparse!G9,NonLinear!G9))/MIN(BilevelSolver!G9,TimeDependent!G9,Sparse!G9,NonLinear!G9))</f>
        <v>0</v>
      </c>
      <c r="M9" s="113">
        <f t="shared" si="5"/>
        <v>100</v>
      </c>
      <c r="N9" s="238"/>
      <c r="O9" s="31">
        <v>79</v>
      </c>
      <c r="P9" s="31">
        <v>0</v>
      </c>
      <c r="Q9" s="104">
        <v>24.0000017809833</v>
      </c>
      <c r="R9" s="31">
        <v>24.0000017809833</v>
      </c>
      <c r="S9" s="113">
        <v>79</v>
      </c>
      <c r="W9" s="226"/>
      <c r="X9" s="226"/>
    </row>
    <row r="10" spans="1:24" ht="15.75" customHeight="1" x14ac:dyDescent="0.2">
      <c r="A10" s="98" t="s">
        <v>76</v>
      </c>
      <c r="B10" s="31" t="s">
        <v>68</v>
      </c>
      <c r="C10" s="31">
        <v>4</v>
      </c>
      <c r="D10" s="31">
        <v>5</v>
      </c>
      <c r="E10" s="31">
        <f t="shared" si="3"/>
        <v>1</v>
      </c>
      <c r="F10" s="31">
        <f t="shared" si="0"/>
        <v>46.999999996699998</v>
      </c>
      <c r="G10" s="31">
        <f t="shared" si="1"/>
        <v>46.999999996699998</v>
      </c>
      <c r="H10" s="31">
        <f t="shared" si="4"/>
        <v>0</v>
      </c>
      <c r="I10" s="31">
        <v>2630.37036514282</v>
      </c>
      <c r="J10" s="31">
        <v>3458436</v>
      </c>
      <c r="K10" s="45">
        <f t="shared" si="2"/>
        <v>0</v>
      </c>
      <c r="L10" s="45">
        <f>100*IF(MIN(BilevelSolver!G10,TimeDependent!G10,Sparse!G10,NonLinear!G10)=0,0,(NonLinear!G10-MIN(BilevelSolver!G10,TimeDependent!G10,Sparse!G10,NonLinear!G10))/MIN(BilevelSolver!G10,TimeDependent!G10,Sparse!G10,NonLinear!G10))</f>
        <v>0</v>
      </c>
      <c r="M10" s="113">
        <f t="shared" si="5"/>
        <v>100</v>
      </c>
      <c r="N10" s="238"/>
      <c r="O10" s="31">
        <v>79</v>
      </c>
      <c r="P10" s="31">
        <v>0</v>
      </c>
      <c r="Q10" s="104">
        <v>32.000000003300002</v>
      </c>
      <c r="R10" s="31">
        <v>32.000000003300002</v>
      </c>
      <c r="S10" s="113">
        <v>79</v>
      </c>
      <c r="W10" s="226"/>
      <c r="X10" s="226"/>
    </row>
    <row r="11" spans="1:24" ht="15.75" customHeight="1" thickBot="1" x14ac:dyDescent="0.25">
      <c r="A11" s="99" t="s">
        <v>77</v>
      </c>
      <c r="B11" s="31" t="s">
        <v>68</v>
      </c>
      <c r="C11" s="31">
        <v>5</v>
      </c>
      <c r="D11" s="31">
        <v>3</v>
      </c>
      <c r="E11" s="31">
        <f t="shared" si="3"/>
        <v>1</v>
      </c>
      <c r="F11" s="31">
        <f t="shared" si="0"/>
        <v>22</v>
      </c>
      <c r="G11" s="31">
        <f t="shared" si="1"/>
        <v>22</v>
      </c>
      <c r="H11" s="31">
        <f t="shared" si="4"/>
        <v>0</v>
      </c>
      <c r="I11" s="31">
        <v>14.045559883117599</v>
      </c>
      <c r="J11" s="31">
        <v>7987</v>
      </c>
      <c r="K11" s="45">
        <f t="shared" si="2"/>
        <v>0</v>
      </c>
      <c r="L11" s="45">
        <f>100*IF(MIN(BilevelSolver!G11,TimeDependent!G11,Sparse!G11,NonLinear!G11)=0,0,(NonLinear!G11-MIN(BilevelSolver!G11,TimeDependent!G11,Sparse!G11,NonLinear!G11))/MIN(BilevelSolver!G11,TimeDependent!G11,Sparse!G11,NonLinear!G11))</f>
        <v>0</v>
      </c>
      <c r="M11" s="113">
        <f t="shared" si="5"/>
        <v>100</v>
      </c>
      <c r="N11" s="238"/>
      <c r="O11" s="31">
        <v>63</v>
      </c>
      <c r="P11" s="31">
        <v>0</v>
      </c>
      <c r="Q11" s="104">
        <v>41</v>
      </c>
      <c r="R11" s="31">
        <v>41</v>
      </c>
      <c r="S11" s="113">
        <v>63</v>
      </c>
      <c r="W11" s="226"/>
      <c r="X11" s="226"/>
    </row>
    <row r="12" spans="1:24" ht="15.75" customHeight="1" x14ac:dyDescent="0.2">
      <c r="A12" s="18" t="s">
        <v>78</v>
      </c>
      <c r="B12" s="27" t="s">
        <v>79</v>
      </c>
      <c r="C12" s="27">
        <v>10</v>
      </c>
      <c r="D12" s="27">
        <v>3</v>
      </c>
      <c r="E12" s="27">
        <f t="shared" si="3"/>
        <v>0</v>
      </c>
      <c r="F12" s="27">
        <f t="shared" si="0"/>
        <v>201</v>
      </c>
      <c r="G12" s="27">
        <f t="shared" si="1"/>
        <v>229</v>
      </c>
      <c r="H12" s="27">
        <f t="shared" si="4"/>
        <v>12.22707423580786</v>
      </c>
      <c r="I12" s="27">
        <v>7200.0009078979401</v>
      </c>
      <c r="J12" s="27">
        <v>502778</v>
      </c>
      <c r="K12" s="94">
        <f t="shared" si="2"/>
        <v>201</v>
      </c>
      <c r="L12" s="94">
        <f>100*IF(MIN(BilevelSolver!G12,TimeDependent!G12,Sparse!G12,NonLinear!G12)=0,0,(NonLinear!G12-MIN(BilevelSolver!G12,TimeDependent!G12,Sparse!G12,NonLinear!G12))/MIN(BilevelSolver!G12,TimeDependent!G12,Sparse!G12,NonLinear!G12))</f>
        <v>0</v>
      </c>
      <c r="M12" s="115">
        <f t="shared" si="5"/>
        <v>12.22707423580786</v>
      </c>
      <c r="N12" s="238"/>
      <c r="O12" s="27">
        <v>322</v>
      </c>
      <c r="P12" s="27">
        <v>201</v>
      </c>
      <c r="Q12" s="106">
        <v>93</v>
      </c>
      <c r="R12" s="27">
        <v>121</v>
      </c>
      <c r="S12" s="115">
        <v>121</v>
      </c>
      <c r="W12" s="226"/>
      <c r="X12" s="226"/>
    </row>
    <row r="13" spans="1:24" ht="15.75" customHeight="1" x14ac:dyDescent="0.2">
      <c r="A13" s="18" t="s">
        <v>80</v>
      </c>
      <c r="B13" s="6" t="s">
        <v>79</v>
      </c>
      <c r="C13" s="6">
        <v>10</v>
      </c>
      <c r="D13" s="6">
        <v>4</v>
      </c>
      <c r="E13" s="6">
        <f t="shared" si="3"/>
        <v>0</v>
      </c>
      <c r="F13" s="6">
        <f t="shared" si="0"/>
        <v>178</v>
      </c>
      <c r="G13" s="6">
        <f t="shared" si="1"/>
        <v>220.99999989194401</v>
      </c>
      <c r="H13" s="6">
        <f t="shared" si="4"/>
        <v>19.457013535279856</v>
      </c>
      <c r="I13" s="6">
        <v>7200.0013689994803</v>
      </c>
      <c r="J13" s="6">
        <v>339984</v>
      </c>
      <c r="K13" s="86">
        <f t="shared" si="2"/>
        <v>178</v>
      </c>
      <c r="L13" s="86">
        <f>100*IF(MIN(BilevelSolver!G13,TimeDependent!G13,Sparse!G13,NonLinear!G13)=0,0,(NonLinear!G13-MIN(BilevelSolver!G13,TimeDependent!G13,Sparse!G13,NonLinear!G13))/MIN(BilevelSolver!G13,TimeDependent!G13,Sparse!G13,NonLinear!G13))</f>
        <v>0.91324195979178746</v>
      </c>
      <c r="M13" s="114">
        <f t="shared" si="5"/>
        <v>19.457013535279856</v>
      </c>
      <c r="N13" s="238"/>
      <c r="O13" s="6">
        <v>322</v>
      </c>
      <c r="P13" s="6">
        <v>178</v>
      </c>
      <c r="Q13" s="105">
        <v>101.000000108056</v>
      </c>
      <c r="R13" s="6">
        <v>144</v>
      </c>
      <c r="S13" s="114">
        <v>144</v>
      </c>
      <c r="W13" s="226"/>
      <c r="X13" s="226"/>
    </row>
    <row r="14" spans="1:24" ht="15.75" customHeight="1" x14ac:dyDescent="0.2">
      <c r="A14" s="18" t="s">
        <v>81</v>
      </c>
      <c r="B14" s="6" t="s">
        <v>79</v>
      </c>
      <c r="C14" s="6">
        <v>10</v>
      </c>
      <c r="D14" s="6">
        <v>5</v>
      </c>
      <c r="E14" s="6">
        <f t="shared" si="3"/>
        <v>0</v>
      </c>
      <c r="F14" s="6">
        <f t="shared" si="0"/>
        <v>163</v>
      </c>
      <c r="G14" s="6">
        <f t="shared" si="1"/>
        <v>206.99999900381698</v>
      </c>
      <c r="H14" s="6">
        <f t="shared" si="4"/>
        <v>21.256038268389386</v>
      </c>
      <c r="I14" s="6">
        <v>7200.0009281635203</v>
      </c>
      <c r="J14" s="6">
        <v>541287</v>
      </c>
      <c r="K14" s="86">
        <f t="shared" si="2"/>
        <v>163</v>
      </c>
      <c r="L14" s="86">
        <f>100*IF(MIN(BilevelSolver!G14,TimeDependent!G14,Sparse!G14,NonLinear!G14)=0,0,(NonLinear!G14-MIN(BilevelSolver!G14,TimeDependent!G14,Sparse!G14,NonLinear!G14))/MIN(BilevelSolver!G14,TimeDependent!G14,Sparse!G14,NonLinear!G14))</f>
        <v>0</v>
      </c>
      <c r="M14" s="114">
        <f t="shared" si="5"/>
        <v>21.256038268389386</v>
      </c>
      <c r="N14" s="238"/>
      <c r="O14" s="6">
        <v>322</v>
      </c>
      <c r="P14" s="6">
        <v>163</v>
      </c>
      <c r="Q14" s="105">
        <v>115.000000996183</v>
      </c>
      <c r="R14" s="6">
        <v>159</v>
      </c>
      <c r="S14" s="114">
        <v>159</v>
      </c>
      <c r="W14" s="226"/>
      <c r="X14" s="226"/>
    </row>
    <row r="15" spans="1:24" ht="15.75" customHeight="1" x14ac:dyDescent="0.2">
      <c r="A15" s="51" t="s">
        <v>82</v>
      </c>
      <c r="B15" s="31" t="s">
        <v>79</v>
      </c>
      <c r="C15" s="31">
        <v>15</v>
      </c>
      <c r="D15" s="31">
        <v>3</v>
      </c>
      <c r="E15" s="31">
        <f t="shared" si="3"/>
        <v>1</v>
      </c>
      <c r="F15" s="31">
        <f t="shared" si="0"/>
        <v>116.99999750433091</v>
      </c>
      <c r="G15" s="31">
        <f t="shared" si="1"/>
        <v>116.99999750433091</v>
      </c>
      <c r="H15" s="31">
        <f t="shared" si="4"/>
        <v>0</v>
      </c>
      <c r="I15" s="31">
        <v>3312.7929260730698</v>
      </c>
      <c r="J15" s="31">
        <v>368255</v>
      </c>
      <c r="K15" s="45">
        <f t="shared" si="2"/>
        <v>114</v>
      </c>
      <c r="L15" s="45">
        <f>100*IF(MIN(BilevelSolver!G15,TimeDependent!G15,Sparse!G15,NonLinear!G15)=0,0,(NonLinear!G15-MIN(BilevelSolver!G15,TimeDependent!G15,Sparse!G15,NonLinear!G15))/MIN(BilevelSolver!G15,TimeDependent!G15,Sparse!G15,NonLinear!G15))</f>
        <v>0</v>
      </c>
      <c r="M15" s="113">
        <f t="shared" si="5"/>
        <v>2.5641004857456151</v>
      </c>
      <c r="N15" s="238"/>
      <c r="O15" s="31">
        <v>168</v>
      </c>
      <c r="P15" s="31">
        <v>114</v>
      </c>
      <c r="Q15" s="104">
        <v>51.000002495669101</v>
      </c>
      <c r="R15" s="31">
        <v>51.000002495669101</v>
      </c>
      <c r="S15" s="113">
        <v>54</v>
      </c>
      <c r="W15" s="226"/>
      <c r="X15" s="226"/>
    </row>
    <row r="16" spans="1:24" ht="15.75" customHeight="1" x14ac:dyDescent="0.2">
      <c r="A16" s="18" t="s">
        <v>83</v>
      </c>
      <c r="B16" s="6" t="s">
        <v>79</v>
      </c>
      <c r="C16" s="6">
        <v>15</v>
      </c>
      <c r="D16" s="6">
        <v>4</v>
      </c>
      <c r="E16" s="6">
        <f t="shared" si="3"/>
        <v>0</v>
      </c>
      <c r="F16" s="6">
        <f t="shared" si="0"/>
        <v>106</v>
      </c>
      <c r="G16" s="6">
        <f t="shared" si="1"/>
        <v>107.99999798437091</v>
      </c>
      <c r="H16" s="6">
        <f t="shared" si="4"/>
        <v>1.8518500200901249</v>
      </c>
      <c r="I16" s="6">
        <v>7200.0010790824799</v>
      </c>
      <c r="J16" s="6">
        <v>441518</v>
      </c>
      <c r="K16" s="86">
        <f t="shared" si="2"/>
        <v>106</v>
      </c>
      <c r="L16" s="86">
        <f>100*IF(MIN(BilevelSolver!G16,TimeDependent!G16,Sparse!G16,NonLinear!G16)=0,0,(NonLinear!G16-MIN(BilevelSolver!G16,TimeDependent!G16,Sparse!G16,NonLinear!G16))/MIN(BilevelSolver!G16,TimeDependent!G16,Sparse!G16,NonLinear!G16))</f>
        <v>0</v>
      </c>
      <c r="M16" s="114">
        <f t="shared" si="5"/>
        <v>1.8518500200901249</v>
      </c>
      <c r="N16" s="238"/>
      <c r="O16" s="6">
        <v>168</v>
      </c>
      <c r="P16" s="6">
        <v>106</v>
      </c>
      <c r="Q16" s="105">
        <v>60.0000020156291</v>
      </c>
      <c r="R16" s="6">
        <v>62</v>
      </c>
      <c r="S16" s="114">
        <v>62</v>
      </c>
      <c r="W16" s="226"/>
      <c r="X16" s="226"/>
    </row>
    <row r="17" spans="1:24" ht="15.75" customHeight="1" x14ac:dyDescent="0.2">
      <c r="A17" s="18" t="s">
        <v>84</v>
      </c>
      <c r="B17" s="6" t="s">
        <v>79</v>
      </c>
      <c r="C17" s="6">
        <v>15</v>
      </c>
      <c r="D17" s="6">
        <v>5</v>
      </c>
      <c r="E17" s="6">
        <f t="shared" si="3"/>
        <v>0</v>
      </c>
      <c r="F17" s="6">
        <f t="shared" si="0"/>
        <v>99</v>
      </c>
      <c r="G17" s="6">
        <f t="shared" si="1"/>
        <v>105</v>
      </c>
      <c r="H17" s="6">
        <f t="shared" si="4"/>
        <v>5.7142857142857144</v>
      </c>
      <c r="I17" s="6">
        <v>7200.0009429454803</v>
      </c>
      <c r="J17" s="6">
        <v>535159</v>
      </c>
      <c r="K17" s="86">
        <f t="shared" si="2"/>
        <v>99</v>
      </c>
      <c r="L17" s="86">
        <f>100*IF(MIN(BilevelSolver!G17,TimeDependent!G17,Sparse!G17,NonLinear!G17)=0,0,(NonLinear!G17-MIN(BilevelSolver!G17,TimeDependent!G17,Sparse!G17,NonLinear!G17))/MIN(BilevelSolver!G17,TimeDependent!G17,Sparse!G17,NonLinear!G17))</f>
        <v>2.9411764705882351</v>
      </c>
      <c r="M17" s="114">
        <f t="shared" si="5"/>
        <v>5.7142857142857144</v>
      </c>
      <c r="N17" s="238"/>
      <c r="O17" s="6">
        <v>168</v>
      </c>
      <c r="P17" s="6">
        <v>99</v>
      </c>
      <c r="Q17" s="105">
        <v>63</v>
      </c>
      <c r="R17" s="6">
        <v>69</v>
      </c>
      <c r="S17" s="114">
        <v>69</v>
      </c>
      <c r="W17" s="226"/>
      <c r="X17" s="226"/>
    </row>
    <row r="18" spans="1:24" ht="15.75" customHeight="1" x14ac:dyDescent="0.2">
      <c r="A18" s="18" t="s">
        <v>85</v>
      </c>
      <c r="B18" s="6" t="s">
        <v>79</v>
      </c>
      <c r="C18" s="6">
        <v>5</v>
      </c>
      <c r="D18" s="6">
        <v>3</v>
      </c>
      <c r="E18" s="6">
        <f t="shared" si="3"/>
        <v>0</v>
      </c>
      <c r="F18" s="6">
        <f t="shared" si="0"/>
        <v>471</v>
      </c>
      <c r="G18" s="6">
        <f t="shared" si="1"/>
        <v>896</v>
      </c>
      <c r="H18" s="6">
        <f t="shared" si="4"/>
        <v>47.433035714285715</v>
      </c>
      <c r="I18" s="6">
        <v>7200.0018050670596</v>
      </c>
      <c r="J18" s="6">
        <v>94555</v>
      </c>
      <c r="K18" s="86">
        <f t="shared" si="2"/>
        <v>471</v>
      </c>
      <c r="L18" s="86">
        <f>100*IF(MIN(BilevelSolver!G18,TimeDependent!G18,Sparse!G18,NonLinear!G18)=0,0,(NonLinear!G18-MIN(BilevelSolver!G18,TimeDependent!G18,Sparse!G18,NonLinear!G18))/MIN(BilevelSolver!G18,TimeDependent!G18,Sparse!G18,NonLinear!G18))</f>
        <v>0</v>
      </c>
      <c r="M18" s="114">
        <f t="shared" si="5"/>
        <v>47.433035714285715</v>
      </c>
      <c r="N18" s="238"/>
      <c r="O18" s="6">
        <v>1087</v>
      </c>
      <c r="P18" s="6">
        <v>471</v>
      </c>
      <c r="Q18" s="105">
        <v>191</v>
      </c>
      <c r="R18" s="6">
        <v>616</v>
      </c>
      <c r="S18" s="114">
        <v>616</v>
      </c>
      <c r="W18" s="226"/>
      <c r="X18" s="226"/>
    </row>
    <row r="19" spans="1:24" ht="15.75" customHeight="1" x14ac:dyDescent="0.2">
      <c r="A19" s="18" t="s">
        <v>86</v>
      </c>
      <c r="B19" s="6" t="s">
        <v>79</v>
      </c>
      <c r="C19" s="6">
        <v>5</v>
      </c>
      <c r="D19" s="6">
        <v>4</v>
      </c>
      <c r="E19" s="6">
        <f t="shared" si="3"/>
        <v>0</v>
      </c>
      <c r="F19" s="6">
        <f t="shared" si="0"/>
        <v>378</v>
      </c>
      <c r="G19" s="6">
        <f t="shared" si="1"/>
        <v>870.00000000000102</v>
      </c>
      <c r="H19" s="6">
        <f t="shared" si="4"/>
        <v>56.551724137931082</v>
      </c>
      <c r="I19" s="6">
        <v>7200.0117619037601</v>
      </c>
      <c r="J19" s="6">
        <v>22348</v>
      </c>
      <c r="K19" s="86">
        <f t="shared" si="2"/>
        <v>378</v>
      </c>
      <c r="L19" s="86">
        <f>100*IF(MIN(BilevelSolver!G19,TimeDependent!G19,Sparse!G19,NonLinear!G19)=0,0,(NonLinear!G19-MIN(BilevelSolver!G19,TimeDependent!G19,Sparse!G19,NonLinear!G19))/MIN(BilevelSolver!G19,TimeDependent!G19,Sparse!G19,NonLinear!G19))</f>
        <v>0</v>
      </c>
      <c r="M19" s="114">
        <f t="shared" si="5"/>
        <v>56.551724137931082</v>
      </c>
      <c r="N19" s="238"/>
      <c r="O19" s="6">
        <v>1087</v>
      </c>
      <c r="P19" s="6">
        <v>378</v>
      </c>
      <c r="Q19" s="105">
        <v>216.99999999999901</v>
      </c>
      <c r="R19" s="6">
        <v>709</v>
      </c>
      <c r="S19" s="114">
        <v>709</v>
      </c>
      <c r="W19" s="226"/>
      <c r="X19" s="226"/>
    </row>
    <row r="20" spans="1:24" ht="15.75" customHeight="1" thickBot="1" x14ac:dyDescent="0.25">
      <c r="A20" s="84" t="s">
        <v>87</v>
      </c>
      <c r="B20" s="12" t="s">
        <v>79</v>
      </c>
      <c r="C20" s="12">
        <v>5</v>
      </c>
      <c r="D20" s="12">
        <v>5</v>
      </c>
      <c r="E20" s="12">
        <f t="shared" si="3"/>
        <v>0</v>
      </c>
      <c r="F20" s="12">
        <f t="shared" si="0"/>
        <v>317</v>
      </c>
      <c r="G20" s="12">
        <f t="shared" si="1"/>
        <v>797.00000000000102</v>
      </c>
      <c r="H20" s="12">
        <f t="shared" si="4"/>
        <v>60.225846925972448</v>
      </c>
      <c r="I20" s="12">
        <v>7200.0016570091202</v>
      </c>
      <c r="J20" s="12">
        <v>40241</v>
      </c>
      <c r="K20" s="95">
        <f t="shared" si="2"/>
        <v>317</v>
      </c>
      <c r="L20" s="95">
        <f>100*IF(MIN(BilevelSolver!G20,TimeDependent!G20,Sparse!G20,NonLinear!G20)=0,0,(NonLinear!G20-MIN(BilevelSolver!G20,TimeDependent!G20,Sparse!G20,NonLinear!G20))/MIN(BilevelSolver!G20,TimeDependent!G20,Sparse!G20,NonLinear!G20))</f>
        <v>0</v>
      </c>
      <c r="M20" s="116">
        <f t="shared" si="5"/>
        <v>60.225846925972448</v>
      </c>
      <c r="N20" s="238"/>
      <c r="O20" s="12">
        <v>1087</v>
      </c>
      <c r="P20" s="12">
        <v>317</v>
      </c>
      <c r="Q20" s="107">
        <v>289.99999999999898</v>
      </c>
      <c r="R20" s="12">
        <v>770</v>
      </c>
      <c r="S20" s="116">
        <v>770</v>
      </c>
      <c r="W20" s="226"/>
      <c r="X20" s="226"/>
    </row>
    <row r="21" spans="1:24" ht="15.75" customHeight="1" x14ac:dyDescent="0.2">
      <c r="A21" s="52" t="s">
        <v>92</v>
      </c>
      <c r="B21" s="6" t="s">
        <v>89</v>
      </c>
      <c r="C21" s="6">
        <v>32</v>
      </c>
      <c r="D21" s="6">
        <v>3</v>
      </c>
      <c r="E21" s="6">
        <f t="shared" si="3"/>
        <v>0</v>
      </c>
      <c r="F21" s="6">
        <f t="shared" si="0"/>
        <v>817</v>
      </c>
      <c r="G21" s="6">
        <f t="shared" si="1"/>
        <v>886.99999814321382</v>
      </c>
      <c r="H21" s="6">
        <f t="shared" si="4"/>
        <v>7.8917698184607783</v>
      </c>
      <c r="I21" s="6">
        <v>7200.0029799938202</v>
      </c>
      <c r="J21" s="6">
        <v>181659</v>
      </c>
      <c r="K21" s="86">
        <f t="shared" si="2"/>
        <v>817</v>
      </c>
      <c r="L21" s="86">
        <f>100*IF(MIN(BilevelSolver!G21,TimeDependent!G21,Sparse!G21,NonLinear!G21)=0,0,(NonLinear!G21-MIN(BilevelSolver!G21,TimeDependent!G21,Sparse!G21,NonLinear!G21))/MIN(BilevelSolver!G21,TimeDependent!G21,Sparse!G21,NonLinear!G21))</f>
        <v>0</v>
      </c>
      <c r="M21" s="114">
        <f t="shared" si="5"/>
        <v>7.8917698184607783</v>
      </c>
      <c r="N21" s="238"/>
      <c r="O21" s="6">
        <v>936</v>
      </c>
      <c r="P21" s="6">
        <v>817</v>
      </c>
      <c r="Q21" s="105">
        <v>49.000001856786199</v>
      </c>
      <c r="R21" s="6">
        <v>119</v>
      </c>
      <c r="S21" s="114">
        <v>119</v>
      </c>
      <c r="W21" s="226"/>
      <c r="X21" s="226"/>
    </row>
    <row r="22" spans="1:24" ht="15.75" customHeight="1" x14ac:dyDescent="0.2">
      <c r="A22" s="52" t="s">
        <v>93</v>
      </c>
      <c r="B22" s="6" t="s">
        <v>89</v>
      </c>
      <c r="C22" s="6">
        <v>32</v>
      </c>
      <c r="D22" s="6">
        <v>4</v>
      </c>
      <c r="E22" s="6">
        <f t="shared" si="3"/>
        <v>0</v>
      </c>
      <c r="F22" s="6">
        <f t="shared" si="0"/>
        <v>776</v>
      </c>
      <c r="G22" s="6">
        <f t="shared" si="1"/>
        <v>869.99999999999966</v>
      </c>
      <c r="H22" s="6">
        <f t="shared" si="4"/>
        <v>10.80459770114939</v>
      </c>
      <c r="I22" s="6">
        <v>7200.0031318664496</v>
      </c>
      <c r="J22" s="6">
        <v>111991</v>
      </c>
      <c r="K22" s="86">
        <f t="shared" si="2"/>
        <v>776</v>
      </c>
      <c r="L22" s="86">
        <f>100*IF(MIN(BilevelSolver!G22,TimeDependent!G22,Sparse!G22,NonLinear!G22)=0,0,(NonLinear!G22-MIN(BilevelSolver!G22,TimeDependent!G22,Sparse!G22,NonLinear!G22))/MIN(BilevelSolver!G22,TimeDependent!G22,Sparse!G22,NonLinear!G22))</f>
        <v>0</v>
      </c>
      <c r="M22" s="114">
        <f t="shared" si="5"/>
        <v>10.80459770114939</v>
      </c>
      <c r="N22" s="238"/>
      <c r="O22" s="6">
        <v>936</v>
      </c>
      <c r="P22" s="6">
        <v>776</v>
      </c>
      <c r="Q22" s="105">
        <v>66.000000000000298</v>
      </c>
      <c r="R22" s="6">
        <v>160</v>
      </c>
      <c r="S22" s="114">
        <v>160</v>
      </c>
      <c r="W22" s="226"/>
      <c r="X22" s="226"/>
    </row>
    <row r="23" spans="1:24" ht="15.75" customHeight="1" x14ac:dyDescent="0.2">
      <c r="A23" s="52" t="s">
        <v>94</v>
      </c>
      <c r="B23" s="6" t="s">
        <v>89</v>
      </c>
      <c r="C23" s="6">
        <v>32</v>
      </c>
      <c r="D23" s="6">
        <v>5</v>
      </c>
      <c r="E23" s="6">
        <f t="shared" si="3"/>
        <v>0</v>
      </c>
      <c r="F23" s="6">
        <f t="shared" si="0"/>
        <v>740</v>
      </c>
      <c r="G23" s="6">
        <f t="shared" si="1"/>
        <v>855.00000000000045</v>
      </c>
      <c r="H23" s="6">
        <f t="shared" si="4"/>
        <v>13.450292397660865</v>
      </c>
      <c r="I23" s="6">
        <v>7200.0044410228702</v>
      </c>
      <c r="J23" s="6">
        <v>76191</v>
      </c>
      <c r="K23" s="86">
        <f t="shared" si="2"/>
        <v>740</v>
      </c>
      <c r="L23" s="86">
        <f>100*IF(MIN(BilevelSolver!G23,TimeDependent!G23,Sparse!G23,NonLinear!G23)=0,0,(NonLinear!G23-MIN(BilevelSolver!G23,TimeDependent!G23,Sparse!G23,NonLinear!G23))/MIN(BilevelSolver!G23,TimeDependent!G23,Sparse!G23,NonLinear!G23))</f>
        <v>0</v>
      </c>
      <c r="M23" s="114">
        <f t="shared" si="5"/>
        <v>13.450292397660865</v>
      </c>
      <c r="N23" s="238"/>
      <c r="O23" s="6">
        <v>936</v>
      </c>
      <c r="P23" s="6">
        <v>740</v>
      </c>
      <c r="Q23" s="105">
        <v>80.999999999999602</v>
      </c>
      <c r="R23" s="6">
        <v>196</v>
      </c>
      <c r="S23" s="114">
        <v>196</v>
      </c>
      <c r="W23" s="226"/>
      <c r="X23" s="226"/>
    </row>
    <row r="24" spans="1:24" ht="15.75" customHeight="1" x14ac:dyDescent="0.2">
      <c r="A24" s="52" t="s">
        <v>95</v>
      </c>
      <c r="B24" s="6" t="s">
        <v>89</v>
      </c>
      <c r="C24" s="6">
        <v>42</v>
      </c>
      <c r="D24" s="6">
        <v>3</v>
      </c>
      <c r="E24" s="6">
        <f t="shared" si="3"/>
        <v>0</v>
      </c>
      <c r="F24" s="6">
        <f t="shared" si="0"/>
        <v>312</v>
      </c>
      <c r="G24" s="6">
        <f t="shared" si="1"/>
        <v>353.99999999999898</v>
      </c>
      <c r="H24" s="6">
        <f t="shared" si="4"/>
        <v>11.864406779660763</v>
      </c>
      <c r="I24" s="6">
        <v>7200.0028049945804</v>
      </c>
      <c r="J24" s="6">
        <v>227327</v>
      </c>
      <c r="K24" s="86">
        <f t="shared" si="2"/>
        <v>312</v>
      </c>
      <c r="L24" s="86">
        <f>100*IF(MIN(BilevelSolver!G24,TimeDependent!G24,Sparse!G24,NonLinear!G24)=0,0,(NonLinear!G24-MIN(BilevelSolver!G24,TimeDependent!G24,Sparse!G24,NonLinear!G24))/MIN(BilevelSolver!G24,TimeDependent!G24,Sparse!G24,NonLinear!G24))</f>
        <v>0</v>
      </c>
      <c r="M24" s="114">
        <f t="shared" si="5"/>
        <v>11.864406779660763</v>
      </c>
      <c r="N24" s="238"/>
      <c r="O24" s="6">
        <v>400</v>
      </c>
      <c r="P24" s="6">
        <v>312</v>
      </c>
      <c r="Q24" s="105">
        <v>46.000000000001002</v>
      </c>
      <c r="R24" s="6">
        <v>88</v>
      </c>
      <c r="S24" s="114">
        <v>88</v>
      </c>
      <c r="W24" s="226"/>
      <c r="X24" s="226"/>
    </row>
    <row r="25" spans="1:24" ht="15.75" customHeight="1" x14ac:dyDescent="0.2">
      <c r="A25" s="52" t="s">
        <v>96</v>
      </c>
      <c r="B25" s="6" t="s">
        <v>89</v>
      </c>
      <c r="C25" s="6">
        <v>42</v>
      </c>
      <c r="D25" s="6">
        <v>4</v>
      </c>
      <c r="E25" s="6">
        <f t="shared" si="3"/>
        <v>0</v>
      </c>
      <c r="F25" s="6">
        <f t="shared" si="0"/>
        <v>311</v>
      </c>
      <c r="G25" s="6">
        <f t="shared" si="1"/>
        <v>352.99999999280021</v>
      </c>
      <c r="H25" s="6">
        <f t="shared" si="4"/>
        <v>11.898016995370211</v>
      </c>
      <c r="I25" s="6">
        <v>7200.0018010139402</v>
      </c>
      <c r="J25" s="6">
        <v>218223</v>
      </c>
      <c r="K25" s="86">
        <f t="shared" si="2"/>
        <v>311</v>
      </c>
      <c r="L25" s="86">
        <f>100*IF(MIN(BilevelSolver!G25,TimeDependent!G25,Sparse!G25,NonLinear!G25)=0,0,(NonLinear!G25-MIN(BilevelSolver!G25,TimeDependent!G25,Sparse!G25,NonLinear!G25))/MIN(BilevelSolver!G25,TimeDependent!G25,Sparse!G25,NonLinear!G25))</f>
        <v>13.141025638718018</v>
      </c>
      <c r="M25" s="114">
        <f t="shared" si="5"/>
        <v>11.898016995370211</v>
      </c>
      <c r="N25" s="238"/>
      <c r="O25" s="6">
        <v>400</v>
      </c>
      <c r="P25" s="6">
        <v>311</v>
      </c>
      <c r="Q25" s="105">
        <v>47.000000007199802</v>
      </c>
      <c r="R25" s="6">
        <v>89</v>
      </c>
      <c r="S25" s="114">
        <v>89</v>
      </c>
      <c r="W25" s="226"/>
      <c r="X25" s="226"/>
    </row>
    <row r="26" spans="1:24" ht="15.75" customHeight="1" thickBot="1" x14ac:dyDescent="0.25">
      <c r="A26" s="53" t="s">
        <v>97</v>
      </c>
      <c r="B26" s="12" t="s">
        <v>89</v>
      </c>
      <c r="C26" s="12">
        <v>42</v>
      </c>
      <c r="D26" s="12">
        <v>5</v>
      </c>
      <c r="E26" s="12">
        <f t="shared" si="3"/>
        <v>0</v>
      </c>
      <c r="F26" s="12">
        <f t="shared" si="0"/>
        <v>310</v>
      </c>
      <c r="G26" s="12">
        <f t="shared" si="1"/>
        <v>351.99999999999943</v>
      </c>
      <c r="H26" s="12">
        <f t="shared" si="4"/>
        <v>11.931818181818041</v>
      </c>
      <c r="I26" s="12">
        <v>7200.0034499168396</v>
      </c>
      <c r="J26" s="12">
        <v>79418</v>
      </c>
      <c r="K26" s="95">
        <f t="shared" si="2"/>
        <v>310</v>
      </c>
      <c r="L26" s="95">
        <f>100*IF(MIN(BilevelSolver!G26,TimeDependent!G26,Sparse!G26,NonLinear!G26)=0,0,(NonLinear!G26-MIN(BilevelSolver!G26,TimeDependent!G26,Sparse!G26,NonLinear!G26))/MIN(BilevelSolver!G26,TimeDependent!G26,Sparse!G26,NonLinear!G26))</f>
        <v>13.183279742765091</v>
      </c>
      <c r="M26" s="116">
        <f t="shared" si="5"/>
        <v>11.931818181818041</v>
      </c>
      <c r="N26" s="238"/>
      <c r="O26" s="12">
        <v>400</v>
      </c>
      <c r="P26" s="12">
        <v>310</v>
      </c>
      <c r="Q26" s="107">
        <v>48.000000000000597</v>
      </c>
      <c r="R26" s="12">
        <v>90</v>
      </c>
      <c r="S26" s="116">
        <v>90</v>
      </c>
      <c r="W26" s="226"/>
      <c r="X26" s="226"/>
    </row>
    <row r="27" spans="1:24" ht="15.75" customHeight="1" x14ac:dyDescent="0.2">
      <c r="A27" s="50" t="s">
        <v>137</v>
      </c>
      <c r="B27" s="34" t="s">
        <v>138</v>
      </c>
      <c r="C27" s="34">
        <v>2</v>
      </c>
      <c r="D27" s="34">
        <v>3</v>
      </c>
      <c r="E27" s="34">
        <f t="shared" si="3"/>
        <v>1</v>
      </c>
      <c r="F27" s="34">
        <f t="shared" si="0"/>
        <v>43.999999994999953</v>
      </c>
      <c r="G27" s="34">
        <f t="shared" si="1"/>
        <v>43.999999994999953</v>
      </c>
      <c r="H27" s="34">
        <f t="shared" si="4"/>
        <v>0</v>
      </c>
      <c r="I27" s="34">
        <v>12.0036458969116</v>
      </c>
      <c r="J27" s="34">
        <v>26431</v>
      </c>
      <c r="K27" s="44">
        <f t="shared" si="2"/>
        <v>0</v>
      </c>
      <c r="L27" s="44">
        <f>100*IF(MIN(BilevelSolver!G27,TimeDependent!G27,Sparse!G27,NonLinear!G27)=0,0,(NonLinear!G27-MIN(BilevelSolver!G27,TimeDependent!G27,Sparse!G27,NonLinear!G27))/MIN(BilevelSolver!G27,TimeDependent!G27,Sparse!G27,NonLinear!G27))</f>
        <v>0</v>
      </c>
      <c r="M27" s="112">
        <f t="shared" si="5"/>
        <v>100</v>
      </c>
      <c r="N27" s="238"/>
      <c r="O27" s="34">
        <v>53</v>
      </c>
      <c r="P27" s="34">
        <v>0</v>
      </c>
      <c r="Q27" s="103">
        <v>9.0000000050000502</v>
      </c>
      <c r="R27" s="34">
        <v>9.0000000050000502</v>
      </c>
      <c r="S27" s="112">
        <v>53</v>
      </c>
      <c r="W27" s="226"/>
      <c r="X27" s="226"/>
    </row>
    <row r="28" spans="1:24" ht="15.75" customHeight="1" x14ac:dyDescent="0.2">
      <c r="A28" s="50" t="s">
        <v>139</v>
      </c>
      <c r="B28" s="31" t="s">
        <v>138</v>
      </c>
      <c r="C28" s="31">
        <v>2</v>
      </c>
      <c r="D28" s="31">
        <v>4</v>
      </c>
      <c r="E28" s="31">
        <f t="shared" si="3"/>
        <v>1</v>
      </c>
      <c r="F28" s="31">
        <f t="shared" si="0"/>
        <v>42</v>
      </c>
      <c r="G28" s="31">
        <f t="shared" si="1"/>
        <v>42</v>
      </c>
      <c r="H28" s="31">
        <f t="shared" si="4"/>
        <v>0</v>
      </c>
      <c r="I28" s="31">
        <v>74.725592851638794</v>
      </c>
      <c r="J28" s="31">
        <v>205036</v>
      </c>
      <c r="K28" s="45">
        <f t="shared" si="2"/>
        <v>0</v>
      </c>
      <c r="L28" s="45">
        <f>100*IF(MIN(BilevelSolver!G28,TimeDependent!G28,Sparse!G28,NonLinear!G28)=0,0,(NonLinear!G28-MIN(BilevelSolver!G28,TimeDependent!G28,Sparse!G28,NonLinear!G28))/MIN(BilevelSolver!G28,TimeDependent!G28,Sparse!G28,NonLinear!G28))</f>
        <v>0</v>
      </c>
      <c r="M28" s="113">
        <f t="shared" si="5"/>
        <v>100</v>
      </c>
      <c r="N28" s="238"/>
      <c r="O28" s="31">
        <v>53</v>
      </c>
      <c r="P28" s="31">
        <v>0</v>
      </c>
      <c r="Q28" s="104">
        <v>11</v>
      </c>
      <c r="R28" s="31">
        <v>11</v>
      </c>
      <c r="S28" s="113">
        <v>53</v>
      </c>
      <c r="W28" s="226"/>
      <c r="X28" s="226"/>
    </row>
    <row r="29" spans="1:24" ht="15.75" customHeight="1" x14ac:dyDescent="0.2">
      <c r="A29" s="98" t="s">
        <v>140</v>
      </c>
      <c r="B29" s="31" t="s">
        <v>138</v>
      </c>
      <c r="C29" s="31">
        <v>2</v>
      </c>
      <c r="D29" s="31">
        <v>5</v>
      </c>
      <c r="E29" s="31">
        <f t="shared" si="3"/>
        <v>1</v>
      </c>
      <c r="F29" s="31">
        <f t="shared" si="0"/>
        <v>39</v>
      </c>
      <c r="G29" s="31">
        <f t="shared" si="1"/>
        <v>39</v>
      </c>
      <c r="H29" s="31">
        <f t="shared" si="4"/>
        <v>0</v>
      </c>
      <c r="I29" s="31">
        <v>583.20659494400002</v>
      </c>
      <c r="J29" s="31">
        <v>1502718</v>
      </c>
      <c r="K29" s="45">
        <f t="shared" si="2"/>
        <v>0</v>
      </c>
      <c r="L29" s="45">
        <f>100*IF(MIN(BilevelSolver!G29,TimeDependent!G29,Sparse!G29,NonLinear!G29)=0,0,(NonLinear!G29-MIN(BilevelSolver!G29,TimeDependent!G29,Sparse!G29,NonLinear!G29))/MIN(BilevelSolver!G29,TimeDependent!G29,Sparse!G29,NonLinear!G29))</f>
        <v>0</v>
      </c>
      <c r="M29" s="113">
        <f t="shared" si="5"/>
        <v>100</v>
      </c>
      <c r="N29" s="238"/>
      <c r="O29" s="31">
        <v>53</v>
      </c>
      <c r="P29" s="31">
        <v>0</v>
      </c>
      <c r="Q29" s="104">
        <v>14</v>
      </c>
      <c r="R29" s="31">
        <v>14</v>
      </c>
      <c r="S29" s="113">
        <v>53</v>
      </c>
      <c r="W29" s="226"/>
      <c r="X29" s="226"/>
    </row>
    <row r="30" spans="1:24" ht="15.75" customHeight="1" x14ac:dyDescent="0.2">
      <c r="A30" s="50" t="s">
        <v>141</v>
      </c>
      <c r="B30" s="31" t="s">
        <v>138</v>
      </c>
      <c r="C30" s="31">
        <v>3</v>
      </c>
      <c r="D30" s="31">
        <v>3</v>
      </c>
      <c r="E30" s="31">
        <f t="shared" si="3"/>
        <v>1</v>
      </c>
      <c r="F30" s="31">
        <f t="shared" si="0"/>
        <v>31</v>
      </c>
      <c r="G30" s="31">
        <f t="shared" si="1"/>
        <v>31</v>
      </c>
      <c r="H30" s="31">
        <f t="shared" si="4"/>
        <v>0</v>
      </c>
      <c r="I30" s="31">
        <v>5.8511760234832701</v>
      </c>
      <c r="J30" s="31">
        <v>10352</v>
      </c>
      <c r="K30" s="45">
        <f t="shared" si="2"/>
        <v>0</v>
      </c>
      <c r="L30" s="45">
        <f>100*IF(MIN(BilevelSolver!G30,TimeDependent!G30,Sparse!G30,NonLinear!G30)=0,0,(NonLinear!G30-MIN(BilevelSolver!G30,TimeDependent!G30,Sparse!G30,NonLinear!G30))/MIN(BilevelSolver!G30,TimeDependent!G30,Sparse!G30,NonLinear!G30))</f>
        <v>0</v>
      </c>
      <c r="M30" s="113">
        <f t="shared" si="5"/>
        <v>100</v>
      </c>
      <c r="N30" s="238"/>
      <c r="O30" s="31">
        <v>45</v>
      </c>
      <c r="P30" s="31">
        <v>0</v>
      </c>
      <c r="Q30" s="104">
        <v>14</v>
      </c>
      <c r="R30" s="31">
        <v>14</v>
      </c>
      <c r="S30" s="113">
        <v>45</v>
      </c>
      <c r="W30" s="226"/>
      <c r="X30" s="226"/>
    </row>
    <row r="31" spans="1:24" ht="15.75" customHeight="1" x14ac:dyDescent="0.2">
      <c r="A31" s="50" t="s">
        <v>142</v>
      </c>
      <c r="B31" s="31" t="s">
        <v>138</v>
      </c>
      <c r="C31" s="31">
        <v>3</v>
      </c>
      <c r="D31" s="31">
        <v>4</v>
      </c>
      <c r="E31" s="31">
        <f t="shared" si="3"/>
        <v>1</v>
      </c>
      <c r="F31" s="31">
        <f t="shared" si="0"/>
        <v>28</v>
      </c>
      <c r="G31" s="31">
        <f t="shared" si="1"/>
        <v>28</v>
      </c>
      <c r="H31" s="31">
        <f t="shared" si="4"/>
        <v>0</v>
      </c>
      <c r="I31" s="31">
        <v>19.333839178085299</v>
      </c>
      <c r="J31" s="31">
        <v>49873</v>
      </c>
      <c r="K31" s="45">
        <f t="shared" si="2"/>
        <v>0</v>
      </c>
      <c r="L31" s="45">
        <f>100*IF(MIN(BilevelSolver!G31,TimeDependent!G31,Sparse!G31,NonLinear!G31)=0,0,(NonLinear!G31-MIN(BilevelSolver!G31,TimeDependent!G31,Sparse!G31,NonLinear!G31))/MIN(BilevelSolver!G31,TimeDependent!G31,Sparse!G31,NonLinear!G31))</f>
        <v>0</v>
      </c>
      <c r="M31" s="113">
        <f t="shared" si="5"/>
        <v>100</v>
      </c>
      <c r="N31" s="238"/>
      <c r="O31" s="31">
        <v>45</v>
      </c>
      <c r="P31" s="31">
        <v>0</v>
      </c>
      <c r="Q31" s="104">
        <v>17</v>
      </c>
      <c r="R31" s="31">
        <v>17</v>
      </c>
      <c r="S31" s="113">
        <v>45</v>
      </c>
      <c r="W31" s="226"/>
      <c r="X31" s="226"/>
    </row>
    <row r="32" spans="1:24" ht="15.75" customHeight="1" x14ac:dyDescent="0.2">
      <c r="A32" s="50" t="s">
        <v>143</v>
      </c>
      <c r="B32" s="31" t="s">
        <v>138</v>
      </c>
      <c r="C32" s="31">
        <v>3</v>
      </c>
      <c r="D32" s="31">
        <v>5</v>
      </c>
      <c r="E32" s="31">
        <f t="shared" si="3"/>
        <v>1</v>
      </c>
      <c r="F32" s="31">
        <f t="shared" si="0"/>
        <v>23</v>
      </c>
      <c r="G32" s="31">
        <f t="shared" si="1"/>
        <v>23</v>
      </c>
      <c r="H32" s="31">
        <f t="shared" si="4"/>
        <v>0</v>
      </c>
      <c r="I32" s="31">
        <v>65.841132164001394</v>
      </c>
      <c r="J32" s="31">
        <v>180541</v>
      </c>
      <c r="K32" s="45">
        <f t="shared" si="2"/>
        <v>0</v>
      </c>
      <c r="L32" s="45">
        <f>100*IF(MIN(BilevelSolver!G32,TimeDependent!G32,Sparse!G32,NonLinear!G32)=0,0,(NonLinear!G32-MIN(BilevelSolver!G32,TimeDependent!G32,Sparse!G32,NonLinear!G32))/MIN(BilevelSolver!G32,TimeDependent!G32,Sparse!G32,NonLinear!G32))</f>
        <v>0</v>
      </c>
      <c r="M32" s="113">
        <f t="shared" si="5"/>
        <v>100</v>
      </c>
      <c r="N32" s="238"/>
      <c r="O32" s="31">
        <v>45</v>
      </c>
      <c r="P32" s="31">
        <v>0</v>
      </c>
      <c r="Q32" s="104">
        <v>22</v>
      </c>
      <c r="R32" s="31">
        <v>22</v>
      </c>
      <c r="S32" s="113">
        <v>45</v>
      </c>
      <c r="W32" s="226"/>
      <c r="X32" s="226"/>
    </row>
    <row r="33" spans="1:24" ht="15.75" customHeight="1" thickBot="1" x14ac:dyDescent="0.25">
      <c r="A33" s="50" t="s">
        <v>144</v>
      </c>
      <c r="B33" s="31" t="s">
        <v>138</v>
      </c>
      <c r="C33" s="31">
        <v>4</v>
      </c>
      <c r="D33" s="31">
        <v>3</v>
      </c>
      <c r="E33" s="31">
        <f t="shared" si="3"/>
        <v>1</v>
      </c>
      <c r="F33" s="31">
        <f t="shared" si="0"/>
        <v>7</v>
      </c>
      <c r="G33" s="31">
        <f t="shared" si="1"/>
        <v>7</v>
      </c>
      <c r="H33" s="31">
        <f t="shared" si="4"/>
        <v>0</v>
      </c>
      <c r="I33" s="31">
        <v>1.91770696640014</v>
      </c>
      <c r="J33" s="31">
        <v>2323</v>
      </c>
      <c r="K33" s="45">
        <f t="shared" si="2"/>
        <v>0</v>
      </c>
      <c r="L33" s="45">
        <f>100*IF(MIN(BilevelSolver!G33,TimeDependent!G33,Sparse!G33,NonLinear!G33)=0,0,(NonLinear!G33-MIN(BilevelSolver!G33,TimeDependent!G33,Sparse!G33,NonLinear!G33))/MIN(BilevelSolver!G33,TimeDependent!G33,Sparse!G33,NonLinear!G33))</f>
        <v>0</v>
      </c>
      <c r="M33" s="113">
        <f t="shared" si="5"/>
        <v>100</v>
      </c>
      <c r="N33" s="238"/>
      <c r="O33" s="31">
        <v>36</v>
      </c>
      <c r="P33" s="31">
        <v>0</v>
      </c>
      <c r="Q33" s="104">
        <v>29</v>
      </c>
      <c r="R33" s="31">
        <v>29</v>
      </c>
      <c r="S33" s="113">
        <v>36</v>
      </c>
      <c r="W33" s="226"/>
      <c r="X33" s="226"/>
    </row>
    <row r="34" spans="1:24" ht="15.75" customHeight="1" x14ac:dyDescent="0.2">
      <c r="A34" s="55" t="s">
        <v>145</v>
      </c>
      <c r="B34" s="34" t="s">
        <v>146</v>
      </c>
      <c r="C34" s="34">
        <v>7</v>
      </c>
      <c r="D34" s="34">
        <v>3</v>
      </c>
      <c r="E34" s="34">
        <f t="shared" si="3"/>
        <v>1</v>
      </c>
      <c r="F34" s="34">
        <f t="shared" ref="F34:F65" si="6">O34-R34</f>
        <v>100.0000000000001</v>
      </c>
      <c r="G34" s="34">
        <f t="shared" ref="G34:G65" si="7">O34-Q34</f>
        <v>100.0000000000001</v>
      </c>
      <c r="H34" s="34">
        <f t="shared" si="4"/>
        <v>0</v>
      </c>
      <c r="I34" s="34">
        <v>1426.9690001010799</v>
      </c>
      <c r="J34" s="34">
        <v>372314</v>
      </c>
      <c r="K34" s="44">
        <f t="shared" ref="K34:K65" si="8">O34-S34</f>
        <v>0</v>
      </c>
      <c r="L34" s="44">
        <f>100*IF(MIN(BilevelSolver!G34,TimeDependent!G34,Sparse!G34,NonLinear!G34)=0,0,(NonLinear!G34-MIN(BilevelSolver!G34,TimeDependent!G34,Sparse!G34,NonLinear!G34))/MIN(BilevelSolver!G34,TimeDependent!G34,Sparse!G34,NonLinear!G34))</f>
        <v>9.9475983006414039E-14</v>
      </c>
      <c r="M34" s="112">
        <f t="shared" si="5"/>
        <v>99.999999999999986</v>
      </c>
      <c r="N34" s="238"/>
      <c r="O34" s="34">
        <v>115</v>
      </c>
      <c r="P34" s="34">
        <v>0</v>
      </c>
      <c r="Q34" s="103">
        <v>14.999999999999901</v>
      </c>
      <c r="R34" s="34">
        <v>14.999999999999901</v>
      </c>
      <c r="S34" s="112">
        <v>115</v>
      </c>
      <c r="W34" s="226"/>
      <c r="X34" s="226"/>
    </row>
    <row r="35" spans="1:24" ht="15.75" customHeight="1" x14ac:dyDescent="0.2">
      <c r="A35" s="52" t="s">
        <v>147</v>
      </c>
      <c r="B35" s="6" t="s">
        <v>146</v>
      </c>
      <c r="C35" s="6">
        <v>7</v>
      </c>
      <c r="D35" s="6">
        <v>4</v>
      </c>
      <c r="E35" s="6">
        <f t="shared" si="3"/>
        <v>0</v>
      </c>
      <c r="F35" s="6">
        <f t="shared" si="6"/>
        <v>23</v>
      </c>
      <c r="G35" s="6">
        <f t="shared" si="7"/>
        <v>88</v>
      </c>
      <c r="H35" s="6">
        <f t="shared" si="4"/>
        <v>73.86363636363636</v>
      </c>
      <c r="I35" s="6">
        <v>7200.0004568099903</v>
      </c>
      <c r="J35" s="6">
        <v>1430030</v>
      </c>
      <c r="K35" s="86">
        <f t="shared" si="8"/>
        <v>0</v>
      </c>
      <c r="L35" s="86">
        <f>100*IF(MIN(BilevelSolver!G35,TimeDependent!G35,Sparse!G35,NonLinear!G35)=0,0,(NonLinear!G35-MIN(BilevelSolver!G35,TimeDependent!G35,Sparse!G35,NonLinear!G35))/MIN(BilevelSolver!G35,TimeDependent!G35,Sparse!G35,NonLinear!G35))</f>
        <v>0</v>
      </c>
      <c r="M35" s="114">
        <f t="shared" si="5"/>
        <v>100</v>
      </c>
      <c r="N35" s="238"/>
      <c r="O35" s="6">
        <v>115</v>
      </c>
      <c r="P35" s="6">
        <v>0</v>
      </c>
      <c r="Q35" s="105">
        <v>27</v>
      </c>
      <c r="R35" s="6">
        <v>92</v>
      </c>
      <c r="S35" s="114">
        <v>115</v>
      </c>
      <c r="W35" s="226"/>
      <c r="X35" s="226"/>
    </row>
    <row r="36" spans="1:24" ht="15.75" customHeight="1" x14ac:dyDescent="0.2">
      <c r="A36" s="52" t="s">
        <v>148</v>
      </c>
      <c r="B36" s="6" t="s">
        <v>146</v>
      </c>
      <c r="C36" s="6">
        <v>7</v>
      </c>
      <c r="D36" s="6">
        <v>5</v>
      </c>
      <c r="E36" s="6">
        <f t="shared" si="3"/>
        <v>0</v>
      </c>
      <c r="F36" s="6">
        <f t="shared" si="6"/>
        <v>9.9475983006414026E-13</v>
      </c>
      <c r="G36" s="6">
        <f t="shared" si="7"/>
        <v>83.999995445357598</v>
      </c>
      <c r="H36" s="6">
        <f t="shared" si="4"/>
        <v>99.999999999998806</v>
      </c>
      <c r="I36" s="6">
        <v>7200.00090289115</v>
      </c>
      <c r="J36" s="6">
        <v>2703047</v>
      </c>
      <c r="K36" s="86">
        <f t="shared" si="8"/>
        <v>0</v>
      </c>
      <c r="L36" s="86">
        <f>100*IF(MIN(BilevelSolver!G36,TimeDependent!G36,Sparse!G36,NonLinear!G36)=0,0,(NonLinear!G36-MIN(BilevelSolver!G36,TimeDependent!G36,Sparse!G36,NonLinear!G36))/MIN(BilevelSolver!G36,TimeDependent!G36,Sparse!G36,NonLinear!G36))</f>
        <v>0</v>
      </c>
      <c r="M36" s="114">
        <f t="shared" si="5"/>
        <v>100</v>
      </c>
      <c r="N36" s="238"/>
      <c r="O36" s="6">
        <v>115</v>
      </c>
      <c r="P36" s="6">
        <v>0</v>
      </c>
      <c r="Q36" s="105">
        <v>31.000004554642398</v>
      </c>
      <c r="R36" s="6">
        <v>114.99999999999901</v>
      </c>
      <c r="S36" s="114">
        <v>115</v>
      </c>
      <c r="W36" s="226"/>
      <c r="X36" s="226"/>
    </row>
    <row r="37" spans="1:24" ht="15.75" customHeight="1" x14ac:dyDescent="0.2">
      <c r="A37" s="50" t="s">
        <v>149</v>
      </c>
      <c r="B37" s="31" t="s">
        <v>146</v>
      </c>
      <c r="C37" s="31">
        <v>8</v>
      </c>
      <c r="D37" s="31">
        <v>3</v>
      </c>
      <c r="E37" s="31">
        <f t="shared" si="3"/>
        <v>1</v>
      </c>
      <c r="F37" s="31">
        <f t="shared" si="6"/>
        <v>56.999999999997797</v>
      </c>
      <c r="G37" s="31">
        <f t="shared" si="7"/>
        <v>56.999999999997797</v>
      </c>
      <c r="H37" s="31">
        <f t="shared" si="4"/>
        <v>0</v>
      </c>
      <c r="I37" s="31">
        <v>1497.0320880413001</v>
      </c>
      <c r="J37" s="31">
        <v>200457</v>
      </c>
      <c r="K37" s="45">
        <f t="shared" si="8"/>
        <v>0</v>
      </c>
      <c r="L37" s="45">
        <f>100*IF(MIN(BilevelSolver!G37,TimeDependent!G37,Sparse!G37,NonLinear!G37)=0,0,(NonLinear!G37-MIN(BilevelSolver!G37,TimeDependent!G37,Sparse!G37,NonLinear!G37))/MIN(BilevelSolver!G37,TimeDependent!G37,Sparse!G37,NonLinear!G37))</f>
        <v>0</v>
      </c>
      <c r="M37" s="113">
        <f t="shared" si="5"/>
        <v>100</v>
      </c>
      <c r="N37" s="238"/>
      <c r="O37" s="31">
        <v>114</v>
      </c>
      <c r="P37" s="31">
        <v>0</v>
      </c>
      <c r="Q37" s="104">
        <v>57.000000000002203</v>
      </c>
      <c r="R37" s="31">
        <v>57.000000000002203</v>
      </c>
      <c r="S37" s="113">
        <v>114</v>
      </c>
      <c r="W37" s="226"/>
      <c r="X37" s="226"/>
    </row>
    <row r="38" spans="1:24" ht="15.75" customHeight="1" x14ac:dyDescent="0.2">
      <c r="A38" s="50" t="s">
        <v>150</v>
      </c>
      <c r="B38" s="31" t="s">
        <v>146</v>
      </c>
      <c r="C38" s="31">
        <v>8</v>
      </c>
      <c r="D38" s="31">
        <v>4</v>
      </c>
      <c r="E38" s="31">
        <f t="shared" si="3"/>
        <v>1</v>
      </c>
      <c r="F38" s="31">
        <f t="shared" si="6"/>
        <v>18.000000000029104</v>
      </c>
      <c r="G38" s="31">
        <f t="shared" si="7"/>
        <v>18.000000000029104</v>
      </c>
      <c r="H38" s="31">
        <f t="shared" si="4"/>
        <v>0</v>
      </c>
      <c r="I38" s="31">
        <v>3072.0801169872202</v>
      </c>
      <c r="J38" s="31">
        <v>990238</v>
      </c>
      <c r="K38" s="45">
        <f t="shared" si="8"/>
        <v>0</v>
      </c>
      <c r="L38" s="45">
        <f>100*IF(MIN(BilevelSolver!G38,TimeDependent!G38,Sparse!G38,NonLinear!G38)=0,0,(NonLinear!G38-MIN(BilevelSolver!G38,TimeDependent!G38,Sparse!G38,NonLinear!G38))/MIN(BilevelSolver!G38,TimeDependent!G38,Sparse!G38,NonLinear!G38))</f>
        <v>1.616879469818539E-10</v>
      </c>
      <c r="M38" s="113">
        <f t="shared" si="5"/>
        <v>100</v>
      </c>
      <c r="N38" s="238"/>
      <c r="O38" s="31">
        <v>114</v>
      </c>
      <c r="P38" s="31">
        <v>0</v>
      </c>
      <c r="Q38" s="104">
        <v>95.999999999970896</v>
      </c>
      <c r="R38" s="31">
        <v>95.999999999970896</v>
      </c>
      <c r="S38" s="113">
        <v>114</v>
      </c>
      <c r="W38" s="226"/>
      <c r="X38" s="226"/>
    </row>
    <row r="39" spans="1:24" ht="15.75" customHeight="1" thickBot="1" x14ac:dyDescent="0.25">
      <c r="A39" s="101" t="s">
        <v>151</v>
      </c>
      <c r="B39" s="12" t="s">
        <v>146</v>
      </c>
      <c r="C39" s="12">
        <v>8</v>
      </c>
      <c r="D39" s="12">
        <v>5</v>
      </c>
      <c r="E39" s="12">
        <f t="shared" si="3"/>
        <v>0</v>
      </c>
      <c r="F39" s="12">
        <f t="shared" si="6"/>
        <v>9.9475983006414026E-13</v>
      </c>
      <c r="G39" s="12">
        <f t="shared" si="7"/>
        <v>8.9999999999420055</v>
      </c>
      <c r="H39" s="12">
        <f t="shared" si="4"/>
        <v>99.999999999988944</v>
      </c>
      <c r="I39" s="12">
        <v>7200.0003859996796</v>
      </c>
      <c r="J39" s="12">
        <v>5016562</v>
      </c>
      <c r="K39" s="95">
        <f t="shared" si="8"/>
        <v>0</v>
      </c>
      <c r="L39" s="95">
        <f>100*IF(MIN(BilevelSolver!G39,TimeDependent!G39,Sparse!G39,NonLinear!G39)=0,0,(NonLinear!G39-MIN(BilevelSolver!G39,TimeDependent!G39,Sparse!G39,NonLinear!G39))/MIN(BilevelSolver!G39,TimeDependent!G39,Sparse!G39,NonLinear!G39))</f>
        <v>0</v>
      </c>
      <c r="M39" s="116">
        <f t="shared" si="5"/>
        <v>100</v>
      </c>
      <c r="N39" s="238"/>
      <c r="O39" s="12">
        <v>114</v>
      </c>
      <c r="P39" s="12">
        <v>0</v>
      </c>
      <c r="Q39" s="107">
        <v>105.00000000005799</v>
      </c>
      <c r="R39" s="12">
        <v>113.99999999999901</v>
      </c>
      <c r="S39" s="116">
        <v>114</v>
      </c>
      <c r="W39" s="226"/>
      <c r="X39" s="226"/>
    </row>
    <row r="40" spans="1:24" ht="15.75" customHeight="1" x14ac:dyDescent="0.2">
      <c r="A40" s="52" t="s">
        <v>158</v>
      </c>
      <c r="B40" s="6" t="s">
        <v>153</v>
      </c>
      <c r="C40" s="6">
        <v>5</v>
      </c>
      <c r="D40" s="6">
        <v>5</v>
      </c>
      <c r="E40" s="6">
        <f t="shared" si="3"/>
        <v>0</v>
      </c>
      <c r="F40" s="6">
        <f t="shared" si="6"/>
        <v>38</v>
      </c>
      <c r="G40" s="6">
        <f t="shared" si="7"/>
        <v>773.99999774843286</v>
      </c>
      <c r="H40" s="6">
        <f t="shared" si="4"/>
        <v>95.090439262203859</v>
      </c>
      <c r="I40" s="6">
        <v>7200.0036580562501</v>
      </c>
      <c r="J40" s="6">
        <v>366558</v>
      </c>
      <c r="K40" s="86">
        <f t="shared" si="8"/>
        <v>38</v>
      </c>
      <c r="L40" s="86">
        <f>100*IF(MIN(BilevelSolver!G40,TimeDependent!G40,Sparse!G40,NonLinear!G40)=0,0,(NonLinear!G40-MIN(BilevelSolver!G40,TimeDependent!G40,Sparse!G40,NonLinear!G40))/MIN(BilevelSolver!G40,TimeDependent!G40,Sparse!G40,NonLinear!G40))</f>
        <v>0</v>
      </c>
      <c r="M40" s="114">
        <f t="shared" si="5"/>
        <v>95.090439262203859</v>
      </c>
      <c r="N40" s="238"/>
      <c r="O40" s="6">
        <v>851</v>
      </c>
      <c r="P40" s="6">
        <v>38</v>
      </c>
      <c r="Q40" s="105">
        <v>77.000002251567196</v>
      </c>
      <c r="R40" s="6">
        <v>813</v>
      </c>
      <c r="S40" s="114">
        <v>813</v>
      </c>
      <c r="W40" s="226"/>
      <c r="X40" s="226"/>
    </row>
    <row r="41" spans="1:24" ht="15.75" customHeight="1" x14ac:dyDescent="0.2">
      <c r="A41" s="52" t="s">
        <v>159</v>
      </c>
      <c r="B41" s="6" t="s">
        <v>153</v>
      </c>
      <c r="C41" s="6">
        <v>6</v>
      </c>
      <c r="D41" s="6">
        <v>3</v>
      </c>
      <c r="E41" s="6">
        <f t="shared" si="3"/>
        <v>0</v>
      </c>
      <c r="F41" s="6">
        <f t="shared" si="6"/>
        <v>111.00000000000099</v>
      </c>
      <c r="G41" s="6">
        <f t="shared" si="7"/>
        <v>290.99999963636242</v>
      </c>
      <c r="H41" s="6">
        <f t="shared" si="4"/>
        <v>61.855670055426764</v>
      </c>
      <c r="I41" s="6">
        <v>7200.0016171932202</v>
      </c>
      <c r="J41" s="6">
        <v>164989</v>
      </c>
      <c r="K41" s="86">
        <f t="shared" si="8"/>
        <v>50</v>
      </c>
      <c r="L41" s="86">
        <f>100*IF(MIN(BilevelSolver!G41,TimeDependent!G41,Sparse!G41,NonLinear!G41)=0,0,(NonLinear!G41-MIN(BilevelSolver!G41,TimeDependent!G41,Sparse!G41,NonLinear!G41))/MIN(BilevelSolver!G41,TimeDependent!G41,Sparse!G41,NonLinear!G41))</f>
        <v>2.8268549951810664</v>
      </c>
      <c r="M41" s="114">
        <f t="shared" si="5"/>
        <v>82.817869394336526</v>
      </c>
      <c r="N41" s="238"/>
      <c r="O41" s="6">
        <v>358</v>
      </c>
      <c r="P41" s="6">
        <v>50</v>
      </c>
      <c r="Q41" s="105">
        <v>67.000000363637596</v>
      </c>
      <c r="R41" s="6">
        <v>246.99999999999901</v>
      </c>
      <c r="S41" s="114">
        <v>308</v>
      </c>
      <c r="W41" s="226"/>
      <c r="X41" s="226"/>
    </row>
    <row r="42" spans="1:24" ht="15.75" customHeight="1" x14ac:dyDescent="0.2">
      <c r="A42" s="52" t="s">
        <v>160</v>
      </c>
      <c r="B42" s="6" t="s">
        <v>153</v>
      </c>
      <c r="C42" s="6">
        <v>6</v>
      </c>
      <c r="D42" s="6">
        <v>4</v>
      </c>
      <c r="E42" s="6">
        <f t="shared" si="3"/>
        <v>0</v>
      </c>
      <c r="F42" s="6">
        <f t="shared" si="6"/>
        <v>73.000000000001023</v>
      </c>
      <c r="G42" s="6">
        <f t="shared" si="7"/>
        <v>276.99999983142771</v>
      </c>
      <c r="H42" s="6">
        <f t="shared" si="4"/>
        <v>73.646209370243241</v>
      </c>
      <c r="I42" s="6">
        <v>7200.0007939338602</v>
      </c>
      <c r="J42" s="6">
        <v>141858</v>
      </c>
      <c r="K42" s="86">
        <f t="shared" si="8"/>
        <v>39</v>
      </c>
      <c r="L42" s="86">
        <f>100*IF(MIN(BilevelSolver!G42,TimeDependent!G42,Sparse!G42,NonLinear!G42)=0,0,(NonLinear!G42-MIN(BilevelSolver!G42,TimeDependent!G42,Sparse!G42,NonLinear!G42))/MIN(BilevelSolver!G42,TimeDependent!G42,Sparse!G42,NonLinear!G42))</f>
        <v>0</v>
      </c>
      <c r="M42" s="114">
        <f t="shared" si="5"/>
        <v>85.920577608760283</v>
      </c>
      <c r="N42" s="238"/>
      <c r="O42" s="6">
        <v>358</v>
      </c>
      <c r="P42" s="6">
        <v>39</v>
      </c>
      <c r="Q42" s="105">
        <v>81.000000168572299</v>
      </c>
      <c r="R42" s="6">
        <v>284.99999999999898</v>
      </c>
      <c r="S42" s="114">
        <v>319</v>
      </c>
      <c r="W42" s="226"/>
      <c r="X42" s="226"/>
    </row>
    <row r="43" spans="1:24" ht="15.75" customHeight="1" x14ac:dyDescent="0.2">
      <c r="A43" s="52" t="s">
        <v>161</v>
      </c>
      <c r="B43" s="6" t="s">
        <v>153</v>
      </c>
      <c r="C43" s="6">
        <v>6</v>
      </c>
      <c r="D43" s="6">
        <v>5</v>
      </c>
      <c r="E43" s="6">
        <f t="shared" si="3"/>
        <v>0</v>
      </c>
      <c r="F43" s="6">
        <f t="shared" si="6"/>
        <v>63.000000000001023</v>
      </c>
      <c r="G43" s="6">
        <f t="shared" si="7"/>
        <v>264.99999988719338</v>
      </c>
      <c r="H43" s="6">
        <f t="shared" si="4"/>
        <v>76.22641508421917</v>
      </c>
      <c r="I43" s="6">
        <v>7200.0006310939698</v>
      </c>
      <c r="J43" s="6">
        <v>170784</v>
      </c>
      <c r="K43" s="86">
        <f t="shared" si="8"/>
        <v>38</v>
      </c>
      <c r="L43" s="86">
        <f>100*IF(MIN(BilevelSolver!G43,TimeDependent!G43,Sparse!G43,NonLinear!G43)=0,0,(NonLinear!G43-MIN(BilevelSolver!G43,TimeDependent!G43,Sparse!G43,NonLinear!G43))/MIN(BilevelSolver!G43,TimeDependent!G43,Sparse!G43,NonLinear!G43))</f>
        <v>0</v>
      </c>
      <c r="M43" s="114">
        <f t="shared" si="5"/>
        <v>85.660377352386391</v>
      </c>
      <c r="N43" s="238"/>
      <c r="O43" s="6">
        <v>358</v>
      </c>
      <c r="P43" s="6">
        <v>38</v>
      </c>
      <c r="Q43" s="105">
        <v>93.000000112806603</v>
      </c>
      <c r="R43" s="6">
        <v>294.99999999999898</v>
      </c>
      <c r="S43" s="114">
        <v>320</v>
      </c>
      <c r="W43" s="226"/>
      <c r="X43" s="226"/>
    </row>
    <row r="44" spans="1:24" ht="15.75" customHeight="1" x14ac:dyDescent="0.2">
      <c r="A44" s="50" t="s">
        <v>162</v>
      </c>
      <c r="B44" s="31" t="s">
        <v>153</v>
      </c>
      <c r="C44" s="31">
        <v>7</v>
      </c>
      <c r="D44" s="31">
        <v>3</v>
      </c>
      <c r="E44" s="31">
        <f t="shared" si="3"/>
        <v>1</v>
      </c>
      <c r="F44" s="31">
        <f t="shared" si="6"/>
        <v>70.000000000007304</v>
      </c>
      <c r="G44" s="31">
        <f t="shared" si="7"/>
        <v>70.000000000007304</v>
      </c>
      <c r="H44" s="31">
        <f t="shared" si="4"/>
        <v>0</v>
      </c>
      <c r="I44" s="31">
        <v>36.193423986434901</v>
      </c>
      <c r="J44" s="31">
        <v>9558</v>
      </c>
      <c r="K44" s="45">
        <f t="shared" si="8"/>
        <v>40</v>
      </c>
      <c r="L44" s="45">
        <f>100*IF(MIN(BilevelSolver!G44,TimeDependent!G44,Sparse!G44,NonLinear!G44)=0,0,(NonLinear!G44-MIN(BilevelSolver!G44,TimeDependent!G44,Sparse!G44,NonLinear!G44))/MIN(BilevelSolver!G44,TimeDependent!G44,Sparse!G44,NonLinear!G44))</f>
        <v>1.0434827605162613E-11</v>
      </c>
      <c r="M44" s="113">
        <f t="shared" si="5"/>
        <v>42.857142857148816</v>
      </c>
      <c r="N44" s="238"/>
      <c r="O44" s="31">
        <v>137</v>
      </c>
      <c r="P44" s="31">
        <v>40</v>
      </c>
      <c r="Q44" s="104">
        <v>66.999999999992696</v>
      </c>
      <c r="R44" s="31">
        <v>66.999999999992696</v>
      </c>
      <c r="S44" s="113">
        <v>97</v>
      </c>
      <c r="W44" s="226"/>
      <c r="X44" s="226"/>
    </row>
    <row r="45" spans="1:24" ht="15.75" customHeight="1" x14ac:dyDescent="0.2">
      <c r="A45" s="50" t="s">
        <v>163</v>
      </c>
      <c r="B45" s="31" t="s">
        <v>153</v>
      </c>
      <c r="C45" s="31">
        <v>7</v>
      </c>
      <c r="D45" s="31">
        <v>4</v>
      </c>
      <c r="E45" s="31">
        <f t="shared" si="3"/>
        <v>1</v>
      </c>
      <c r="F45" s="31">
        <f t="shared" si="6"/>
        <v>61.999999999993804</v>
      </c>
      <c r="G45" s="31">
        <f t="shared" si="7"/>
        <v>61.999999999993804</v>
      </c>
      <c r="H45" s="31">
        <f t="shared" si="4"/>
        <v>0</v>
      </c>
      <c r="I45" s="31">
        <v>678.652532815933</v>
      </c>
      <c r="J45" s="31">
        <v>122966</v>
      </c>
      <c r="K45" s="45">
        <f t="shared" si="8"/>
        <v>39</v>
      </c>
      <c r="L45" s="45">
        <f>100*IF(MIN(BilevelSolver!G45,TimeDependent!G45,Sparse!G45,NonLinear!G45)=0,0,(NonLinear!G45-MIN(BilevelSolver!G45,TimeDependent!G45,Sparse!G45,NonLinear!G45))/MIN(BilevelSolver!G45,TimeDependent!G45,Sparse!G45,NonLinear!G45))</f>
        <v>0</v>
      </c>
      <c r="M45" s="113">
        <f t="shared" si="5"/>
        <v>37.096774193542103</v>
      </c>
      <c r="N45" s="238"/>
      <c r="O45" s="31">
        <v>137</v>
      </c>
      <c r="P45" s="31">
        <v>39</v>
      </c>
      <c r="Q45" s="104">
        <v>75.000000000006196</v>
      </c>
      <c r="R45" s="31">
        <v>75.000000000006196</v>
      </c>
      <c r="S45" s="113">
        <v>98</v>
      </c>
      <c r="W45" s="226"/>
      <c r="X45" s="226"/>
    </row>
    <row r="46" spans="1:24" ht="15.75" customHeight="1" thickBot="1" x14ac:dyDescent="0.25">
      <c r="A46" s="53" t="s">
        <v>164</v>
      </c>
      <c r="B46" s="12" t="s">
        <v>153</v>
      </c>
      <c r="C46" s="12">
        <v>7</v>
      </c>
      <c r="D46" s="12">
        <v>5</v>
      </c>
      <c r="E46" s="12">
        <f t="shared" si="3"/>
        <v>0</v>
      </c>
      <c r="F46" s="12">
        <f t="shared" si="6"/>
        <v>38</v>
      </c>
      <c r="G46" s="12">
        <f t="shared" si="7"/>
        <v>60.999999999999105</v>
      </c>
      <c r="H46" s="12">
        <f t="shared" si="4"/>
        <v>37.704918032785969</v>
      </c>
      <c r="I46" s="12">
        <v>7200.0005428791001</v>
      </c>
      <c r="J46" s="12">
        <v>1811643</v>
      </c>
      <c r="K46" s="95">
        <f t="shared" si="8"/>
        <v>38</v>
      </c>
      <c r="L46" s="95">
        <f>100*IF(MIN(BilevelSolver!G46,TimeDependent!G46,Sparse!G46,NonLinear!G46)=0,0,(NonLinear!G46-MIN(BilevelSolver!G46,TimeDependent!G46,Sparse!G46,NonLinear!G46))/MIN(BilevelSolver!G46,TimeDependent!G46,Sparse!G46,NonLinear!G46))</f>
        <v>0</v>
      </c>
      <c r="M46" s="116">
        <f t="shared" si="5"/>
        <v>37.704918032785969</v>
      </c>
      <c r="N46" s="238"/>
      <c r="O46" s="12">
        <v>137</v>
      </c>
      <c r="P46" s="12">
        <v>38</v>
      </c>
      <c r="Q46" s="107">
        <v>76.000000000000895</v>
      </c>
      <c r="R46" s="12">
        <v>99</v>
      </c>
      <c r="S46" s="116">
        <v>99</v>
      </c>
      <c r="W46" s="226"/>
      <c r="X46" s="226"/>
    </row>
    <row r="47" spans="1:24" ht="15.75" customHeight="1" x14ac:dyDescent="0.2">
      <c r="A47" s="50" t="s">
        <v>165</v>
      </c>
      <c r="B47" s="34" t="s">
        <v>166</v>
      </c>
      <c r="C47" s="34">
        <v>2</v>
      </c>
      <c r="D47" s="34">
        <v>3</v>
      </c>
      <c r="E47" s="34">
        <f t="shared" si="3"/>
        <v>1</v>
      </c>
      <c r="F47" s="34">
        <f t="shared" si="6"/>
        <v>15</v>
      </c>
      <c r="G47" s="34">
        <f t="shared" si="7"/>
        <v>15</v>
      </c>
      <c r="H47" s="34">
        <f t="shared" si="4"/>
        <v>0</v>
      </c>
      <c r="I47" s="34">
        <v>0.44920301437377902</v>
      </c>
      <c r="J47" s="34">
        <v>1461</v>
      </c>
      <c r="K47" s="44">
        <f t="shared" si="8"/>
        <v>0</v>
      </c>
      <c r="L47" s="44">
        <f>100*IF(MIN(BilevelSolver!G47,TimeDependent!G47,Sparse!G47,NonLinear!G47)=0,0,(NonLinear!G47-MIN(BilevelSolver!G47,TimeDependent!G47,Sparse!G47,NonLinear!G47))/MIN(BilevelSolver!G47,TimeDependent!G47,Sparse!G47,NonLinear!G47))</f>
        <v>6.6317322004276458E-13</v>
      </c>
      <c r="M47" s="112">
        <f t="shared" si="5"/>
        <v>100</v>
      </c>
      <c r="N47" s="238"/>
      <c r="O47" s="34">
        <v>33</v>
      </c>
      <c r="P47" s="34">
        <v>0</v>
      </c>
      <c r="Q47" s="103">
        <v>18</v>
      </c>
      <c r="R47" s="34">
        <v>18</v>
      </c>
      <c r="S47" s="112">
        <v>33</v>
      </c>
      <c r="W47" s="226"/>
      <c r="X47" s="226"/>
    </row>
    <row r="48" spans="1:24" ht="15.75" customHeight="1" x14ac:dyDescent="0.2">
      <c r="A48" s="50" t="s">
        <v>167</v>
      </c>
      <c r="B48" s="31" t="s">
        <v>166</v>
      </c>
      <c r="C48" s="31">
        <v>2</v>
      </c>
      <c r="D48" s="31">
        <v>4</v>
      </c>
      <c r="E48" s="31">
        <f t="shared" si="3"/>
        <v>1</v>
      </c>
      <c r="F48" s="31">
        <f t="shared" si="6"/>
        <v>13</v>
      </c>
      <c r="G48" s="31">
        <f t="shared" si="7"/>
        <v>13</v>
      </c>
      <c r="H48" s="31">
        <f t="shared" si="4"/>
        <v>0</v>
      </c>
      <c r="I48" s="31">
        <v>0.88316607475280695</v>
      </c>
      <c r="J48" s="31">
        <v>3843</v>
      </c>
      <c r="K48" s="45">
        <f t="shared" si="8"/>
        <v>0</v>
      </c>
      <c r="L48" s="45">
        <f>100*IF(MIN(BilevelSolver!G48,TimeDependent!G48,Sparse!G48,NonLinear!G48)=0,0,(NonLinear!G48-MIN(BilevelSolver!G48,TimeDependent!G48,Sparse!G48,NonLinear!G48))/MIN(BilevelSolver!G48,TimeDependent!G48,Sparse!G48,NonLinear!G48))</f>
        <v>0</v>
      </c>
      <c r="M48" s="113">
        <f t="shared" si="5"/>
        <v>100</v>
      </c>
      <c r="N48" s="238"/>
      <c r="O48" s="31">
        <v>33</v>
      </c>
      <c r="P48" s="31">
        <v>0</v>
      </c>
      <c r="Q48" s="104">
        <v>20</v>
      </c>
      <c r="R48" s="31">
        <v>20</v>
      </c>
      <c r="S48" s="113">
        <v>33</v>
      </c>
      <c r="W48" s="226"/>
      <c r="X48" s="226"/>
    </row>
    <row r="49" spans="1:24" ht="15.75" customHeight="1" thickBot="1" x14ac:dyDescent="0.25">
      <c r="A49" s="58" t="s">
        <v>168</v>
      </c>
      <c r="B49" s="38" t="s">
        <v>166</v>
      </c>
      <c r="C49" s="38">
        <v>2</v>
      </c>
      <c r="D49" s="38">
        <v>5</v>
      </c>
      <c r="E49" s="38">
        <f t="shared" si="3"/>
        <v>1</v>
      </c>
      <c r="F49" s="38">
        <f t="shared" si="6"/>
        <v>8</v>
      </c>
      <c r="G49" s="38">
        <f t="shared" si="7"/>
        <v>8</v>
      </c>
      <c r="H49" s="38">
        <f t="shared" si="4"/>
        <v>0</v>
      </c>
      <c r="I49" s="38">
        <v>0.472989082336425</v>
      </c>
      <c r="J49" s="38">
        <v>1929</v>
      </c>
      <c r="K49" s="47">
        <f t="shared" si="8"/>
        <v>0</v>
      </c>
      <c r="L49" s="47">
        <f>100*IF(MIN(BilevelSolver!G49,TimeDependent!G49,Sparse!G49,NonLinear!G49)=0,0,(NonLinear!G49-MIN(BilevelSolver!G49,TimeDependent!G49,Sparse!G49,NonLinear!G49))/MIN(BilevelSolver!G49,TimeDependent!G49,Sparse!G49,NonLinear!G49))</f>
        <v>0</v>
      </c>
      <c r="M49" s="117">
        <f t="shared" si="5"/>
        <v>100</v>
      </c>
      <c r="N49" s="238"/>
      <c r="O49" s="38">
        <v>33</v>
      </c>
      <c r="P49" s="38">
        <v>0</v>
      </c>
      <c r="Q49" s="108">
        <v>25</v>
      </c>
      <c r="R49" s="38">
        <v>25</v>
      </c>
      <c r="S49" s="117">
        <v>33</v>
      </c>
      <c r="W49" s="226"/>
      <c r="X49" s="226"/>
    </row>
    <row r="50" spans="1:24" ht="15.75" customHeight="1" x14ac:dyDescent="0.2">
      <c r="A50" s="50" t="s">
        <v>169</v>
      </c>
      <c r="B50" s="34" t="s">
        <v>170</v>
      </c>
      <c r="C50" s="34">
        <v>2</v>
      </c>
      <c r="D50" s="34">
        <v>3</v>
      </c>
      <c r="E50" s="34">
        <f t="shared" si="3"/>
        <v>1</v>
      </c>
      <c r="F50" s="34">
        <f t="shared" si="6"/>
        <v>48</v>
      </c>
      <c r="G50" s="34">
        <f t="shared" si="7"/>
        <v>48</v>
      </c>
      <c r="H50" s="34">
        <f t="shared" si="4"/>
        <v>0</v>
      </c>
      <c r="I50" s="34">
        <v>15.3820431232452</v>
      </c>
      <c r="J50" s="34">
        <v>26102</v>
      </c>
      <c r="K50" s="44">
        <f t="shared" si="8"/>
        <v>35</v>
      </c>
      <c r="L50" s="44">
        <f>100*IF(MIN(BilevelSolver!G50,TimeDependent!G50,Sparse!G50,NonLinear!G50)=0,0,(NonLinear!G50-MIN(BilevelSolver!G50,TimeDependent!G50,Sparse!G50,NonLinear!G50))/MIN(BilevelSolver!G50,TimeDependent!G50,Sparse!G50,NonLinear!G50))</f>
        <v>0</v>
      </c>
      <c r="M50" s="112">
        <f t="shared" si="5"/>
        <v>27.083333333333332</v>
      </c>
      <c r="N50" s="238"/>
      <c r="O50" s="34">
        <v>59</v>
      </c>
      <c r="P50" s="34">
        <v>35</v>
      </c>
      <c r="Q50" s="103">
        <v>11</v>
      </c>
      <c r="R50" s="34">
        <v>11</v>
      </c>
      <c r="S50" s="112">
        <v>24</v>
      </c>
      <c r="W50" s="226"/>
      <c r="X50" s="226"/>
    </row>
    <row r="51" spans="1:24" ht="15.75" customHeight="1" x14ac:dyDescent="0.2">
      <c r="A51" s="50" t="s">
        <v>171</v>
      </c>
      <c r="B51" s="31" t="s">
        <v>170</v>
      </c>
      <c r="C51" s="31">
        <v>2</v>
      </c>
      <c r="D51" s="31">
        <v>4</v>
      </c>
      <c r="E51" s="31">
        <f t="shared" si="3"/>
        <v>1</v>
      </c>
      <c r="F51" s="31">
        <f t="shared" si="6"/>
        <v>43</v>
      </c>
      <c r="G51" s="31">
        <f t="shared" si="7"/>
        <v>43</v>
      </c>
      <c r="H51" s="31">
        <f t="shared" si="4"/>
        <v>0</v>
      </c>
      <c r="I51" s="31">
        <v>111.99594306945799</v>
      </c>
      <c r="J51" s="31">
        <v>174121</v>
      </c>
      <c r="K51" s="45">
        <f t="shared" si="8"/>
        <v>34</v>
      </c>
      <c r="L51" s="45">
        <f>100*IF(MIN(BilevelSolver!G51,TimeDependent!G51,Sparse!G51,NonLinear!G51)=0,0,(NonLinear!G51-MIN(BilevelSolver!G51,TimeDependent!G51,Sparse!G51,NonLinear!G51))/MIN(BilevelSolver!G51,TimeDependent!G51,Sparse!G51,NonLinear!G51))</f>
        <v>0</v>
      </c>
      <c r="M51" s="113">
        <f t="shared" si="5"/>
        <v>20.930232558139537</v>
      </c>
      <c r="N51" s="238"/>
      <c r="O51" s="31">
        <v>59</v>
      </c>
      <c r="P51" s="31">
        <v>34</v>
      </c>
      <c r="Q51" s="104">
        <v>16</v>
      </c>
      <c r="R51" s="31">
        <v>16</v>
      </c>
      <c r="S51" s="113">
        <v>25</v>
      </c>
      <c r="W51" s="226"/>
      <c r="X51" s="226"/>
    </row>
    <row r="52" spans="1:24" ht="15.75" customHeight="1" x14ac:dyDescent="0.2">
      <c r="A52" s="98" t="s">
        <v>172</v>
      </c>
      <c r="B52" s="31" t="s">
        <v>170</v>
      </c>
      <c r="C52" s="31">
        <v>2</v>
      </c>
      <c r="D52" s="31">
        <v>5</v>
      </c>
      <c r="E52" s="31">
        <f t="shared" si="3"/>
        <v>1</v>
      </c>
      <c r="F52" s="31">
        <f t="shared" si="6"/>
        <v>40</v>
      </c>
      <c r="G52" s="31">
        <f t="shared" si="7"/>
        <v>40</v>
      </c>
      <c r="H52" s="31">
        <f t="shared" si="4"/>
        <v>0</v>
      </c>
      <c r="I52" s="31">
        <v>505.79823803901598</v>
      </c>
      <c r="J52" s="31">
        <v>966920</v>
      </c>
      <c r="K52" s="45">
        <f t="shared" si="8"/>
        <v>26</v>
      </c>
      <c r="L52" s="45">
        <f>100*IF(MIN(BilevelSolver!G52,TimeDependent!G52,Sparse!G52,NonLinear!G52)=0,0,(NonLinear!G52-MIN(BilevelSolver!G52,TimeDependent!G52,Sparse!G52,NonLinear!G52))/MIN(BilevelSolver!G52,TimeDependent!G52,Sparse!G52,NonLinear!G52))</f>
        <v>0</v>
      </c>
      <c r="M52" s="113">
        <f t="shared" si="5"/>
        <v>35</v>
      </c>
      <c r="N52" s="238"/>
      <c r="O52" s="31">
        <v>59</v>
      </c>
      <c r="P52" s="31">
        <v>26</v>
      </c>
      <c r="Q52" s="104">
        <v>19</v>
      </c>
      <c r="R52" s="31">
        <v>19</v>
      </c>
      <c r="S52" s="113">
        <v>33</v>
      </c>
      <c r="W52" s="226"/>
      <c r="X52" s="226"/>
    </row>
    <row r="53" spans="1:24" ht="15.75" customHeight="1" x14ac:dyDescent="0.2">
      <c r="A53" s="50" t="s">
        <v>173</v>
      </c>
      <c r="B53" s="31" t="s">
        <v>170</v>
      </c>
      <c r="C53" s="31">
        <v>3</v>
      </c>
      <c r="D53" s="31">
        <v>3</v>
      </c>
      <c r="E53" s="31">
        <f t="shared" si="3"/>
        <v>1</v>
      </c>
      <c r="F53" s="31">
        <f t="shared" si="6"/>
        <v>36</v>
      </c>
      <c r="G53" s="31">
        <f t="shared" si="7"/>
        <v>36</v>
      </c>
      <c r="H53" s="31">
        <f t="shared" si="4"/>
        <v>0</v>
      </c>
      <c r="I53" s="31">
        <v>7.5612981319427401</v>
      </c>
      <c r="J53" s="31">
        <v>14934</v>
      </c>
      <c r="K53" s="45">
        <f t="shared" si="8"/>
        <v>35</v>
      </c>
      <c r="L53" s="45">
        <f>100*IF(MIN(BilevelSolver!G53,TimeDependent!G53,Sparse!G53,NonLinear!G53)=0,0,(NonLinear!G53-MIN(BilevelSolver!G53,TimeDependent!G53,Sparse!G53,NonLinear!G53))/MIN(BilevelSolver!G53,TimeDependent!G53,Sparse!G53,NonLinear!G53))</f>
        <v>0</v>
      </c>
      <c r="M53" s="113">
        <f t="shared" si="5"/>
        <v>2.7777777777777777</v>
      </c>
      <c r="N53" s="238"/>
      <c r="O53" s="31">
        <v>48</v>
      </c>
      <c r="P53" s="31">
        <v>35</v>
      </c>
      <c r="Q53" s="104">
        <v>12</v>
      </c>
      <c r="R53" s="31">
        <v>12</v>
      </c>
      <c r="S53" s="113">
        <v>13</v>
      </c>
      <c r="W53" s="226"/>
      <c r="X53" s="226"/>
    </row>
    <row r="54" spans="1:24" ht="15.75" customHeight="1" x14ac:dyDescent="0.2">
      <c r="A54" s="50" t="s">
        <v>174</v>
      </c>
      <c r="B54" s="31" t="s">
        <v>170</v>
      </c>
      <c r="C54" s="31">
        <v>3</v>
      </c>
      <c r="D54" s="31">
        <v>4</v>
      </c>
      <c r="E54" s="31">
        <f t="shared" si="3"/>
        <v>1</v>
      </c>
      <c r="F54" s="31">
        <f t="shared" si="6"/>
        <v>34</v>
      </c>
      <c r="G54" s="31">
        <f t="shared" si="7"/>
        <v>34</v>
      </c>
      <c r="H54" s="31">
        <f t="shared" si="4"/>
        <v>0</v>
      </c>
      <c r="I54" s="31">
        <v>50.978225946426299</v>
      </c>
      <c r="J54" s="31">
        <v>85721</v>
      </c>
      <c r="K54" s="45">
        <f t="shared" si="8"/>
        <v>27</v>
      </c>
      <c r="L54" s="45">
        <f>100*IF(MIN(BilevelSolver!G54,TimeDependent!G54,Sparse!G54,NonLinear!G54)=0,0,(NonLinear!G54-MIN(BilevelSolver!G54,TimeDependent!G54,Sparse!G54,NonLinear!G54))/MIN(BilevelSolver!G54,TimeDependent!G54,Sparse!G54,NonLinear!G54))</f>
        <v>0</v>
      </c>
      <c r="M54" s="113">
        <f t="shared" si="5"/>
        <v>20.588235294117649</v>
      </c>
      <c r="N54" s="238"/>
      <c r="O54" s="31">
        <v>48</v>
      </c>
      <c r="P54" s="31">
        <v>27</v>
      </c>
      <c r="Q54" s="104">
        <v>14</v>
      </c>
      <c r="R54" s="31">
        <v>14</v>
      </c>
      <c r="S54" s="113">
        <v>21</v>
      </c>
      <c r="W54" s="226"/>
      <c r="X54" s="226"/>
    </row>
    <row r="55" spans="1:24" ht="15.75" customHeight="1" x14ac:dyDescent="0.2">
      <c r="A55" s="50" t="s">
        <v>175</v>
      </c>
      <c r="B55" s="31" t="s">
        <v>170</v>
      </c>
      <c r="C55" s="31">
        <v>3</v>
      </c>
      <c r="D55" s="31">
        <v>5</v>
      </c>
      <c r="E55" s="31">
        <f t="shared" si="3"/>
        <v>1</v>
      </c>
      <c r="F55" s="31">
        <f t="shared" si="6"/>
        <v>33</v>
      </c>
      <c r="G55" s="31">
        <f t="shared" si="7"/>
        <v>33</v>
      </c>
      <c r="H55" s="31">
        <f t="shared" si="4"/>
        <v>0</v>
      </c>
      <c r="I55" s="31">
        <v>241.20812702178901</v>
      </c>
      <c r="J55" s="31">
        <v>527309</v>
      </c>
      <c r="K55" s="45">
        <f t="shared" si="8"/>
        <v>15</v>
      </c>
      <c r="L55" s="45">
        <f>100*IF(MIN(BilevelSolver!G55,TimeDependent!G55,Sparse!G55,NonLinear!G55)=0,0,(NonLinear!G55-MIN(BilevelSolver!G55,TimeDependent!G55,Sparse!G55,NonLinear!G55))/MIN(BilevelSolver!G55,TimeDependent!G55,Sparse!G55,NonLinear!G55))</f>
        <v>0</v>
      </c>
      <c r="M55" s="113">
        <f t="shared" si="5"/>
        <v>54.545454545454547</v>
      </c>
      <c r="N55" s="238"/>
      <c r="O55" s="31">
        <v>48</v>
      </c>
      <c r="P55" s="31">
        <v>15</v>
      </c>
      <c r="Q55" s="104">
        <v>15</v>
      </c>
      <c r="R55" s="31">
        <v>15</v>
      </c>
      <c r="S55" s="113">
        <v>33</v>
      </c>
      <c r="W55" s="226"/>
      <c r="X55" s="226"/>
    </row>
    <row r="56" spans="1:24" ht="15.75" customHeight="1" x14ac:dyDescent="0.2">
      <c r="A56" s="50" t="s">
        <v>176</v>
      </c>
      <c r="B56" s="31" t="s">
        <v>170</v>
      </c>
      <c r="C56" s="31">
        <v>4</v>
      </c>
      <c r="D56" s="31">
        <v>3</v>
      </c>
      <c r="E56" s="31">
        <f t="shared" si="3"/>
        <v>1</v>
      </c>
      <c r="F56" s="31">
        <f t="shared" si="6"/>
        <v>34</v>
      </c>
      <c r="G56" s="31">
        <f t="shared" si="7"/>
        <v>34</v>
      </c>
      <c r="H56" s="31">
        <f t="shared" si="4"/>
        <v>0</v>
      </c>
      <c r="I56" s="31">
        <v>8.26578688621521</v>
      </c>
      <c r="J56" s="31">
        <v>17685</v>
      </c>
      <c r="K56" s="45">
        <f t="shared" si="8"/>
        <v>28</v>
      </c>
      <c r="L56" s="45">
        <f>100*IF(MIN(BilevelSolver!G56,TimeDependent!G56,Sparse!G56,NonLinear!G56)=0,0,(NonLinear!G56-MIN(BilevelSolver!G56,TimeDependent!G56,Sparse!G56,NonLinear!G56))/MIN(BilevelSolver!G56,TimeDependent!G56,Sparse!G56,NonLinear!G56))</f>
        <v>0</v>
      </c>
      <c r="M56" s="113">
        <f t="shared" si="5"/>
        <v>17.647058823529413</v>
      </c>
      <c r="N56" s="238"/>
      <c r="O56" s="31">
        <v>41</v>
      </c>
      <c r="P56" s="31">
        <v>28</v>
      </c>
      <c r="Q56" s="104">
        <v>7</v>
      </c>
      <c r="R56" s="31">
        <v>7</v>
      </c>
      <c r="S56" s="113">
        <v>13</v>
      </c>
      <c r="W56" s="226"/>
      <c r="X56" s="226"/>
    </row>
    <row r="57" spans="1:24" ht="15.75" customHeight="1" x14ac:dyDescent="0.2">
      <c r="A57" s="50" t="s">
        <v>177</v>
      </c>
      <c r="B57" s="31" t="s">
        <v>170</v>
      </c>
      <c r="C57" s="31">
        <v>4</v>
      </c>
      <c r="D57" s="31">
        <v>4</v>
      </c>
      <c r="E57" s="31">
        <f t="shared" si="3"/>
        <v>1</v>
      </c>
      <c r="F57" s="31">
        <f t="shared" si="6"/>
        <v>30</v>
      </c>
      <c r="G57" s="31">
        <f t="shared" si="7"/>
        <v>30</v>
      </c>
      <c r="H57" s="31">
        <f t="shared" si="4"/>
        <v>0</v>
      </c>
      <c r="I57" s="31">
        <v>45.981876850128103</v>
      </c>
      <c r="J57" s="31">
        <v>84593</v>
      </c>
      <c r="K57" s="45">
        <f t="shared" si="8"/>
        <v>16</v>
      </c>
      <c r="L57" s="45">
        <f>100*IF(MIN(BilevelSolver!G57,TimeDependent!G57,Sparse!G57,NonLinear!G57)=0,0,(NonLinear!G57-MIN(BilevelSolver!G57,TimeDependent!G57,Sparse!G57,NonLinear!G57))/MIN(BilevelSolver!G57,TimeDependent!G57,Sparse!G57,NonLinear!G57))</f>
        <v>0</v>
      </c>
      <c r="M57" s="113">
        <f t="shared" si="5"/>
        <v>46.666666666666664</v>
      </c>
      <c r="N57" s="238"/>
      <c r="O57" s="31">
        <v>41</v>
      </c>
      <c r="P57" s="31">
        <v>16</v>
      </c>
      <c r="Q57" s="104">
        <v>11</v>
      </c>
      <c r="R57" s="31">
        <v>11</v>
      </c>
      <c r="S57" s="113">
        <v>25</v>
      </c>
      <c r="W57" s="226"/>
      <c r="X57" s="226"/>
    </row>
    <row r="58" spans="1:24" ht="15.75" customHeight="1" x14ac:dyDescent="0.2">
      <c r="A58" s="50" t="s">
        <v>178</v>
      </c>
      <c r="B58" s="31" t="s">
        <v>170</v>
      </c>
      <c r="C58" s="31">
        <v>4</v>
      </c>
      <c r="D58" s="31">
        <v>5</v>
      </c>
      <c r="E58" s="31">
        <f t="shared" si="3"/>
        <v>1</v>
      </c>
      <c r="F58" s="31">
        <f t="shared" si="6"/>
        <v>28</v>
      </c>
      <c r="G58" s="31">
        <f t="shared" si="7"/>
        <v>28</v>
      </c>
      <c r="H58" s="31">
        <f t="shared" si="4"/>
        <v>0</v>
      </c>
      <c r="I58" s="31">
        <v>175.99296402931199</v>
      </c>
      <c r="J58" s="31">
        <v>389064</v>
      </c>
      <c r="K58" s="45">
        <f t="shared" si="8"/>
        <v>7</v>
      </c>
      <c r="L58" s="45">
        <f>100*IF(MIN(BilevelSolver!G58,TimeDependent!G58,Sparse!G58,NonLinear!G58)=0,0,(NonLinear!G58-MIN(BilevelSolver!G58,TimeDependent!G58,Sparse!G58,NonLinear!G58))/MIN(BilevelSolver!G58,TimeDependent!G58,Sparse!G58,NonLinear!G58))</f>
        <v>0</v>
      </c>
      <c r="M58" s="113">
        <f t="shared" si="5"/>
        <v>75</v>
      </c>
      <c r="N58" s="238"/>
      <c r="O58" s="31">
        <v>41</v>
      </c>
      <c r="P58" s="31">
        <v>7</v>
      </c>
      <c r="Q58" s="104">
        <v>13</v>
      </c>
      <c r="R58" s="31">
        <v>13</v>
      </c>
      <c r="S58" s="113">
        <v>34</v>
      </c>
      <c r="W58" s="226"/>
      <c r="X58" s="226"/>
    </row>
    <row r="59" spans="1:24" ht="15.75" customHeight="1" x14ac:dyDescent="0.2">
      <c r="A59" s="50" t="s">
        <v>179</v>
      </c>
      <c r="B59" s="31" t="s">
        <v>170</v>
      </c>
      <c r="C59" s="31">
        <v>6</v>
      </c>
      <c r="D59" s="31">
        <v>3</v>
      </c>
      <c r="E59" s="31">
        <f t="shared" si="3"/>
        <v>1</v>
      </c>
      <c r="F59" s="31">
        <f t="shared" si="6"/>
        <v>20</v>
      </c>
      <c r="G59" s="31">
        <f t="shared" si="7"/>
        <v>20</v>
      </c>
      <c r="H59" s="31">
        <f t="shared" si="4"/>
        <v>0</v>
      </c>
      <c r="I59" s="31">
        <v>5.9051761627197203</v>
      </c>
      <c r="J59" s="31">
        <v>8519</v>
      </c>
      <c r="K59" s="45">
        <f t="shared" si="8"/>
        <v>9</v>
      </c>
      <c r="L59" s="45">
        <f>100*IF(MIN(BilevelSolver!G59,TimeDependent!G59,Sparse!G59,NonLinear!G59)=0,0,(NonLinear!G59-MIN(BilevelSolver!G59,TimeDependent!G59,Sparse!G59,NonLinear!G59))/MIN(BilevelSolver!G59,TimeDependent!G59,Sparse!G59,NonLinear!G59))</f>
        <v>0</v>
      </c>
      <c r="M59" s="113">
        <f t="shared" si="5"/>
        <v>55</v>
      </c>
      <c r="N59" s="238"/>
      <c r="O59" s="31">
        <v>38</v>
      </c>
      <c r="P59" s="31">
        <v>9</v>
      </c>
      <c r="Q59" s="104">
        <v>18</v>
      </c>
      <c r="R59" s="31">
        <v>18</v>
      </c>
      <c r="S59" s="113">
        <v>29</v>
      </c>
      <c r="W59" s="226"/>
      <c r="X59" s="226"/>
    </row>
    <row r="60" spans="1:24" ht="15.75" customHeight="1" x14ac:dyDescent="0.2">
      <c r="A60" s="50" t="s">
        <v>180</v>
      </c>
      <c r="B60" s="31" t="s">
        <v>170</v>
      </c>
      <c r="C60" s="31">
        <v>6</v>
      </c>
      <c r="D60" s="31">
        <v>4</v>
      </c>
      <c r="E60" s="31">
        <f t="shared" si="3"/>
        <v>1</v>
      </c>
      <c r="F60" s="31">
        <f t="shared" si="6"/>
        <v>18.000000000000099</v>
      </c>
      <c r="G60" s="31">
        <f t="shared" si="7"/>
        <v>18.000000000000099</v>
      </c>
      <c r="H60" s="31">
        <f t="shared" si="4"/>
        <v>0</v>
      </c>
      <c r="I60" s="31">
        <v>11.831699132919301</v>
      </c>
      <c r="J60" s="31">
        <v>20842</v>
      </c>
      <c r="K60" s="45">
        <f t="shared" si="8"/>
        <v>0</v>
      </c>
      <c r="L60" s="45">
        <f>100*IF(MIN(BilevelSolver!G60,TimeDependent!G60,Sparse!G60,NonLinear!G60)=0,0,(NonLinear!G60-MIN(BilevelSolver!G60,TimeDependent!G60,Sparse!G60,NonLinear!G60))/MIN(BilevelSolver!G60,TimeDependent!G60,Sparse!G60,NonLinear!G60))</f>
        <v>5.5264435003563353E-13</v>
      </c>
      <c r="M60" s="113">
        <f t="shared" si="5"/>
        <v>100</v>
      </c>
      <c r="N60" s="238"/>
      <c r="O60" s="31">
        <v>38</v>
      </c>
      <c r="P60" s="31">
        <v>0</v>
      </c>
      <c r="Q60" s="104">
        <v>19.999999999999901</v>
      </c>
      <c r="R60" s="31">
        <v>19.999999999999901</v>
      </c>
      <c r="S60" s="113">
        <v>38</v>
      </c>
      <c r="W60" s="226"/>
      <c r="X60" s="226"/>
    </row>
    <row r="61" spans="1:24" ht="15.75" customHeight="1" thickBot="1" x14ac:dyDescent="0.25">
      <c r="A61" s="58" t="s">
        <v>181</v>
      </c>
      <c r="B61" s="38" t="s">
        <v>170</v>
      </c>
      <c r="C61" s="38">
        <v>6</v>
      </c>
      <c r="D61" s="38">
        <v>5</v>
      </c>
      <c r="E61" s="38">
        <f t="shared" si="3"/>
        <v>1</v>
      </c>
      <c r="F61" s="38">
        <f t="shared" si="6"/>
        <v>12</v>
      </c>
      <c r="G61" s="38">
        <f t="shared" si="7"/>
        <v>12</v>
      </c>
      <c r="H61" s="38">
        <f t="shared" si="4"/>
        <v>0</v>
      </c>
      <c r="I61" s="38">
        <v>18.925318956375101</v>
      </c>
      <c r="J61" s="38">
        <v>24563</v>
      </c>
      <c r="K61" s="47">
        <f t="shared" si="8"/>
        <v>0</v>
      </c>
      <c r="L61" s="47">
        <f>100*IF(MIN(BilevelSolver!G61,TimeDependent!G61,Sparse!G61,NonLinear!G61)=0,0,(NonLinear!G61-MIN(BilevelSolver!G61,TimeDependent!G61,Sparse!G61,NonLinear!G61))/MIN(BilevelSolver!G61,TimeDependent!G61,Sparse!G61,NonLinear!G61))</f>
        <v>0</v>
      </c>
      <c r="M61" s="117">
        <f t="shared" si="5"/>
        <v>100</v>
      </c>
      <c r="N61" s="238"/>
      <c r="O61" s="38">
        <v>38</v>
      </c>
      <c r="P61" s="38">
        <v>0</v>
      </c>
      <c r="Q61" s="108">
        <v>26</v>
      </c>
      <c r="R61" s="38">
        <v>26</v>
      </c>
      <c r="S61" s="117">
        <v>38</v>
      </c>
      <c r="W61" s="226"/>
      <c r="X61" s="226"/>
    </row>
    <row r="62" spans="1:24" ht="15.75" customHeight="1" x14ac:dyDescent="0.2">
      <c r="A62" s="52" t="s">
        <v>182</v>
      </c>
      <c r="B62" s="27" t="s">
        <v>183</v>
      </c>
      <c r="C62" s="27">
        <v>2</v>
      </c>
      <c r="D62" s="27">
        <v>3</v>
      </c>
      <c r="E62" s="27">
        <f t="shared" si="3"/>
        <v>0</v>
      </c>
      <c r="F62" s="27">
        <f t="shared" si="6"/>
        <v>244</v>
      </c>
      <c r="G62" s="27">
        <f t="shared" si="7"/>
        <v>1119.9999960141597</v>
      </c>
      <c r="H62" s="27">
        <f t="shared" si="4"/>
        <v>78.214285636755022</v>
      </c>
      <c r="I62" s="27">
        <v>7200.0030541419901</v>
      </c>
      <c r="J62" s="27">
        <v>549170</v>
      </c>
      <c r="K62" s="94">
        <f t="shared" si="8"/>
        <v>244</v>
      </c>
      <c r="L62" s="94">
        <f>100*IF(MIN(BilevelSolver!G62,TimeDependent!G62,Sparse!G62,NonLinear!G62)=0,0,(NonLinear!G62-MIN(BilevelSolver!G62,TimeDependent!G62,Sparse!G62,NonLinear!G62))/MIN(BilevelSolver!G62,TimeDependent!G62,Sparse!G62,NonLinear!G62))</f>
        <v>0</v>
      </c>
      <c r="M62" s="115">
        <f t="shared" si="5"/>
        <v>78.214285636755022</v>
      </c>
      <c r="N62" s="238"/>
      <c r="O62" s="27">
        <v>1141</v>
      </c>
      <c r="P62" s="27">
        <v>244</v>
      </c>
      <c r="Q62" s="106">
        <v>21.000003985840401</v>
      </c>
      <c r="R62" s="27">
        <v>897</v>
      </c>
      <c r="S62" s="115">
        <v>897</v>
      </c>
      <c r="W62" s="226"/>
      <c r="X62" s="226"/>
    </row>
    <row r="63" spans="1:24" ht="15.75" customHeight="1" x14ac:dyDescent="0.2">
      <c r="A63" s="52" t="s">
        <v>184</v>
      </c>
      <c r="B63" s="6" t="s">
        <v>183</v>
      </c>
      <c r="C63" s="6">
        <v>2</v>
      </c>
      <c r="D63" s="6">
        <v>4</v>
      </c>
      <c r="E63" s="6">
        <f t="shared" si="3"/>
        <v>0</v>
      </c>
      <c r="F63" s="6">
        <f t="shared" si="6"/>
        <v>154</v>
      </c>
      <c r="G63" s="6">
        <f t="shared" si="7"/>
        <v>1112.9999922419022</v>
      </c>
      <c r="H63" s="6">
        <f t="shared" si="4"/>
        <v>86.163521916132296</v>
      </c>
      <c r="I63" s="6">
        <v>7200.0036568641599</v>
      </c>
      <c r="J63" s="6">
        <v>506556</v>
      </c>
      <c r="K63" s="86">
        <f t="shared" si="8"/>
        <v>154</v>
      </c>
      <c r="L63" s="86">
        <f>100*IF(MIN(BilevelSolver!G63,TimeDependent!G63,Sparse!G63,NonLinear!G63)=0,0,(NonLinear!G63-MIN(BilevelSolver!G63,TimeDependent!G63,Sparse!G63,NonLinear!G63))/MIN(BilevelSolver!G63,TimeDependent!G63,Sparse!G63,NonLinear!G63))</f>
        <v>0</v>
      </c>
      <c r="M63" s="114">
        <f t="shared" si="5"/>
        <v>86.163521916132296</v>
      </c>
      <c r="N63" s="238"/>
      <c r="O63" s="6">
        <v>1141</v>
      </c>
      <c r="P63" s="6">
        <v>154</v>
      </c>
      <c r="Q63" s="105">
        <v>28.000007758097802</v>
      </c>
      <c r="R63" s="6">
        <v>987</v>
      </c>
      <c r="S63" s="114">
        <v>987</v>
      </c>
      <c r="W63" s="226"/>
      <c r="X63" s="226"/>
    </row>
    <row r="64" spans="1:24" ht="15.75" customHeight="1" x14ac:dyDescent="0.2">
      <c r="A64" s="52" t="s">
        <v>186</v>
      </c>
      <c r="B64" s="6" t="s">
        <v>183</v>
      </c>
      <c r="C64" s="6">
        <v>3</v>
      </c>
      <c r="D64" s="6">
        <v>3</v>
      </c>
      <c r="E64" s="6">
        <f t="shared" si="3"/>
        <v>0</v>
      </c>
      <c r="F64" s="6">
        <f t="shared" si="6"/>
        <v>155</v>
      </c>
      <c r="G64" s="6">
        <f t="shared" si="7"/>
        <v>725.99999510689179</v>
      </c>
      <c r="H64" s="6">
        <f t="shared" si="4"/>
        <v>78.650137597152636</v>
      </c>
      <c r="I64" s="6">
        <v>7200.0026631355204</v>
      </c>
      <c r="J64" s="6">
        <v>703405</v>
      </c>
      <c r="K64" s="86">
        <f t="shared" si="8"/>
        <v>155</v>
      </c>
      <c r="L64" s="86">
        <f>100*IF(MIN(BilevelSolver!G64,TimeDependent!G64,Sparse!G64,NonLinear!G64)=0,0,(NonLinear!G64-MIN(BilevelSolver!G64,TimeDependent!G64,Sparse!G64,NonLinear!G64))/MIN(BilevelSolver!G64,TimeDependent!G64,Sparse!G64,NonLinear!G64))</f>
        <v>0</v>
      </c>
      <c r="M64" s="114">
        <f t="shared" si="5"/>
        <v>78.650137597152636</v>
      </c>
      <c r="N64" s="238"/>
      <c r="O64" s="6">
        <v>751</v>
      </c>
      <c r="P64" s="6">
        <v>155</v>
      </c>
      <c r="Q64" s="105">
        <v>25.000004893108201</v>
      </c>
      <c r="R64" s="6">
        <v>596</v>
      </c>
      <c r="S64" s="114">
        <v>596</v>
      </c>
      <c r="W64" s="226"/>
      <c r="X64" s="226"/>
    </row>
    <row r="65" spans="1:24" ht="15.75" customHeight="1" x14ac:dyDescent="0.2">
      <c r="A65" s="52" t="s">
        <v>188</v>
      </c>
      <c r="B65" s="6" t="s">
        <v>183</v>
      </c>
      <c r="C65" s="6">
        <v>3</v>
      </c>
      <c r="D65" s="6">
        <v>5</v>
      </c>
      <c r="E65" s="6">
        <f t="shared" si="3"/>
        <v>0</v>
      </c>
      <c r="F65" s="6">
        <f t="shared" si="6"/>
        <v>72</v>
      </c>
      <c r="G65" s="6">
        <f t="shared" si="7"/>
        <v>714</v>
      </c>
      <c r="H65" s="6">
        <f t="shared" si="4"/>
        <v>89.915966386554615</v>
      </c>
      <c r="I65" s="6">
        <v>7200.0008749961798</v>
      </c>
      <c r="J65" s="6">
        <v>703815</v>
      </c>
      <c r="K65" s="86">
        <f t="shared" si="8"/>
        <v>72</v>
      </c>
      <c r="L65" s="86">
        <f>100*IF(MIN(BilevelSolver!G65,TimeDependent!G65,Sparse!G65,NonLinear!G65)=0,0,(NonLinear!G65-MIN(BilevelSolver!G65,TimeDependent!G65,Sparse!G65,NonLinear!G65))/MIN(BilevelSolver!G65,TimeDependent!G65,Sparse!G65,NonLinear!G65))</f>
        <v>0</v>
      </c>
      <c r="M65" s="114">
        <f t="shared" si="5"/>
        <v>89.915966386554615</v>
      </c>
      <c r="N65" s="238"/>
      <c r="O65" s="6">
        <v>751</v>
      </c>
      <c r="P65" s="6">
        <v>72</v>
      </c>
      <c r="Q65" s="105">
        <v>37</v>
      </c>
      <c r="R65" s="6">
        <v>679</v>
      </c>
      <c r="S65" s="114">
        <v>679</v>
      </c>
      <c r="W65" s="226"/>
      <c r="X65" s="226"/>
    </row>
    <row r="66" spans="1:24" ht="15.75" customHeight="1" x14ac:dyDescent="0.2">
      <c r="A66" s="52" t="s">
        <v>189</v>
      </c>
      <c r="B66" s="6" t="s">
        <v>183</v>
      </c>
      <c r="C66" s="6">
        <v>4</v>
      </c>
      <c r="D66" s="6">
        <v>3</v>
      </c>
      <c r="E66" s="6">
        <f t="shared" si="3"/>
        <v>0</v>
      </c>
      <c r="F66" s="6">
        <f t="shared" ref="F66:F88" si="9">O66-R66</f>
        <v>231</v>
      </c>
      <c r="G66" s="6">
        <f t="shared" ref="G66:G88" si="10">O66-Q66</f>
        <v>435.99999205453321</v>
      </c>
      <c r="H66" s="6">
        <f t="shared" ref="H66:H88" si="11">100*(G66-F66)/G66</f>
        <v>47.018347658339543</v>
      </c>
      <c r="I66" s="6">
        <v>7200.0008130073502</v>
      </c>
      <c r="J66" s="6">
        <v>1101163</v>
      </c>
      <c r="K66" s="86">
        <f t="shared" ref="K66:K88" si="12">O66-S66</f>
        <v>134</v>
      </c>
      <c r="L66" s="86">
        <f>100*IF(MIN(BilevelSolver!G66,TimeDependent!G66,Sparse!G66,NonLinear!G66)=0,0,(NonLinear!G66-MIN(BilevelSolver!G66,TimeDependent!G66,Sparse!G66,NonLinear!G66))/MIN(BilevelSolver!G66,TimeDependent!G66,Sparse!G66,NonLinear!G66))</f>
        <v>0</v>
      </c>
      <c r="M66" s="114">
        <f t="shared" si="5"/>
        <v>69.266054485790036</v>
      </c>
      <c r="N66" s="238"/>
      <c r="O66" s="6">
        <v>470</v>
      </c>
      <c r="P66" s="6">
        <v>134</v>
      </c>
      <c r="Q66" s="105">
        <v>34.000007945466798</v>
      </c>
      <c r="R66" s="6">
        <v>239</v>
      </c>
      <c r="S66" s="114">
        <v>336</v>
      </c>
      <c r="W66" s="226"/>
      <c r="X66" s="226"/>
    </row>
    <row r="67" spans="1:24" ht="15.75" customHeight="1" x14ac:dyDescent="0.2">
      <c r="A67" s="52" t="s">
        <v>190</v>
      </c>
      <c r="B67" s="6" t="s">
        <v>183</v>
      </c>
      <c r="C67" s="6">
        <v>4</v>
      </c>
      <c r="D67" s="6">
        <v>4</v>
      </c>
      <c r="E67" s="6">
        <f t="shared" ref="E67:E88" si="13">IF(H67&lt;0.001,1,0)</f>
        <v>0</v>
      </c>
      <c r="F67" s="6">
        <f t="shared" si="9"/>
        <v>111.00000000000102</v>
      </c>
      <c r="G67" s="6">
        <f t="shared" si="10"/>
        <v>424.99999553689008</v>
      </c>
      <c r="H67" s="6">
        <f t="shared" si="11"/>
        <v>73.882352666903458</v>
      </c>
      <c r="I67" s="6">
        <v>7200.0024001598304</v>
      </c>
      <c r="J67" s="6">
        <v>1049529</v>
      </c>
      <c r="K67" s="86">
        <f t="shared" si="12"/>
        <v>73</v>
      </c>
      <c r="L67" s="86">
        <f>100*IF(MIN(BilevelSolver!G67,TimeDependent!G67,Sparse!G67,NonLinear!G67)=0,0,(NonLinear!G67-MIN(BilevelSolver!G67,TimeDependent!G67,Sparse!G67,NonLinear!G67))/MIN(BilevelSolver!G67,TimeDependent!G67,Sparse!G67,NonLinear!G67))</f>
        <v>0</v>
      </c>
      <c r="M67" s="114">
        <f t="shared" ref="M67:M88" si="14">100*(G67-K67)/G67</f>
        <v>82.823529231387113</v>
      </c>
      <c r="N67" s="238"/>
      <c r="O67" s="6">
        <v>470</v>
      </c>
      <c r="P67" s="6">
        <v>73</v>
      </c>
      <c r="Q67" s="105">
        <v>45.000004463109903</v>
      </c>
      <c r="R67" s="6">
        <v>358.99999999999898</v>
      </c>
      <c r="S67" s="114">
        <v>397</v>
      </c>
      <c r="W67" s="226"/>
      <c r="X67" s="226"/>
    </row>
    <row r="68" spans="1:24" ht="15.75" customHeight="1" x14ac:dyDescent="0.2">
      <c r="A68" s="52" t="s">
        <v>191</v>
      </c>
      <c r="B68" s="6" t="s">
        <v>183</v>
      </c>
      <c r="C68" s="6">
        <v>4</v>
      </c>
      <c r="D68" s="6">
        <v>5</v>
      </c>
      <c r="E68" s="6">
        <f t="shared" si="13"/>
        <v>0</v>
      </c>
      <c r="F68" s="6">
        <f t="shared" si="9"/>
        <v>69.000000000001023</v>
      </c>
      <c r="G68" s="6">
        <f t="shared" si="10"/>
        <v>415.99999647812149</v>
      </c>
      <c r="H68" s="6">
        <f t="shared" si="11"/>
        <v>83.413461398038748</v>
      </c>
      <c r="I68" s="6">
        <v>7200.00219917297</v>
      </c>
      <c r="J68" s="6">
        <v>975364</v>
      </c>
      <c r="K68" s="86">
        <f t="shared" si="12"/>
        <v>45</v>
      </c>
      <c r="L68" s="86">
        <f>100*IF(MIN(BilevelSolver!G68,TimeDependent!G68,Sparse!G68,NonLinear!G68)=0,0,(NonLinear!G68-MIN(BilevelSolver!G68,TimeDependent!G68,Sparse!G68,NonLinear!G68))/MIN(BilevelSolver!G68,TimeDependent!G68,Sparse!G68,NonLinear!G68))</f>
        <v>0</v>
      </c>
      <c r="M68" s="114">
        <f t="shared" si="14"/>
        <v>89.182692216112386</v>
      </c>
      <c r="N68" s="238"/>
      <c r="O68" s="6">
        <v>470</v>
      </c>
      <c r="P68" s="6">
        <v>45</v>
      </c>
      <c r="Q68" s="105">
        <v>54.000003521878497</v>
      </c>
      <c r="R68" s="6">
        <v>400.99999999999898</v>
      </c>
      <c r="S68" s="114">
        <v>425</v>
      </c>
      <c r="W68" s="226"/>
      <c r="X68" s="226"/>
    </row>
    <row r="69" spans="1:24" ht="15.75" customHeight="1" x14ac:dyDescent="0.2">
      <c r="A69" s="98" t="s">
        <v>192</v>
      </c>
      <c r="B69" s="31" t="s">
        <v>183</v>
      </c>
      <c r="C69" s="31">
        <v>5</v>
      </c>
      <c r="D69" s="31">
        <v>3</v>
      </c>
      <c r="E69" s="31">
        <f t="shared" si="13"/>
        <v>1</v>
      </c>
      <c r="F69" s="31">
        <f t="shared" si="9"/>
        <v>219.99999999720001</v>
      </c>
      <c r="G69" s="31">
        <f t="shared" si="10"/>
        <v>219.99999999720001</v>
      </c>
      <c r="H69" s="31">
        <f t="shared" si="11"/>
        <v>0</v>
      </c>
      <c r="I69" s="31">
        <v>2716.2832508087099</v>
      </c>
      <c r="J69" s="31">
        <v>1070531</v>
      </c>
      <c r="K69" s="45">
        <f t="shared" si="12"/>
        <v>74</v>
      </c>
      <c r="L69" s="45">
        <f>100*IF(MIN(BilevelSolver!G69,TimeDependent!G69,Sparse!G69,NonLinear!G69)=0,0,(NonLinear!G69-MIN(BilevelSolver!G69,TimeDependent!G69,Sparse!G69,NonLinear!G69))/MIN(BilevelSolver!G69,TimeDependent!G69,Sparse!G69,NonLinear!G69))</f>
        <v>0</v>
      </c>
      <c r="M69" s="113">
        <f t="shared" si="14"/>
        <v>66.363636363208272</v>
      </c>
      <c r="N69" s="238"/>
      <c r="O69" s="31">
        <v>247</v>
      </c>
      <c r="P69" s="31">
        <v>74</v>
      </c>
      <c r="Q69" s="104">
        <v>27.0000000028</v>
      </c>
      <c r="R69" s="31">
        <v>27.0000000028</v>
      </c>
      <c r="S69" s="113">
        <v>173</v>
      </c>
      <c r="W69" s="226"/>
      <c r="X69" s="226"/>
    </row>
    <row r="70" spans="1:24" ht="15.75" customHeight="1" x14ac:dyDescent="0.2">
      <c r="A70" s="52" t="s">
        <v>193</v>
      </c>
      <c r="B70" s="6" t="s">
        <v>183</v>
      </c>
      <c r="C70" s="6">
        <v>5</v>
      </c>
      <c r="D70" s="6">
        <v>4</v>
      </c>
      <c r="E70" s="6">
        <f t="shared" si="13"/>
        <v>0</v>
      </c>
      <c r="F70" s="6">
        <f t="shared" si="9"/>
        <v>89</v>
      </c>
      <c r="G70" s="6">
        <f t="shared" si="10"/>
        <v>214</v>
      </c>
      <c r="H70" s="6">
        <f t="shared" si="11"/>
        <v>58.411214953271028</v>
      </c>
      <c r="I70" s="6">
        <v>7200.0005588531403</v>
      </c>
      <c r="J70" s="6">
        <v>1931151</v>
      </c>
      <c r="K70" s="86">
        <f t="shared" si="12"/>
        <v>46</v>
      </c>
      <c r="L70" s="86">
        <f>100*IF(MIN(BilevelSolver!G70,TimeDependent!G70,Sparse!G70,NonLinear!G70)=0,0,(NonLinear!G70-MIN(BilevelSolver!G70,TimeDependent!G70,Sparse!G70,NonLinear!G70))/MIN(BilevelSolver!G70,TimeDependent!G70,Sparse!G70,NonLinear!G70))</f>
        <v>0</v>
      </c>
      <c r="M70" s="114">
        <f t="shared" si="14"/>
        <v>78.504672897196258</v>
      </c>
      <c r="N70" s="238"/>
      <c r="O70" s="6">
        <v>247</v>
      </c>
      <c r="P70" s="6">
        <v>46</v>
      </c>
      <c r="Q70" s="105">
        <v>33</v>
      </c>
      <c r="R70" s="6">
        <v>158</v>
      </c>
      <c r="S70" s="114">
        <v>201</v>
      </c>
      <c r="W70" s="226"/>
      <c r="X70" s="226"/>
    </row>
    <row r="71" spans="1:24" ht="15.75" customHeight="1" thickBot="1" x14ac:dyDescent="0.25">
      <c r="A71" s="53" t="s">
        <v>194</v>
      </c>
      <c r="B71" s="12" t="s">
        <v>183</v>
      </c>
      <c r="C71" s="12">
        <v>5</v>
      </c>
      <c r="D71" s="12">
        <v>5</v>
      </c>
      <c r="E71" s="12">
        <f t="shared" si="13"/>
        <v>0</v>
      </c>
      <c r="F71" s="12">
        <f t="shared" si="9"/>
        <v>67.000000000000995</v>
      </c>
      <c r="G71" s="12">
        <f t="shared" si="10"/>
        <v>207.99999787059861</v>
      </c>
      <c r="H71" s="12">
        <f t="shared" si="11"/>
        <v>67.788461208695225</v>
      </c>
      <c r="I71" s="12">
        <v>7200.0004508495304</v>
      </c>
      <c r="J71" s="12">
        <v>1305970</v>
      </c>
      <c r="K71" s="95">
        <f t="shared" si="12"/>
        <v>15</v>
      </c>
      <c r="L71" s="95">
        <f>100*IF(MIN(BilevelSolver!G71,TimeDependent!G71,Sparse!G71,NonLinear!G71)=0,0,(NonLinear!G71-MIN(BilevelSolver!G71,TimeDependent!G71,Sparse!G71,NonLinear!G71))/MIN(BilevelSolver!G71,TimeDependent!G71,Sparse!G71,NonLinear!G71))</f>
        <v>0</v>
      </c>
      <c r="M71" s="116">
        <f t="shared" si="14"/>
        <v>92.788461464633357</v>
      </c>
      <c r="N71" s="238"/>
      <c r="O71" s="12">
        <v>247</v>
      </c>
      <c r="P71" s="12">
        <v>15</v>
      </c>
      <c r="Q71" s="107">
        <v>39.000002129401402</v>
      </c>
      <c r="R71" s="12">
        <v>179.99999999999901</v>
      </c>
      <c r="S71" s="116">
        <v>232</v>
      </c>
      <c r="W71" s="226"/>
      <c r="X71" s="226"/>
    </row>
    <row r="72" spans="1:24" ht="13.5" customHeight="1" x14ac:dyDescent="0.2">
      <c r="A72" s="98" t="s">
        <v>195</v>
      </c>
      <c r="B72" s="34" t="s">
        <v>196</v>
      </c>
      <c r="C72" s="34">
        <v>2</v>
      </c>
      <c r="D72" s="34">
        <v>3</v>
      </c>
      <c r="E72" s="34">
        <f t="shared" si="13"/>
        <v>1</v>
      </c>
      <c r="F72" s="34">
        <f t="shared" si="9"/>
        <v>98</v>
      </c>
      <c r="G72" s="34">
        <f t="shared" si="10"/>
        <v>98</v>
      </c>
      <c r="H72" s="34">
        <f t="shared" si="11"/>
        <v>0</v>
      </c>
      <c r="I72" s="34">
        <v>264.02133202552699</v>
      </c>
      <c r="J72" s="34">
        <v>321677</v>
      </c>
      <c r="K72" s="44">
        <f t="shared" si="12"/>
        <v>62</v>
      </c>
      <c r="L72" s="44">
        <f>100*IF(MIN(BilevelSolver!G72,TimeDependent!G72,Sparse!G72,NonLinear!G72)=0,0,(NonLinear!G72-MIN(BilevelSolver!G72,TimeDependent!G72,Sparse!G72,NonLinear!G72))/MIN(BilevelSolver!G72,TimeDependent!G72,Sparse!G72,NonLinear!G72))</f>
        <v>0</v>
      </c>
      <c r="M72" s="112">
        <f t="shared" si="14"/>
        <v>36.734693877551024</v>
      </c>
      <c r="N72" s="238"/>
      <c r="O72" s="34">
        <v>105</v>
      </c>
      <c r="P72" s="34">
        <v>62</v>
      </c>
      <c r="Q72" s="103">
        <v>7</v>
      </c>
      <c r="R72" s="34">
        <v>7</v>
      </c>
      <c r="S72" s="112">
        <v>43</v>
      </c>
      <c r="W72" s="226"/>
      <c r="X72" s="226"/>
    </row>
    <row r="73" spans="1:24" ht="15.75" customHeight="1" x14ac:dyDescent="0.2">
      <c r="A73" s="98" t="s">
        <v>197</v>
      </c>
      <c r="B73" s="31" t="s">
        <v>196</v>
      </c>
      <c r="C73" s="31">
        <v>2</v>
      </c>
      <c r="D73" s="31">
        <v>4</v>
      </c>
      <c r="E73" s="31">
        <f t="shared" si="13"/>
        <v>1</v>
      </c>
      <c r="F73" s="31">
        <f t="shared" si="9"/>
        <v>94.999999981293698</v>
      </c>
      <c r="G73" s="31">
        <f t="shared" si="10"/>
        <v>94.999999981293698</v>
      </c>
      <c r="H73" s="31">
        <f t="shared" si="11"/>
        <v>0</v>
      </c>
      <c r="I73" s="31">
        <v>4901.2814950942902</v>
      </c>
      <c r="J73" s="31">
        <v>6956359</v>
      </c>
      <c r="K73" s="45">
        <f t="shared" si="12"/>
        <v>36</v>
      </c>
      <c r="L73" s="45">
        <f>100*IF(MIN(BilevelSolver!G73,TimeDependent!G73,Sparse!G73,NonLinear!G73)=0,0,(NonLinear!G73-MIN(BilevelSolver!G73,TimeDependent!G73,Sparse!G73,NonLinear!G73))/MIN(BilevelSolver!G73,TimeDependent!G73,Sparse!G73,NonLinear!G73))</f>
        <v>0</v>
      </c>
      <c r="M73" s="113">
        <f t="shared" si="14"/>
        <v>62.10526315043294</v>
      </c>
      <c r="N73" s="238"/>
      <c r="O73" s="31">
        <v>105</v>
      </c>
      <c r="P73" s="31">
        <v>36</v>
      </c>
      <c r="Q73" s="104">
        <v>10.000000018706301</v>
      </c>
      <c r="R73" s="31">
        <v>10.000000018706301</v>
      </c>
      <c r="S73" s="113">
        <v>69</v>
      </c>
      <c r="W73" s="226"/>
      <c r="X73" s="226"/>
    </row>
    <row r="74" spans="1:24" ht="15.75" customHeight="1" x14ac:dyDescent="0.2">
      <c r="A74" s="52" t="s">
        <v>198</v>
      </c>
      <c r="B74" s="6" t="s">
        <v>196</v>
      </c>
      <c r="C74" s="6">
        <v>2</v>
      </c>
      <c r="D74" s="6">
        <v>5</v>
      </c>
      <c r="E74" s="6">
        <f t="shared" si="13"/>
        <v>0</v>
      </c>
      <c r="F74" s="6">
        <f t="shared" si="9"/>
        <v>33</v>
      </c>
      <c r="G74" s="6">
        <f t="shared" si="10"/>
        <v>93</v>
      </c>
      <c r="H74" s="6">
        <f t="shared" si="11"/>
        <v>64.516129032258064</v>
      </c>
      <c r="I74" s="6">
        <v>7200.0003430843299</v>
      </c>
      <c r="J74" s="6">
        <v>7488225</v>
      </c>
      <c r="K74" s="86">
        <f t="shared" si="12"/>
        <v>0</v>
      </c>
      <c r="L74" s="86">
        <f>100*IF(MIN(BilevelSolver!G74,TimeDependent!G74,Sparse!G74,NonLinear!G74)=0,0,(NonLinear!G74-MIN(BilevelSolver!G74,TimeDependent!G74,Sparse!G74,NonLinear!G74))/MIN(BilevelSolver!G74,TimeDependent!G74,Sparse!G74,NonLinear!G74))</f>
        <v>0</v>
      </c>
      <c r="M74" s="114">
        <f t="shared" si="14"/>
        <v>100</v>
      </c>
      <c r="N74" s="238"/>
      <c r="O74" s="6">
        <v>105</v>
      </c>
      <c r="P74" s="6">
        <v>0</v>
      </c>
      <c r="Q74" s="105">
        <v>12</v>
      </c>
      <c r="R74" s="6">
        <v>72</v>
      </c>
      <c r="S74" s="114">
        <v>105</v>
      </c>
      <c r="W74" s="226"/>
      <c r="X74" s="226"/>
    </row>
    <row r="75" spans="1:24" ht="15.75" customHeight="1" x14ac:dyDescent="0.2">
      <c r="A75" s="50" t="s">
        <v>199</v>
      </c>
      <c r="B75" s="31" t="s">
        <v>196</v>
      </c>
      <c r="C75" s="31">
        <v>3</v>
      </c>
      <c r="D75" s="31">
        <v>3</v>
      </c>
      <c r="E75" s="31">
        <f t="shared" si="13"/>
        <v>1</v>
      </c>
      <c r="F75" s="31">
        <f t="shared" si="9"/>
        <v>90.999999980283306</v>
      </c>
      <c r="G75" s="31">
        <f t="shared" si="10"/>
        <v>90.999999980283306</v>
      </c>
      <c r="H75" s="31">
        <f t="shared" si="11"/>
        <v>0</v>
      </c>
      <c r="I75" s="31">
        <v>263.77237200737</v>
      </c>
      <c r="J75" s="31">
        <v>239204</v>
      </c>
      <c r="K75" s="45">
        <f t="shared" si="12"/>
        <v>37</v>
      </c>
      <c r="L75" s="45">
        <f>100*IF(MIN(BilevelSolver!G75,TimeDependent!G75,Sparse!G75,NonLinear!G75)=0,0,(NonLinear!G75-MIN(BilevelSolver!G75,TimeDependent!G75,Sparse!G75,NonLinear!G75))/MIN(BilevelSolver!G75,TimeDependent!G75,Sparse!G75,NonLinear!G75))</f>
        <v>0</v>
      </c>
      <c r="M75" s="113">
        <f t="shared" si="14"/>
        <v>59.340659331849807</v>
      </c>
      <c r="N75" s="238"/>
      <c r="O75" s="31">
        <v>103</v>
      </c>
      <c r="P75" s="31">
        <v>37</v>
      </c>
      <c r="Q75" s="104">
        <v>12.000000019716699</v>
      </c>
      <c r="R75" s="31">
        <v>12.000000019716699</v>
      </c>
      <c r="S75" s="113">
        <v>66</v>
      </c>
      <c r="W75" s="226"/>
      <c r="X75" s="226"/>
    </row>
    <row r="76" spans="1:24" ht="15.75" customHeight="1" x14ac:dyDescent="0.2">
      <c r="A76" s="98" t="s">
        <v>200</v>
      </c>
      <c r="B76" s="31" t="s">
        <v>196</v>
      </c>
      <c r="C76" s="31">
        <v>3</v>
      </c>
      <c r="D76" s="31">
        <v>4</v>
      </c>
      <c r="E76" s="31">
        <f t="shared" si="13"/>
        <v>1</v>
      </c>
      <c r="F76" s="31">
        <f t="shared" si="9"/>
        <v>87.999999945625504</v>
      </c>
      <c r="G76" s="31">
        <f t="shared" si="10"/>
        <v>87.999999945625504</v>
      </c>
      <c r="H76" s="31">
        <f t="shared" si="11"/>
        <v>0</v>
      </c>
      <c r="I76" s="31">
        <v>3118.95806097984</v>
      </c>
      <c r="J76" s="31">
        <v>4605743</v>
      </c>
      <c r="K76" s="45">
        <f t="shared" si="12"/>
        <v>0</v>
      </c>
      <c r="L76" s="45">
        <f>100*IF(MIN(BilevelSolver!G76,TimeDependent!G76,Sparse!G76,NonLinear!G76)=0,0,(NonLinear!G76-MIN(BilevelSolver!G76,TimeDependent!G76,Sparse!G76,NonLinear!G76))/MIN(BilevelSolver!G76,TimeDependent!G76,Sparse!G76,NonLinear!G76))</f>
        <v>0</v>
      </c>
      <c r="M76" s="113">
        <f t="shared" si="14"/>
        <v>99.999999999999986</v>
      </c>
      <c r="N76" s="238"/>
      <c r="O76" s="31">
        <v>103</v>
      </c>
      <c r="P76" s="31">
        <v>0</v>
      </c>
      <c r="Q76" s="104">
        <v>15.0000000543745</v>
      </c>
      <c r="R76" s="31">
        <v>15.0000000543745</v>
      </c>
      <c r="S76" s="113">
        <v>103</v>
      </c>
      <c r="W76" s="226"/>
      <c r="X76" s="226"/>
    </row>
    <row r="77" spans="1:24" ht="15.75" customHeight="1" x14ac:dyDescent="0.2">
      <c r="A77" s="52" t="s">
        <v>201</v>
      </c>
      <c r="B77" s="6" t="s">
        <v>196</v>
      </c>
      <c r="C77" s="6">
        <v>3</v>
      </c>
      <c r="D77" s="6">
        <v>5</v>
      </c>
      <c r="E77" s="6">
        <f t="shared" si="13"/>
        <v>0</v>
      </c>
      <c r="F77" s="6">
        <f t="shared" si="9"/>
        <v>37</v>
      </c>
      <c r="G77" s="6">
        <f t="shared" si="10"/>
        <v>83.999995379443504</v>
      </c>
      <c r="H77" s="6">
        <f t="shared" si="11"/>
        <v>55.952378529469961</v>
      </c>
      <c r="I77" s="6">
        <v>7200.0003600120499</v>
      </c>
      <c r="J77" s="6">
        <v>8049316</v>
      </c>
      <c r="K77" s="86">
        <f t="shared" si="12"/>
        <v>0</v>
      </c>
      <c r="L77" s="86">
        <f>100*IF(MIN(BilevelSolver!G77,TimeDependent!G77,Sparse!G77,NonLinear!G77)=0,0,(NonLinear!G77-MIN(BilevelSolver!G77,TimeDependent!G77,Sparse!G77,NonLinear!G77))/MIN(BilevelSolver!G77,TimeDependent!G77,Sparse!G77,NonLinear!G77))</f>
        <v>0</v>
      </c>
      <c r="M77" s="114">
        <f t="shared" si="14"/>
        <v>100</v>
      </c>
      <c r="N77" s="238"/>
      <c r="O77" s="6">
        <v>103</v>
      </c>
      <c r="P77" s="6">
        <v>0</v>
      </c>
      <c r="Q77" s="105">
        <v>19.000004620556499</v>
      </c>
      <c r="R77" s="6">
        <v>66</v>
      </c>
      <c r="S77" s="114">
        <v>103</v>
      </c>
      <c r="W77" s="226"/>
      <c r="X77" s="226"/>
    </row>
    <row r="78" spans="1:24" ht="15.75" customHeight="1" x14ac:dyDescent="0.2">
      <c r="A78" s="50" t="s">
        <v>202</v>
      </c>
      <c r="B78" s="31" t="s">
        <v>196</v>
      </c>
      <c r="C78" s="31">
        <v>4</v>
      </c>
      <c r="D78" s="31">
        <v>3</v>
      </c>
      <c r="E78" s="31">
        <f t="shared" si="13"/>
        <v>1</v>
      </c>
      <c r="F78" s="31">
        <f t="shared" si="9"/>
        <v>76</v>
      </c>
      <c r="G78" s="31">
        <f t="shared" si="10"/>
        <v>76</v>
      </c>
      <c r="H78" s="31">
        <f t="shared" si="11"/>
        <v>0</v>
      </c>
      <c r="I78" s="31">
        <v>80.167890071868896</v>
      </c>
      <c r="J78" s="31">
        <v>59399</v>
      </c>
      <c r="K78" s="45">
        <f t="shared" si="12"/>
        <v>0</v>
      </c>
      <c r="L78" s="45">
        <f>100*IF(MIN(BilevelSolver!G78,TimeDependent!G78,Sparse!G78,NonLinear!G78)=0,0,(NonLinear!G78-MIN(BilevelSolver!G78,TimeDependent!G78,Sparse!G78,NonLinear!G78))/MIN(BilevelSolver!G78,TimeDependent!G78,Sparse!G78,NonLinear!G78))</f>
        <v>0</v>
      </c>
      <c r="M78" s="113">
        <f t="shared" si="14"/>
        <v>100</v>
      </c>
      <c r="N78" s="238"/>
      <c r="O78" s="31">
        <v>98</v>
      </c>
      <c r="P78" s="31">
        <v>0</v>
      </c>
      <c r="Q78" s="104">
        <v>22</v>
      </c>
      <c r="R78" s="31">
        <v>22</v>
      </c>
      <c r="S78" s="113">
        <v>98</v>
      </c>
      <c r="W78" s="226"/>
      <c r="X78" s="226"/>
    </row>
    <row r="79" spans="1:24" ht="15.75" customHeight="1" x14ac:dyDescent="0.2">
      <c r="A79" s="50" t="s">
        <v>203</v>
      </c>
      <c r="B79" s="31" t="s">
        <v>196</v>
      </c>
      <c r="C79" s="31">
        <v>4</v>
      </c>
      <c r="D79" s="31">
        <v>4</v>
      </c>
      <c r="E79" s="31">
        <f t="shared" si="13"/>
        <v>1</v>
      </c>
      <c r="F79" s="31">
        <f t="shared" si="9"/>
        <v>67.000000000000099</v>
      </c>
      <c r="G79" s="31">
        <f t="shared" si="10"/>
        <v>67.000000000000099</v>
      </c>
      <c r="H79" s="31">
        <f t="shared" si="11"/>
        <v>0</v>
      </c>
      <c r="I79" s="31">
        <v>713.00085806846596</v>
      </c>
      <c r="J79" s="31">
        <v>602665</v>
      </c>
      <c r="K79" s="45">
        <f t="shared" si="12"/>
        <v>0</v>
      </c>
      <c r="L79" s="45">
        <f>100*IF(MIN(BilevelSolver!G79,TimeDependent!G79,Sparse!G79,NonLinear!G79)=0,0,(NonLinear!G79-MIN(BilevelSolver!G79,TimeDependent!G79,Sparse!G79,NonLinear!G79))/MIN(BilevelSolver!G79,TimeDependent!G79,Sparse!G79,NonLinear!G79))</f>
        <v>1.4847161642748361E-13</v>
      </c>
      <c r="M79" s="113">
        <f t="shared" si="14"/>
        <v>100</v>
      </c>
      <c r="N79" s="238"/>
      <c r="O79" s="31">
        <v>98</v>
      </c>
      <c r="P79" s="31">
        <v>0</v>
      </c>
      <c r="Q79" s="104">
        <v>30.999999999999901</v>
      </c>
      <c r="R79" s="31">
        <v>30.999999999999901</v>
      </c>
      <c r="S79" s="113">
        <v>98</v>
      </c>
      <c r="W79" s="226"/>
      <c r="X79" s="226"/>
    </row>
    <row r="80" spans="1:24" ht="15.75" customHeight="1" x14ac:dyDescent="0.2">
      <c r="A80" s="98" t="s">
        <v>204</v>
      </c>
      <c r="B80" s="31" t="s">
        <v>196</v>
      </c>
      <c r="C80" s="31">
        <v>4</v>
      </c>
      <c r="D80" s="31">
        <v>5</v>
      </c>
      <c r="E80" s="31">
        <f t="shared" si="13"/>
        <v>1</v>
      </c>
      <c r="F80" s="31">
        <f t="shared" si="9"/>
        <v>60.000000000000099</v>
      </c>
      <c r="G80" s="31">
        <f t="shared" si="10"/>
        <v>60.000000000000099</v>
      </c>
      <c r="H80" s="31">
        <f t="shared" si="11"/>
        <v>0</v>
      </c>
      <c r="I80" s="31">
        <v>4114.9494597911798</v>
      </c>
      <c r="J80" s="31">
        <v>3877416</v>
      </c>
      <c r="K80" s="45">
        <f t="shared" si="12"/>
        <v>0</v>
      </c>
      <c r="L80" s="45">
        <f>100*IF(MIN(BilevelSolver!G80,TimeDependent!G80,Sparse!G80,NonLinear!G80)=0,0,(NonLinear!G80-MIN(BilevelSolver!G80,TimeDependent!G80,Sparse!G80,NonLinear!G80))/MIN(BilevelSolver!G80,TimeDependent!G80,Sparse!G80,NonLinear!G80))</f>
        <v>1.6579330501069003E-13</v>
      </c>
      <c r="M80" s="113">
        <f t="shared" si="14"/>
        <v>100</v>
      </c>
      <c r="N80" s="238"/>
      <c r="O80" s="31">
        <v>98</v>
      </c>
      <c r="P80" s="31">
        <v>0</v>
      </c>
      <c r="Q80" s="104">
        <v>37.999999999999901</v>
      </c>
      <c r="R80" s="31">
        <v>37.999999999999901</v>
      </c>
      <c r="S80" s="113">
        <v>98</v>
      </c>
      <c r="W80" s="226"/>
      <c r="X80" s="226"/>
    </row>
    <row r="81" spans="1:24" ht="15.75" customHeight="1" x14ac:dyDescent="0.2">
      <c r="A81" s="50" t="s">
        <v>205</v>
      </c>
      <c r="B81" s="31" t="s">
        <v>196</v>
      </c>
      <c r="C81" s="31">
        <v>5</v>
      </c>
      <c r="D81" s="31">
        <v>3</v>
      </c>
      <c r="E81" s="31">
        <f t="shared" si="13"/>
        <v>1</v>
      </c>
      <c r="F81" s="31">
        <f t="shared" si="9"/>
        <v>25.999999999999297</v>
      </c>
      <c r="G81" s="31">
        <f t="shared" si="10"/>
        <v>25.999999999999297</v>
      </c>
      <c r="H81" s="31">
        <f t="shared" si="11"/>
        <v>0</v>
      </c>
      <c r="I81" s="31">
        <v>9.9637629985809308</v>
      </c>
      <c r="J81" s="31">
        <v>7701</v>
      </c>
      <c r="K81" s="45">
        <f t="shared" si="12"/>
        <v>0</v>
      </c>
      <c r="L81" s="45">
        <f>100*IF(MIN(BilevelSolver!G81,TimeDependent!G81,Sparse!G81,NonLinear!G81)=0,0,(NonLinear!G81-MIN(BilevelSolver!G81,TimeDependent!G81,Sparse!G81,NonLinear!G81))/MIN(BilevelSolver!G81,TimeDependent!G81,Sparse!G81,NonLinear!G81))</f>
        <v>0</v>
      </c>
      <c r="M81" s="113">
        <f t="shared" si="14"/>
        <v>100</v>
      </c>
      <c r="N81" s="238"/>
      <c r="O81" s="31">
        <v>65</v>
      </c>
      <c r="P81" s="31">
        <v>0</v>
      </c>
      <c r="Q81" s="104">
        <v>39.000000000000703</v>
      </c>
      <c r="R81" s="31">
        <v>39.000000000000703</v>
      </c>
      <c r="S81" s="113">
        <v>65</v>
      </c>
      <c r="W81" s="226"/>
      <c r="X81" s="226"/>
    </row>
    <row r="82" spans="1:24" ht="15.75" customHeight="1" thickBot="1" x14ac:dyDescent="0.25">
      <c r="A82" s="99" t="s">
        <v>206</v>
      </c>
      <c r="B82" s="78" t="s">
        <v>196</v>
      </c>
      <c r="C82" s="78">
        <v>5</v>
      </c>
      <c r="D82" s="78">
        <v>4</v>
      </c>
      <c r="E82" s="78">
        <f t="shared" si="13"/>
        <v>1</v>
      </c>
      <c r="F82" s="78">
        <f t="shared" si="9"/>
        <v>18.000000000000099</v>
      </c>
      <c r="G82" s="78">
        <f t="shared" si="10"/>
        <v>18.000000000000099</v>
      </c>
      <c r="H82" s="78">
        <f t="shared" si="11"/>
        <v>0</v>
      </c>
      <c r="I82" s="78">
        <v>33.080672979354802</v>
      </c>
      <c r="J82" s="78">
        <v>25860</v>
      </c>
      <c r="K82" s="78">
        <f t="shared" si="12"/>
        <v>0</v>
      </c>
      <c r="L82" s="78">
        <f>100*IF(MIN(BilevelSolver!G82,TimeDependent!G82,Sparse!G82,NonLinear!G82)=0,0,(NonLinear!G82-MIN(BilevelSolver!G82,TimeDependent!G82,Sparse!G82,NonLinear!G82))/MIN(BilevelSolver!G82,TimeDependent!G82,Sparse!G82,NonLinear!G82))</f>
        <v>5.5264435003563353E-13</v>
      </c>
      <c r="M82" s="225">
        <f t="shared" si="14"/>
        <v>100</v>
      </c>
      <c r="N82" s="238"/>
      <c r="O82" s="78">
        <v>65</v>
      </c>
      <c r="P82" s="78">
        <v>0</v>
      </c>
      <c r="Q82" s="104">
        <v>46.999999999999901</v>
      </c>
      <c r="R82" s="31">
        <v>46.999999999999901</v>
      </c>
      <c r="S82" s="113">
        <v>65</v>
      </c>
      <c r="W82" s="226"/>
      <c r="X82" s="226"/>
    </row>
    <row r="83" spans="1:24" ht="15.75" customHeight="1" x14ac:dyDescent="0.2">
      <c r="A83" s="50" t="s">
        <v>211</v>
      </c>
      <c r="B83" s="31" t="s">
        <v>208</v>
      </c>
      <c r="C83" s="31">
        <v>3</v>
      </c>
      <c r="D83" s="31">
        <v>3</v>
      </c>
      <c r="E83" s="31">
        <f t="shared" si="13"/>
        <v>1</v>
      </c>
      <c r="F83" s="31">
        <f t="shared" si="9"/>
        <v>159.99999990640612</v>
      </c>
      <c r="G83" s="31">
        <f t="shared" si="10"/>
        <v>159.99999990640612</v>
      </c>
      <c r="H83" s="31">
        <f t="shared" si="11"/>
        <v>0</v>
      </c>
      <c r="I83" s="31">
        <v>47.134464979171703</v>
      </c>
      <c r="J83" s="31">
        <v>20605</v>
      </c>
      <c r="K83" s="45">
        <f t="shared" si="12"/>
        <v>0</v>
      </c>
      <c r="L83" s="45">
        <f>100*IF(MIN(BilevelSolver!G83,TimeDependent!G83,Sparse!G83,NonLinear!G83)=0,0,(NonLinear!G83-MIN(BilevelSolver!G83,TimeDependent!G83,Sparse!G83,NonLinear!G83))/MIN(BilevelSolver!G83,TimeDependent!G83,Sparse!G83,NonLinear!G83))</f>
        <v>0</v>
      </c>
      <c r="M83" s="113">
        <f t="shared" si="14"/>
        <v>100</v>
      </c>
      <c r="N83" s="238"/>
      <c r="O83" s="31">
        <v>231</v>
      </c>
      <c r="P83" s="31">
        <v>0</v>
      </c>
      <c r="Q83" s="104">
        <v>71.000000093593897</v>
      </c>
      <c r="R83" s="31">
        <v>71.000000093593897</v>
      </c>
      <c r="S83" s="113">
        <v>231</v>
      </c>
      <c r="W83" s="226"/>
      <c r="X83" s="226"/>
    </row>
    <row r="84" spans="1:24" ht="15.75" customHeight="1" x14ac:dyDescent="0.2">
      <c r="A84" s="50" t="s">
        <v>212</v>
      </c>
      <c r="B84" s="31" t="s">
        <v>208</v>
      </c>
      <c r="C84" s="31">
        <v>3</v>
      </c>
      <c r="D84" s="31">
        <v>4</v>
      </c>
      <c r="E84" s="31">
        <f t="shared" si="13"/>
        <v>1</v>
      </c>
      <c r="F84" s="31">
        <f t="shared" si="9"/>
        <v>152</v>
      </c>
      <c r="G84" s="31">
        <f t="shared" si="10"/>
        <v>152</v>
      </c>
      <c r="H84" s="31">
        <f t="shared" si="11"/>
        <v>0</v>
      </c>
      <c r="I84" s="31">
        <v>390.57336091995199</v>
      </c>
      <c r="J84" s="31">
        <v>235572</v>
      </c>
      <c r="K84" s="45">
        <f t="shared" si="12"/>
        <v>0</v>
      </c>
      <c r="L84" s="45">
        <f>100*IF(MIN(BilevelSolver!G84,TimeDependent!G84,Sparse!G84,NonLinear!G84)=0,0,(NonLinear!G84-MIN(BilevelSolver!G84,TimeDependent!G84,Sparse!G84,NonLinear!G84))/MIN(BilevelSolver!G84,TimeDependent!G84,Sparse!G84,NonLinear!G84))</f>
        <v>0</v>
      </c>
      <c r="M84" s="113">
        <f t="shared" si="14"/>
        <v>100</v>
      </c>
      <c r="N84" s="238"/>
      <c r="O84" s="31">
        <v>231</v>
      </c>
      <c r="P84" s="31">
        <v>0</v>
      </c>
      <c r="Q84" s="104">
        <v>79</v>
      </c>
      <c r="R84" s="31">
        <v>79</v>
      </c>
      <c r="S84" s="113">
        <v>231</v>
      </c>
      <c r="W84" s="226"/>
      <c r="X84" s="226"/>
    </row>
    <row r="85" spans="1:24" ht="15.75" customHeight="1" x14ac:dyDescent="0.2">
      <c r="A85" s="98" t="s">
        <v>213</v>
      </c>
      <c r="B85" s="31" t="s">
        <v>208</v>
      </c>
      <c r="C85" s="31">
        <v>3</v>
      </c>
      <c r="D85" s="31">
        <v>5</v>
      </c>
      <c r="E85" s="31">
        <f t="shared" si="13"/>
        <v>1</v>
      </c>
      <c r="F85" s="31">
        <f t="shared" si="9"/>
        <v>144.99999999129989</v>
      </c>
      <c r="G85" s="31">
        <f t="shared" si="10"/>
        <v>144.99999999129989</v>
      </c>
      <c r="H85" s="31">
        <f t="shared" si="11"/>
        <v>0</v>
      </c>
      <c r="I85" s="31">
        <v>2735.66637897491</v>
      </c>
      <c r="J85" s="31">
        <v>2355222</v>
      </c>
      <c r="K85" s="45">
        <f t="shared" si="12"/>
        <v>0</v>
      </c>
      <c r="L85" s="45">
        <f>100*IF(MIN(BilevelSolver!G85,TimeDependent!G85,Sparse!G85,NonLinear!G85)=0,0,(NonLinear!G85-MIN(BilevelSolver!G85,TimeDependent!G85,Sparse!G85,NonLinear!G85))/MIN(BilevelSolver!G85,TimeDependent!G85,Sparse!G85,NonLinear!G85))</f>
        <v>0</v>
      </c>
      <c r="M85" s="113">
        <f t="shared" si="14"/>
        <v>100</v>
      </c>
      <c r="N85" s="238"/>
      <c r="O85" s="31">
        <v>231</v>
      </c>
      <c r="P85" s="31">
        <v>0</v>
      </c>
      <c r="Q85" s="104">
        <v>86.000000008700098</v>
      </c>
      <c r="R85" s="31">
        <v>86.000000008700098</v>
      </c>
      <c r="S85" s="113">
        <v>231</v>
      </c>
      <c r="W85" s="226"/>
      <c r="X85" s="226"/>
    </row>
    <row r="86" spans="1:24" ht="15.75" customHeight="1" x14ac:dyDescent="0.2">
      <c r="A86" s="50" t="s">
        <v>214</v>
      </c>
      <c r="B86" s="31" t="s">
        <v>208</v>
      </c>
      <c r="C86" s="31">
        <v>4</v>
      </c>
      <c r="D86" s="31">
        <v>3</v>
      </c>
      <c r="E86" s="31">
        <f t="shared" si="13"/>
        <v>1</v>
      </c>
      <c r="F86" s="31">
        <f t="shared" si="9"/>
        <v>11.000000000000099</v>
      </c>
      <c r="G86" s="31">
        <f t="shared" si="10"/>
        <v>11.000000000000099</v>
      </c>
      <c r="H86" s="31">
        <f t="shared" si="11"/>
        <v>0</v>
      </c>
      <c r="I86" s="31">
        <v>0.52849388122558505</v>
      </c>
      <c r="J86" s="31">
        <v>909</v>
      </c>
      <c r="K86" s="45">
        <f t="shared" si="12"/>
        <v>0</v>
      </c>
      <c r="L86" s="45">
        <f>100*IF(MIN(BilevelSolver!G86,TimeDependent!G86,Sparse!G86,NonLinear!G86)=0,0,(NonLinear!G86-MIN(BilevelSolver!G86,TimeDependent!G86,Sparse!G86,NonLinear!G86))/MIN(BilevelSolver!G86,TimeDependent!G86,Sparse!G86,NonLinear!G86))</f>
        <v>9.0432711824012746E-13</v>
      </c>
      <c r="M86" s="113">
        <f t="shared" si="14"/>
        <v>100</v>
      </c>
      <c r="N86" s="238"/>
      <c r="O86" s="31">
        <v>36</v>
      </c>
      <c r="P86" s="31">
        <v>0</v>
      </c>
      <c r="Q86" s="104">
        <v>24.999999999999901</v>
      </c>
      <c r="R86" s="31">
        <v>24.999999999999901</v>
      </c>
      <c r="S86" s="113">
        <v>36</v>
      </c>
      <c r="W86" s="226"/>
      <c r="X86" s="226"/>
    </row>
    <row r="87" spans="1:24" ht="15.75" customHeight="1" x14ac:dyDescent="0.2">
      <c r="A87" s="50" t="s">
        <v>215</v>
      </c>
      <c r="B87" s="31" t="s">
        <v>208</v>
      </c>
      <c r="C87" s="31">
        <v>4</v>
      </c>
      <c r="D87" s="31">
        <v>4</v>
      </c>
      <c r="E87" s="31">
        <f t="shared" si="13"/>
        <v>1</v>
      </c>
      <c r="F87" s="31">
        <f t="shared" si="9"/>
        <v>6</v>
      </c>
      <c r="G87" s="31">
        <f t="shared" si="10"/>
        <v>6</v>
      </c>
      <c r="H87" s="31">
        <f t="shared" si="11"/>
        <v>0</v>
      </c>
      <c r="I87" s="31">
        <v>2.2864170074462802</v>
      </c>
      <c r="J87" s="31">
        <v>2705</v>
      </c>
      <c r="K87" s="45">
        <f t="shared" si="12"/>
        <v>0</v>
      </c>
      <c r="L87" s="45">
        <f>100*IF(MIN(BilevelSolver!G87,TimeDependent!G87,Sparse!G87,NonLinear!G87)=0,0,(NonLinear!G87-MIN(BilevelSolver!G87,TimeDependent!G87,Sparse!G87,NonLinear!G87))/MIN(BilevelSolver!G87,TimeDependent!G87,Sparse!G87,NonLinear!G87))</f>
        <v>0</v>
      </c>
      <c r="M87" s="113">
        <f t="shared" si="14"/>
        <v>100</v>
      </c>
      <c r="N87" s="238"/>
      <c r="O87" s="31">
        <v>36</v>
      </c>
      <c r="P87" s="31">
        <v>0</v>
      </c>
      <c r="Q87" s="104">
        <v>30</v>
      </c>
      <c r="R87" s="31">
        <v>30</v>
      </c>
      <c r="S87" s="113">
        <v>36</v>
      </c>
      <c r="W87" s="226"/>
      <c r="X87" s="226"/>
    </row>
    <row r="88" spans="1:24" ht="15.75" customHeight="1" thickBot="1" x14ac:dyDescent="0.25">
      <c r="A88" s="99" t="s">
        <v>216</v>
      </c>
      <c r="B88" s="78" t="s">
        <v>208</v>
      </c>
      <c r="C88" s="78">
        <v>4</v>
      </c>
      <c r="D88" s="78">
        <v>5</v>
      </c>
      <c r="E88" s="78">
        <f t="shared" si="13"/>
        <v>1</v>
      </c>
      <c r="F88" s="78">
        <f t="shared" si="9"/>
        <v>5</v>
      </c>
      <c r="G88" s="78">
        <f t="shared" si="10"/>
        <v>5</v>
      </c>
      <c r="H88" s="78">
        <f t="shared" si="11"/>
        <v>0</v>
      </c>
      <c r="I88" s="78">
        <v>6.1652328968048096</v>
      </c>
      <c r="J88" s="78">
        <v>5510</v>
      </c>
      <c r="K88" s="78">
        <f t="shared" si="12"/>
        <v>0</v>
      </c>
      <c r="L88" s="78">
        <f>100*IF(MIN(BilevelSolver!G88,TimeDependent!G88,Sparse!G88,NonLinear!G88)=0,0,(NonLinear!G88-MIN(BilevelSolver!G88,TimeDependent!G88,Sparse!G88,NonLinear!G88))/MIN(BilevelSolver!G88,TimeDependent!G88,Sparse!G88,NonLinear!G88))</f>
        <v>0</v>
      </c>
      <c r="M88" s="225">
        <f t="shared" si="14"/>
        <v>100</v>
      </c>
      <c r="N88" s="238"/>
      <c r="O88" s="78">
        <v>36</v>
      </c>
      <c r="P88" s="78">
        <v>0</v>
      </c>
      <c r="Q88" s="234">
        <v>31</v>
      </c>
      <c r="R88" s="78">
        <v>31</v>
      </c>
      <c r="S88" s="225">
        <v>36</v>
      </c>
      <c r="W88" s="226"/>
      <c r="X88" s="226"/>
    </row>
    <row r="89" spans="1:24" ht="15.75" customHeight="1" thickBot="1" x14ac:dyDescent="0.25">
      <c r="A89" s="239"/>
      <c r="B89" s="240"/>
      <c r="C89" s="240"/>
      <c r="D89" s="240"/>
      <c r="E89" s="93" t="s">
        <v>226</v>
      </c>
      <c r="F89" s="93" t="s">
        <v>61</v>
      </c>
      <c r="G89" s="93" t="s">
        <v>62</v>
      </c>
      <c r="H89" s="93" t="s">
        <v>227</v>
      </c>
      <c r="I89" s="240" t="s">
        <v>240</v>
      </c>
      <c r="J89" s="93" t="s">
        <v>250</v>
      </c>
      <c r="K89" s="93" t="s">
        <v>229</v>
      </c>
      <c r="L89" s="93" t="s">
        <v>230</v>
      </c>
      <c r="M89" s="241" t="s">
        <v>239</v>
      </c>
      <c r="N89" s="237"/>
      <c r="O89" s="93" t="s">
        <v>218</v>
      </c>
      <c r="P89" s="93" t="s">
        <v>253</v>
      </c>
      <c r="Q89" s="242" t="s">
        <v>221</v>
      </c>
      <c r="R89" s="93" t="s">
        <v>222</v>
      </c>
      <c r="S89" s="241" t="s">
        <v>223</v>
      </c>
      <c r="T89" s="25"/>
      <c r="V89" s="25"/>
      <c r="W89" s="145"/>
      <c r="X89" s="145"/>
    </row>
    <row r="90" spans="1:24" ht="15.75" customHeight="1" x14ac:dyDescent="0.2">
      <c r="A90" s="40" t="s">
        <v>217</v>
      </c>
      <c r="B90" s="40"/>
      <c r="C90" s="40"/>
      <c r="D90" s="40"/>
      <c r="E90" s="40">
        <f>SUM(E2:E88)</f>
        <v>52</v>
      </c>
      <c r="F90" s="40">
        <f t="shared" ref="F90:G90" si="15">AVERAGE(F2:F88)</f>
        <v>112.29885048198767</v>
      </c>
      <c r="G90" s="40">
        <f t="shared" si="15"/>
        <v>201.74712571184901</v>
      </c>
      <c r="H90" s="40">
        <f>AVERAGE(H2:H88)</f>
        <v>20.429813219112376</v>
      </c>
      <c r="I90" s="40">
        <f t="shared" ref="I90:K90" si="16">AVERAGE(I2:I88)</f>
        <v>3346.635535445705</v>
      </c>
      <c r="J90" s="40">
        <f t="shared" si="16"/>
        <v>1110880.8850574712</v>
      </c>
      <c r="K90" s="48">
        <f t="shared" si="16"/>
        <v>81.551724137931032</v>
      </c>
      <c r="L90" s="48">
        <f>AVERAGE(L2:L88)</f>
        <v>0.37937446906099287</v>
      </c>
      <c r="M90" s="118">
        <f>AVERAGE(M2:M88)</f>
        <v>70.42126972002589</v>
      </c>
      <c r="N90" s="237"/>
      <c r="O90" s="40">
        <f>COUNTIF(H2:H88,"&lt;0,000001")</f>
        <v>52</v>
      </c>
      <c r="P90" s="40">
        <f>AVERAGE(P2:P88)</f>
        <v>81.551724137931032</v>
      </c>
      <c r="Q90" s="109">
        <f t="shared" ref="Q90:S90" si="17">AVERAGE(Q2:Q88)</f>
        <v>44.298851299645257</v>
      </c>
      <c r="R90" s="40">
        <f t="shared" si="17"/>
        <v>133.74712652950657</v>
      </c>
      <c r="S90" s="118">
        <f t="shared" si="17"/>
        <v>164.49425287356323</v>
      </c>
      <c r="T90" s="42"/>
      <c r="V90" s="42"/>
      <c r="W90" s="85"/>
      <c r="X90" s="85"/>
    </row>
    <row r="91" spans="1:24" ht="15.75" customHeight="1" x14ac:dyDescent="0.2"/>
    <row r="92" spans="1:24" ht="15.75" customHeight="1" x14ac:dyDescent="0.2">
      <c r="K92" s="96"/>
      <c r="S92" s="120"/>
    </row>
    <row r="93" spans="1:24" ht="15.75" customHeight="1" x14ac:dyDescent="0.2">
      <c r="K93" s="96"/>
      <c r="S93" s="120"/>
    </row>
    <row r="94" spans="1:24" ht="15.75" customHeight="1" x14ac:dyDescent="0.2">
      <c r="K94" s="96"/>
      <c r="S94" s="120"/>
    </row>
    <row r="95" spans="1:24" ht="15.75" customHeight="1" x14ac:dyDescent="0.2">
      <c r="K95" s="96"/>
      <c r="S95" s="120"/>
    </row>
    <row r="96" spans="1:24" ht="15.75" customHeight="1" x14ac:dyDescent="0.2">
      <c r="K96" s="96"/>
      <c r="S96" s="120"/>
    </row>
    <row r="97" spans="11:19" ht="15.75" customHeight="1" x14ac:dyDescent="0.2">
      <c r="K97" s="96"/>
      <c r="S97" s="120"/>
    </row>
    <row r="98" spans="11:19" ht="15.75" customHeight="1" x14ac:dyDescent="0.2">
      <c r="K98" s="96"/>
      <c r="S98" s="120"/>
    </row>
    <row r="99" spans="11:19" ht="15.75" customHeight="1" x14ac:dyDescent="0.2">
      <c r="K99" s="96"/>
      <c r="S99" s="120"/>
    </row>
    <row r="100" spans="11:19" ht="15.75" customHeight="1" x14ac:dyDescent="0.2">
      <c r="K100" s="96"/>
      <c r="S100" s="120"/>
    </row>
    <row r="101" spans="11:19" ht="15.75" customHeight="1" x14ac:dyDescent="0.2">
      <c r="K101" s="96"/>
      <c r="S101" s="120"/>
    </row>
    <row r="102" spans="11:19" ht="15.75" customHeight="1" x14ac:dyDescent="0.2">
      <c r="K102" s="96"/>
      <c r="S102" s="120"/>
    </row>
    <row r="103" spans="11:19" ht="15.75" customHeight="1" x14ac:dyDescent="0.2">
      <c r="K103" s="96"/>
      <c r="S103" s="120"/>
    </row>
    <row r="104" spans="11:19" ht="15.75" customHeight="1" x14ac:dyDescent="0.2">
      <c r="K104" s="96"/>
      <c r="S104" s="120"/>
    </row>
    <row r="105" spans="11:19" ht="15.75" customHeight="1" x14ac:dyDescent="0.2">
      <c r="K105" s="96"/>
      <c r="S105" s="120"/>
    </row>
    <row r="106" spans="11:19" ht="15.75" customHeight="1" x14ac:dyDescent="0.2">
      <c r="K106" s="96"/>
      <c r="S106" s="120"/>
    </row>
    <row r="107" spans="11:19" ht="15.75" customHeight="1" x14ac:dyDescent="0.2">
      <c r="K107" s="96"/>
      <c r="S107" s="120"/>
    </row>
    <row r="108" spans="11:19" ht="15.75" customHeight="1" x14ac:dyDescent="0.2">
      <c r="K108" s="96"/>
      <c r="S108" s="120"/>
    </row>
    <row r="109" spans="11:19" ht="15.75" customHeight="1" x14ac:dyDescent="0.2">
      <c r="K109" s="96"/>
      <c r="S109" s="120"/>
    </row>
    <row r="110" spans="11:19" ht="15.75" customHeight="1" x14ac:dyDescent="0.2">
      <c r="K110" s="96"/>
      <c r="S110" s="120"/>
    </row>
    <row r="111" spans="11:19" ht="15.75" customHeight="1" x14ac:dyDescent="0.2">
      <c r="K111" s="96"/>
      <c r="S111" s="120"/>
    </row>
    <row r="112" spans="11:19" ht="15.75" customHeight="1" x14ac:dyDescent="0.2">
      <c r="K112" s="96"/>
      <c r="S112" s="120"/>
    </row>
    <row r="113" spans="11:19" ht="15.75" customHeight="1" x14ac:dyDescent="0.2">
      <c r="K113" s="96"/>
      <c r="S113" s="120"/>
    </row>
    <row r="114" spans="11:19" ht="15.75" customHeight="1" x14ac:dyDescent="0.2">
      <c r="K114" s="96"/>
      <c r="S114" s="120"/>
    </row>
    <row r="115" spans="11:19" ht="15.75" customHeight="1" x14ac:dyDescent="0.2">
      <c r="K115" s="96"/>
      <c r="S115" s="120"/>
    </row>
    <row r="116" spans="11:19" ht="15.75" customHeight="1" x14ac:dyDescent="0.2">
      <c r="K116" s="96"/>
      <c r="S116" s="120"/>
    </row>
    <row r="117" spans="11:19" ht="15.75" customHeight="1" x14ac:dyDescent="0.2">
      <c r="K117" s="96"/>
      <c r="S117" s="120"/>
    </row>
    <row r="118" spans="11:19" ht="15.75" customHeight="1" x14ac:dyDescent="0.2">
      <c r="K118" s="96"/>
      <c r="S118" s="120"/>
    </row>
    <row r="119" spans="11:19" ht="15.75" customHeight="1" x14ac:dyDescent="0.2">
      <c r="K119" s="96"/>
      <c r="S119" s="120"/>
    </row>
    <row r="120" spans="11:19" ht="15.75" customHeight="1" x14ac:dyDescent="0.2">
      <c r="K120" s="96"/>
      <c r="S120" s="120"/>
    </row>
    <row r="121" spans="11:19" ht="15.75" customHeight="1" x14ac:dyDescent="0.2">
      <c r="K121" s="96"/>
      <c r="S121" s="120"/>
    </row>
    <row r="122" spans="11:19" ht="15.75" customHeight="1" x14ac:dyDescent="0.2">
      <c r="K122" s="96"/>
      <c r="S122" s="120"/>
    </row>
    <row r="123" spans="11:19" ht="15.75" customHeight="1" x14ac:dyDescent="0.2">
      <c r="K123" s="96"/>
      <c r="S123" s="120"/>
    </row>
    <row r="124" spans="11:19" ht="15.75" customHeight="1" x14ac:dyDescent="0.2">
      <c r="K124" s="96"/>
      <c r="S124" s="120"/>
    </row>
    <row r="125" spans="11:19" ht="15.75" customHeight="1" x14ac:dyDescent="0.2">
      <c r="K125" s="96"/>
      <c r="S125" s="120"/>
    </row>
    <row r="126" spans="11:19" ht="15.75" customHeight="1" x14ac:dyDescent="0.2">
      <c r="K126" s="96"/>
      <c r="S126" s="120"/>
    </row>
    <row r="127" spans="11:19" ht="15.75" customHeight="1" x14ac:dyDescent="0.2">
      <c r="K127" s="96"/>
      <c r="S127" s="120"/>
    </row>
    <row r="128" spans="11:19" ht="15.75" customHeight="1" x14ac:dyDescent="0.2">
      <c r="K128" s="96"/>
      <c r="S128" s="120"/>
    </row>
    <row r="129" spans="11:19" ht="15.75" customHeight="1" x14ac:dyDescent="0.2">
      <c r="K129" s="96"/>
      <c r="S129" s="120"/>
    </row>
    <row r="130" spans="11:19" ht="15.75" customHeight="1" x14ac:dyDescent="0.2">
      <c r="K130" s="96"/>
      <c r="S130" s="120"/>
    </row>
    <row r="131" spans="11:19" ht="15.75" customHeight="1" x14ac:dyDescent="0.2">
      <c r="K131" s="96"/>
      <c r="S131" s="120"/>
    </row>
    <row r="132" spans="11:19" ht="15.75" customHeight="1" x14ac:dyDescent="0.2">
      <c r="K132" s="96"/>
      <c r="S132" s="120"/>
    </row>
    <row r="133" spans="11:19" ht="15.75" customHeight="1" x14ac:dyDescent="0.2">
      <c r="K133" s="96"/>
      <c r="S133" s="120"/>
    </row>
    <row r="134" spans="11:19" ht="15.75" customHeight="1" x14ac:dyDescent="0.2">
      <c r="K134" s="96"/>
      <c r="S134" s="120"/>
    </row>
    <row r="135" spans="11:19" ht="15.75" customHeight="1" x14ac:dyDescent="0.2">
      <c r="K135" s="96"/>
      <c r="S135" s="120"/>
    </row>
    <row r="136" spans="11:19" ht="15.75" customHeight="1" x14ac:dyDescent="0.2">
      <c r="K136" s="96"/>
      <c r="S136" s="120"/>
    </row>
    <row r="137" spans="11:19" ht="15.75" customHeight="1" x14ac:dyDescent="0.2">
      <c r="K137" s="96"/>
      <c r="S137" s="120"/>
    </row>
    <row r="138" spans="11:19" ht="15.75" customHeight="1" x14ac:dyDescent="0.2">
      <c r="K138" s="96"/>
      <c r="S138" s="120"/>
    </row>
    <row r="139" spans="11:19" ht="15.75" customHeight="1" x14ac:dyDescent="0.2">
      <c r="K139" s="96"/>
      <c r="S139" s="120"/>
    </row>
    <row r="140" spans="11:19" ht="15.75" customHeight="1" x14ac:dyDescent="0.2">
      <c r="K140" s="96"/>
      <c r="S140" s="120"/>
    </row>
    <row r="141" spans="11:19" ht="15.75" customHeight="1" x14ac:dyDescent="0.2">
      <c r="K141" s="96"/>
      <c r="S141" s="120"/>
    </row>
    <row r="142" spans="11:19" ht="15.75" customHeight="1" x14ac:dyDescent="0.2">
      <c r="K142" s="96"/>
      <c r="S142" s="120"/>
    </row>
    <row r="143" spans="11:19" ht="15.75" customHeight="1" x14ac:dyDescent="0.2">
      <c r="K143" s="96"/>
      <c r="S143" s="120"/>
    </row>
    <row r="144" spans="11:19" ht="15.75" customHeight="1" x14ac:dyDescent="0.2">
      <c r="K144" s="96"/>
      <c r="S144" s="120"/>
    </row>
    <row r="145" spans="11:19" ht="15.75" customHeight="1" x14ac:dyDescent="0.2">
      <c r="K145" s="96"/>
      <c r="S145" s="120"/>
    </row>
    <row r="146" spans="11:19" ht="15.75" customHeight="1" x14ac:dyDescent="0.2">
      <c r="K146" s="96"/>
      <c r="S146" s="120"/>
    </row>
    <row r="147" spans="11:19" ht="15.75" customHeight="1" x14ac:dyDescent="0.2">
      <c r="K147" s="96"/>
      <c r="S147" s="120"/>
    </row>
    <row r="148" spans="11:19" ht="15.75" customHeight="1" x14ac:dyDescent="0.2">
      <c r="K148" s="96"/>
      <c r="S148" s="120"/>
    </row>
    <row r="149" spans="11:19" ht="15.75" customHeight="1" x14ac:dyDescent="0.2">
      <c r="K149" s="96"/>
      <c r="S149" s="120"/>
    </row>
    <row r="150" spans="11:19" ht="15.75" customHeight="1" x14ac:dyDescent="0.2">
      <c r="K150" s="96"/>
      <c r="S150" s="120"/>
    </row>
    <row r="151" spans="11:19" ht="15.75" customHeight="1" x14ac:dyDescent="0.2">
      <c r="K151" s="96"/>
      <c r="S151" s="120"/>
    </row>
    <row r="152" spans="11:19" ht="15.75" customHeight="1" x14ac:dyDescent="0.2">
      <c r="K152" s="96"/>
      <c r="S152" s="120"/>
    </row>
    <row r="153" spans="11:19" ht="15.75" customHeight="1" x14ac:dyDescent="0.2">
      <c r="K153" s="96"/>
      <c r="S153" s="120"/>
    </row>
    <row r="154" spans="11:19" ht="15.75" customHeight="1" x14ac:dyDescent="0.2">
      <c r="K154" s="96"/>
      <c r="S154" s="120"/>
    </row>
    <row r="155" spans="11:19" ht="15.75" customHeight="1" x14ac:dyDescent="0.2">
      <c r="K155" s="96"/>
      <c r="S155" s="120"/>
    </row>
    <row r="156" spans="11:19" ht="15.75" customHeight="1" x14ac:dyDescent="0.2">
      <c r="K156" s="96"/>
      <c r="S156" s="120"/>
    </row>
    <row r="157" spans="11:19" ht="15.75" customHeight="1" x14ac:dyDescent="0.2">
      <c r="K157" s="96"/>
      <c r="S157" s="120"/>
    </row>
    <row r="158" spans="11:19" ht="15.75" customHeight="1" x14ac:dyDescent="0.2">
      <c r="K158" s="96"/>
      <c r="S158" s="120"/>
    </row>
    <row r="159" spans="11:19" ht="15.75" customHeight="1" x14ac:dyDescent="0.2">
      <c r="K159" s="96"/>
      <c r="S159" s="120"/>
    </row>
    <row r="160" spans="11:19" ht="15.75" customHeight="1" x14ac:dyDescent="0.2">
      <c r="K160" s="96"/>
      <c r="S160" s="120"/>
    </row>
    <row r="161" spans="11:19" ht="15.75" customHeight="1" x14ac:dyDescent="0.2">
      <c r="K161" s="96"/>
      <c r="S161" s="120"/>
    </row>
    <row r="162" spans="11:19" ht="15.75" customHeight="1" x14ac:dyDescent="0.2">
      <c r="K162" s="96"/>
      <c r="S162" s="120"/>
    </row>
    <row r="163" spans="11:19" ht="15.75" customHeight="1" x14ac:dyDescent="0.2">
      <c r="K163" s="96"/>
      <c r="S163" s="120"/>
    </row>
    <row r="164" spans="11:19" ht="15.75" customHeight="1" x14ac:dyDescent="0.2">
      <c r="K164" s="96"/>
      <c r="S164" s="120"/>
    </row>
    <row r="165" spans="11:19" ht="15.75" customHeight="1" x14ac:dyDescent="0.2">
      <c r="K165" s="96"/>
      <c r="S165" s="120"/>
    </row>
    <row r="166" spans="11:19" ht="15.75" customHeight="1" x14ac:dyDescent="0.2">
      <c r="K166" s="96"/>
      <c r="S166" s="120"/>
    </row>
    <row r="167" spans="11:19" ht="15.75" customHeight="1" x14ac:dyDescent="0.2">
      <c r="K167" s="96"/>
      <c r="S167" s="120"/>
    </row>
    <row r="168" spans="11:19" ht="15.75" customHeight="1" x14ac:dyDescent="0.2">
      <c r="K168" s="96"/>
      <c r="S168" s="120"/>
    </row>
    <row r="169" spans="11:19" ht="15.75" customHeight="1" x14ac:dyDescent="0.2">
      <c r="K169" s="96"/>
      <c r="S169" s="120"/>
    </row>
    <row r="170" spans="11:19" ht="15.75" customHeight="1" x14ac:dyDescent="0.2">
      <c r="K170" s="96"/>
      <c r="S170" s="120"/>
    </row>
    <row r="171" spans="11:19" ht="15.75" customHeight="1" x14ac:dyDescent="0.2">
      <c r="K171" s="96"/>
      <c r="S171" s="120"/>
    </row>
    <row r="172" spans="11:19" ht="15.75" customHeight="1" x14ac:dyDescent="0.2">
      <c r="K172" s="96"/>
      <c r="S172" s="120"/>
    </row>
    <row r="173" spans="11:19" ht="15.75" customHeight="1" x14ac:dyDescent="0.2">
      <c r="K173" s="96"/>
      <c r="S173" s="120"/>
    </row>
    <row r="174" spans="11:19" ht="15.75" customHeight="1" x14ac:dyDescent="0.2">
      <c r="K174" s="96"/>
      <c r="S174" s="120"/>
    </row>
    <row r="175" spans="11:19" ht="15.75" customHeight="1" x14ac:dyDescent="0.2">
      <c r="K175" s="96"/>
      <c r="S175" s="120"/>
    </row>
    <row r="176" spans="11:19" ht="15.75" customHeight="1" x14ac:dyDescent="0.2">
      <c r="K176" s="96"/>
      <c r="S176" s="120"/>
    </row>
    <row r="177" spans="11:19" ht="15.75" customHeight="1" x14ac:dyDescent="0.2">
      <c r="K177" s="96"/>
      <c r="S177" s="120"/>
    </row>
    <row r="178" spans="11:19" ht="15.75" customHeight="1" x14ac:dyDescent="0.2">
      <c r="K178" s="96"/>
      <c r="S178" s="120"/>
    </row>
    <row r="179" spans="11:19" ht="15.75" customHeight="1" x14ac:dyDescent="0.2">
      <c r="K179" s="96"/>
      <c r="S179" s="120"/>
    </row>
    <row r="180" spans="11:19" ht="15.75" customHeight="1" x14ac:dyDescent="0.2">
      <c r="K180" s="96"/>
      <c r="S180" s="120"/>
    </row>
    <row r="181" spans="11:19" ht="15.75" customHeight="1" x14ac:dyDescent="0.2">
      <c r="K181" s="96"/>
      <c r="S181" s="120"/>
    </row>
    <row r="182" spans="11:19" ht="15.75" customHeight="1" x14ac:dyDescent="0.2">
      <c r="K182" s="96"/>
      <c r="S182" s="120"/>
    </row>
    <row r="183" spans="11:19" ht="15.75" customHeight="1" x14ac:dyDescent="0.2">
      <c r="K183" s="96"/>
      <c r="S183" s="120"/>
    </row>
    <row r="184" spans="11:19" ht="15.75" customHeight="1" x14ac:dyDescent="0.2">
      <c r="K184" s="96"/>
      <c r="S184" s="120"/>
    </row>
    <row r="185" spans="11:19" ht="15.75" customHeight="1" x14ac:dyDescent="0.2">
      <c r="K185" s="96"/>
      <c r="S185" s="120"/>
    </row>
    <row r="186" spans="11:19" ht="15.75" customHeight="1" x14ac:dyDescent="0.2">
      <c r="K186" s="96"/>
      <c r="S186" s="120"/>
    </row>
    <row r="187" spans="11:19" ht="15.75" customHeight="1" x14ac:dyDescent="0.2">
      <c r="K187" s="96"/>
      <c r="S187" s="120"/>
    </row>
    <row r="188" spans="11:19" ht="15.75" customHeight="1" x14ac:dyDescent="0.2">
      <c r="K188" s="96"/>
      <c r="S188" s="120"/>
    </row>
    <row r="189" spans="11:19" ht="15.75" customHeight="1" x14ac:dyDescent="0.2">
      <c r="K189" s="96"/>
      <c r="S189" s="120"/>
    </row>
    <row r="190" spans="11:19" ht="15.75" customHeight="1" x14ac:dyDescent="0.2">
      <c r="K190" s="96"/>
      <c r="S190" s="120"/>
    </row>
    <row r="191" spans="11:19" ht="15.75" customHeight="1" x14ac:dyDescent="0.2">
      <c r="K191" s="96"/>
      <c r="S191" s="120"/>
    </row>
    <row r="192" spans="11:19" ht="15.75" customHeight="1" x14ac:dyDescent="0.2">
      <c r="K192" s="96"/>
      <c r="S192" s="120"/>
    </row>
    <row r="193" spans="11:19" ht="15.75" customHeight="1" x14ac:dyDescent="0.2">
      <c r="K193" s="96"/>
      <c r="S193" s="120"/>
    </row>
    <row r="194" spans="11:19" ht="15.75" customHeight="1" x14ac:dyDescent="0.2">
      <c r="K194" s="96"/>
      <c r="S194" s="120"/>
    </row>
    <row r="195" spans="11:19" ht="15.75" customHeight="1" x14ac:dyDescent="0.2">
      <c r="K195" s="96"/>
      <c r="S195" s="120"/>
    </row>
    <row r="196" spans="11:19" ht="15.75" customHeight="1" x14ac:dyDescent="0.2">
      <c r="K196" s="96"/>
      <c r="S196" s="120"/>
    </row>
    <row r="197" spans="11:19" ht="15.75" customHeight="1" x14ac:dyDescent="0.2">
      <c r="K197" s="96"/>
      <c r="S197" s="120"/>
    </row>
    <row r="198" spans="11:19" ht="15.75" customHeight="1" x14ac:dyDescent="0.2">
      <c r="K198" s="96"/>
      <c r="S198" s="120"/>
    </row>
    <row r="199" spans="11:19" ht="15.75" customHeight="1" x14ac:dyDescent="0.2">
      <c r="K199" s="96"/>
      <c r="S199" s="120"/>
    </row>
    <row r="200" spans="11:19" ht="15.75" customHeight="1" x14ac:dyDescent="0.2">
      <c r="K200" s="96"/>
      <c r="S200" s="120"/>
    </row>
    <row r="201" spans="11:19" ht="15.75" customHeight="1" x14ac:dyDescent="0.2">
      <c r="K201" s="96"/>
      <c r="S201" s="120"/>
    </row>
    <row r="202" spans="11:19" ht="15.75" customHeight="1" x14ac:dyDescent="0.2">
      <c r="K202" s="96"/>
      <c r="S202" s="120"/>
    </row>
    <row r="203" spans="11:19" ht="15.75" customHeight="1" x14ac:dyDescent="0.2">
      <c r="K203" s="96"/>
      <c r="S203" s="120"/>
    </row>
    <row r="204" spans="11:19" ht="15.75" customHeight="1" x14ac:dyDescent="0.2">
      <c r="K204" s="96"/>
      <c r="S204" s="120"/>
    </row>
    <row r="205" spans="11:19" ht="15.75" customHeight="1" x14ac:dyDescent="0.2">
      <c r="K205" s="96"/>
      <c r="S205" s="120"/>
    </row>
    <row r="206" spans="11:19" ht="15.75" customHeight="1" x14ac:dyDescent="0.2">
      <c r="K206" s="96"/>
      <c r="S206" s="120"/>
    </row>
    <row r="207" spans="11:19" ht="15.75" customHeight="1" x14ac:dyDescent="0.2">
      <c r="K207" s="96"/>
      <c r="S207" s="120"/>
    </row>
    <row r="208" spans="11:19" ht="15.75" customHeight="1" x14ac:dyDescent="0.2">
      <c r="K208" s="96"/>
      <c r="S208" s="120"/>
    </row>
    <row r="209" spans="11:19" ht="15.75" customHeight="1" x14ac:dyDescent="0.2">
      <c r="K209" s="96"/>
      <c r="S209" s="120"/>
    </row>
    <row r="210" spans="11:19" ht="15.75" customHeight="1" x14ac:dyDescent="0.2">
      <c r="K210" s="96"/>
      <c r="S210" s="120"/>
    </row>
    <row r="211" spans="11:19" ht="15.75" customHeight="1" x14ac:dyDescent="0.2">
      <c r="K211" s="96"/>
      <c r="S211" s="120"/>
    </row>
    <row r="212" spans="11:19" ht="15.75" customHeight="1" x14ac:dyDescent="0.2">
      <c r="K212" s="96"/>
      <c r="S212" s="120"/>
    </row>
    <row r="213" spans="11:19" ht="15.75" customHeight="1" x14ac:dyDescent="0.2">
      <c r="K213" s="96"/>
      <c r="S213" s="120"/>
    </row>
    <row r="214" spans="11:19" ht="15.75" customHeight="1" x14ac:dyDescent="0.2">
      <c r="K214" s="96"/>
      <c r="S214" s="120"/>
    </row>
    <row r="215" spans="11:19" ht="15.75" customHeight="1" x14ac:dyDescent="0.2">
      <c r="K215" s="96"/>
      <c r="S215" s="120"/>
    </row>
    <row r="216" spans="11:19" ht="15.75" customHeight="1" x14ac:dyDescent="0.2">
      <c r="K216" s="96"/>
      <c r="S216" s="120"/>
    </row>
    <row r="217" spans="11:19" ht="15.75" customHeight="1" x14ac:dyDescent="0.2">
      <c r="K217" s="96"/>
      <c r="S217" s="120"/>
    </row>
    <row r="218" spans="11:19" ht="15.75" customHeight="1" x14ac:dyDescent="0.2">
      <c r="K218" s="96"/>
      <c r="S218" s="120"/>
    </row>
    <row r="219" spans="11:19" ht="15.75" customHeight="1" x14ac:dyDescent="0.2">
      <c r="K219" s="96"/>
      <c r="S219" s="120"/>
    </row>
    <row r="220" spans="11:19" ht="15.75" customHeight="1" x14ac:dyDescent="0.2">
      <c r="K220" s="96"/>
      <c r="S220" s="120"/>
    </row>
    <row r="221" spans="11:19" ht="15.75" customHeight="1" x14ac:dyDescent="0.2">
      <c r="K221" s="96"/>
      <c r="S221" s="120"/>
    </row>
    <row r="222" spans="11:19" ht="15.75" customHeight="1" x14ac:dyDescent="0.2">
      <c r="K222" s="96"/>
      <c r="S222" s="120"/>
    </row>
    <row r="223" spans="11:19" ht="15.75" customHeight="1" x14ac:dyDescent="0.2">
      <c r="K223" s="96"/>
      <c r="S223" s="120"/>
    </row>
    <row r="224" spans="11:19" ht="15.75" customHeight="1" x14ac:dyDescent="0.2">
      <c r="K224" s="96"/>
      <c r="S224" s="120"/>
    </row>
    <row r="225" spans="11:19" ht="15.75" customHeight="1" x14ac:dyDescent="0.2">
      <c r="K225" s="96"/>
      <c r="S225" s="120"/>
    </row>
    <row r="226" spans="11:19" ht="15.75" customHeight="1" x14ac:dyDescent="0.2">
      <c r="K226" s="96"/>
      <c r="S226" s="120"/>
    </row>
    <row r="227" spans="11:19" ht="15.75" customHeight="1" x14ac:dyDescent="0.2">
      <c r="K227" s="96"/>
      <c r="S227" s="120"/>
    </row>
    <row r="228" spans="11:19" ht="15.75" customHeight="1" x14ac:dyDescent="0.2">
      <c r="K228" s="96"/>
      <c r="S228" s="120"/>
    </row>
    <row r="229" spans="11:19" ht="15.75" customHeight="1" x14ac:dyDescent="0.2">
      <c r="K229" s="96"/>
      <c r="S229" s="120"/>
    </row>
    <row r="230" spans="11:19" ht="15.75" customHeight="1" x14ac:dyDescent="0.2">
      <c r="K230" s="96"/>
      <c r="S230" s="120"/>
    </row>
    <row r="231" spans="11:19" ht="15.75" customHeight="1" x14ac:dyDescent="0.2">
      <c r="K231" s="96"/>
      <c r="S231" s="120"/>
    </row>
    <row r="232" spans="11:19" ht="15.75" customHeight="1" x14ac:dyDescent="0.2">
      <c r="K232" s="96"/>
      <c r="S232" s="120"/>
    </row>
    <row r="233" spans="11:19" ht="15.75" customHeight="1" x14ac:dyDescent="0.2">
      <c r="K233" s="96"/>
      <c r="S233" s="120"/>
    </row>
    <row r="234" spans="11:19" ht="15.75" customHeight="1" x14ac:dyDescent="0.2">
      <c r="K234" s="96"/>
      <c r="S234" s="120"/>
    </row>
    <row r="235" spans="11:19" ht="15.75" customHeight="1" x14ac:dyDescent="0.2">
      <c r="K235" s="96"/>
      <c r="S235" s="120"/>
    </row>
    <row r="236" spans="11:19" ht="15.75" customHeight="1" x14ac:dyDescent="0.2">
      <c r="K236" s="96"/>
      <c r="S236" s="120"/>
    </row>
    <row r="237" spans="11:19" ht="15.75" customHeight="1" x14ac:dyDescent="0.2">
      <c r="K237" s="96"/>
      <c r="S237" s="120"/>
    </row>
    <row r="238" spans="11:19" ht="15.75" customHeight="1" x14ac:dyDescent="0.2">
      <c r="K238" s="96"/>
      <c r="S238" s="120"/>
    </row>
    <row r="239" spans="11:19" ht="15.75" customHeight="1" x14ac:dyDescent="0.2">
      <c r="K239" s="96"/>
      <c r="S239" s="120"/>
    </row>
    <row r="240" spans="11:19" ht="15.75" customHeight="1" x14ac:dyDescent="0.2">
      <c r="K240" s="96"/>
      <c r="S240" s="120"/>
    </row>
    <row r="241" spans="11:19" ht="15.75" customHeight="1" x14ac:dyDescent="0.2">
      <c r="K241" s="96"/>
      <c r="S241" s="120"/>
    </row>
    <row r="242" spans="11:19" ht="15.75" customHeight="1" x14ac:dyDescent="0.2">
      <c r="K242" s="96"/>
      <c r="S242" s="120"/>
    </row>
    <row r="243" spans="11:19" ht="15.75" customHeight="1" x14ac:dyDescent="0.2">
      <c r="K243" s="96"/>
      <c r="S243" s="120"/>
    </row>
    <row r="244" spans="11:19" ht="15.75" customHeight="1" x14ac:dyDescent="0.2">
      <c r="K244" s="96"/>
      <c r="S244" s="120"/>
    </row>
    <row r="245" spans="11:19" ht="15.75" customHeight="1" x14ac:dyDescent="0.2">
      <c r="K245" s="96"/>
      <c r="S245" s="120"/>
    </row>
    <row r="246" spans="11:19" ht="15.75" customHeight="1" x14ac:dyDescent="0.2">
      <c r="K246" s="96"/>
      <c r="S246" s="120"/>
    </row>
    <row r="247" spans="11:19" ht="15.75" customHeight="1" x14ac:dyDescent="0.2">
      <c r="K247" s="96"/>
      <c r="S247" s="120"/>
    </row>
    <row r="248" spans="11:19" ht="15.75" customHeight="1" x14ac:dyDescent="0.2">
      <c r="K248" s="96"/>
      <c r="S248" s="120"/>
    </row>
    <row r="249" spans="11:19" ht="15.75" customHeight="1" x14ac:dyDescent="0.2">
      <c r="K249" s="96"/>
      <c r="S249" s="120"/>
    </row>
    <row r="250" spans="11:19" ht="15.75" customHeight="1" x14ac:dyDescent="0.2">
      <c r="K250" s="96"/>
      <c r="S250" s="120"/>
    </row>
    <row r="251" spans="11:19" ht="15.75" customHeight="1" x14ac:dyDescent="0.2">
      <c r="K251" s="96"/>
      <c r="S251" s="120"/>
    </row>
    <row r="252" spans="11:19" ht="15.75" customHeight="1" x14ac:dyDescent="0.2">
      <c r="K252" s="96"/>
      <c r="S252" s="120"/>
    </row>
    <row r="253" spans="11:19" ht="15.75" customHeight="1" x14ac:dyDescent="0.2">
      <c r="K253" s="96"/>
      <c r="S253" s="120"/>
    </row>
    <row r="254" spans="11:19" ht="15.75" customHeight="1" x14ac:dyDescent="0.2">
      <c r="K254" s="96"/>
      <c r="S254" s="120"/>
    </row>
    <row r="255" spans="11:19" ht="15.75" customHeight="1" x14ac:dyDescent="0.2">
      <c r="K255" s="96"/>
      <c r="S255" s="120"/>
    </row>
    <row r="256" spans="11:19" ht="15.75" customHeight="1" x14ac:dyDescent="0.2">
      <c r="K256" s="96"/>
      <c r="S256" s="120"/>
    </row>
    <row r="257" spans="11:19" ht="15.75" customHeight="1" x14ac:dyDescent="0.2">
      <c r="K257" s="96"/>
      <c r="S257" s="120"/>
    </row>
    <row r="258" spans="11:19" ht="15.75" customHeight="1" x14ac:dyDescent="0.2">
      <c r="K258" s="96"/>
      <c r="S258" s="120"/>
    </row>
    <row r="259" spans="11:19" ht="15.75" customHeight="1" x14ac:dyDescent="0.2">
      <c r="K259" s="96"/>
      <c r="S259" s="120"/>
    </row>
    <row r="260" spans="11:19" ht="15.75" customHeight="1" x14ac:dyDescent="0.2">
      <c r="K260" s="96"/>
      <c r="S260" s="120"/>
    </row>
    <row r="261" spans="11:19" ht="15.75" customHeight="1" x14ac:dyDescent="0.2">
      <c r="K261" s="96"/>
      <c r="S261" s="120"/>
    </row>
    <row r="262" spans="11:19" ht="15.75" customHeight="1" x14ac:dyDescent="0.2">
      <c r="K262" s="96"/>
      <c r="S262" s="120"/>
    </row>
    <row r="263" spans="11:19" ht="15.75" customHeight="1" x14ac:dyDescent="0.2">
      <c r="K263" s="96"/>
      <c r="S263" s="120"/>
    </row>
    <row r="264" spans="11:19" ht="15.75" customHeight="1" x14ac:dyDescent="0.2">
      <c r="K264" s="96"/>
      <c r="S264" s="120"/>
    </row>
    <row r="265" spans="11:19" ht="15.75" customHeight="1" x14ac:dyDescent="0.2">
      <c r="K265" s="96"/>
      <c r="S265" s="120"/>
    </row>
    <row r="266" spans="11:19" ht="15.75" customHeight="1" x14ac:dyDescent="0.2">
      <c r="K266" s="96"/>
      <c r="S266" s="120"/>
    </row>
    <row r="267" spans="11:19" ht="15.75" customHeight="1" x14ac:dyDescent="0.2">
      <c r="K267" s="96"/>
      <c r="S267" s="120"/>
    </row>
    <row r="268" spans="11:19" ht="15.75" customHeight="1" x14ac:dyDescent="0.2">
      <c r="K268" s="96"/>
      <c r="S268" s="120"/>
    </row>
    <row r="269" spans="11:19" ht="15.75" customHeight="1" x14ac:dyDescent="0.2">
      <c r="K269" s="96"/>
      <c r="S269" s="120"/>
    </row>
    <row r="270" spans="11:19" ht="15.75" customHeight="1" x14ac:dyDescent="0.2">
      <c r="K270" s="96"/>
      <c r="S270" s="120"/>
    </row>
    <row r="271" spans="11:19" ht="15.75" customHeight="1" x14ac:dyDescent="0.2">
      <c r="K271" s="96"/>
      <c r="S271" s="120"/>
    </row>
    <row r="272" spans="11:19" ht="15.75" customHeight="1" x14ac:dyDescent="0.2">
      <c r="K272" s="96"/>
      <c r="S272" s="120"/>
    </row>
    <row r="273" spans="11:19" ht="15.75" customHeight="1" x14ac:dyDescent="0.2">
      <c r="K273" s="96"/>
      <c r="S273" s="120"/>
    </row>
    <row r="274" spans="11:19" ht="15.75" customHeight="1" x14ac:dyDescent="0.2">
      <c r="K274" s="96"/>
      <c r="S274" s="120"/>
    </row>
    <row r="275" spans="11:19" ht="15.75" customHeight="1" x14ac:dyDescent="0.2">
      <c r="K275" s="96"/>
      <c r="S275" s="120"/>
    </row>
    <row r="276" spans="11:19" ht="15.75" customHeight="1" x14ac:dyDescent="0.2">
      <c r="K276" s="96"/>
      <c r="S276" s="120"/>
    </row>
    <row r="277" spans="11:19" ht="15.75" customHeight="1" x14ac:dyDescent="0.2">
      <c r="K277" s="96"/>
      <c r="S277" s="120"/>
    </row>
    <row r="278" spans="11:19" ht="15.75" customHeight="1" x14ac:dyDescent="0.2">
      <c r="K278" s="96"/>
      <c r="S278" s="120"/>
    </row>
    <row r="279" spans="11:19" ht="15.75" customHeight="1" x14ac:dyDescent="0.2">
      <c r="K279" s="96"/>
      <c r="S279" s="120"/>
    </row>
    <row r="280" spans="11:19" ht="15.75" customHeight="1" x14ac:dyDescent="0.2">
      <c r="K280" s="96"/>
      <c r="S280" s="120"/>
    </row>
    <row r="281" spans="11:19" ht="15.75" customHeight="1" x14ac:dyDescent="0.2">
      <c r="K281" s="96"/>
      <c r="S281" s="120"/>
    </row>
    <row r="282" spans="11:19" ht="15.75" customHeight="1" x14ac:dyDescent="0.2">
      <c r="K282" s="96"/>
      <c r="S282" s="120"/>
    </row>
    <row r="283" spans="11:19" ht="15.75" customHeight="1" x14ac:dyDescent="0.2">
      <c r="K283" s="96"/>
      <c r="S283" s="120"/>
    </row>
    <row r="284" spans="11:19" ht="15.75" customHeight="1" x14ac:dyDescent="0.2">
      <c r="K284" s="96"/>
      <c r="S284" s="120"/>
    </row>
    <row r="285" spans="11:19" ht="15.75" customHeight="1" x14ac:dyDescent="0.2">
      <c r="K285" s="96"/>
      <c r="S285" s="120"/>
    </row>
    <row r="286" spans="11:19" ht="15.75" customHeight="1" x14ac:dyDescent="0.2">
      <c r="K286" s="96"/>
      <c r="S286" s="120"/>
    </row>
    <row r="287" spans="11:19" ht="15.75" customHeight="1" x14ac:dyDescent="0.2">
      <c r="K287" s="96"/>
      <c r="S287" s="120"/>
    </row>
    <row r="288" spans="11:19" ht="15.75" customHeight="1" x14ac:dyDescent="0.2">
      <c r="K288" s="96"/>
      <c r="S288" s="120"/>
    </row>
    <row r="289" spans="11:19" ht="15.75" customHeight="1" x14ac:dyDescent="0.2">
      <c r="K289" s="96"/>
      <c r="S289" s="120"/>
    </row>
    <row r="290" spans="11:19" ht="15.75" customHeight="1" x14ac:dyDescent="0.2">
      <c r="K290" s="96"/>
      <c r="S290" s="120"/>
    </row>
    <row r="291" spans="11:19" ht="15.75" customHeight="1" x14ac:dyDescent="0.2">
      <c r="K291" s="96"/>
      <c r="S291" s="120"/>
    </row>
    <row r="292" spans="11:19" ht="15.75" customHeight="1" x14ac:dyDescent="0.2">
      <c r="K292" s="96"/>
      <c r="S292" s="120"/>
    </row>
    <row r="293" spans="11:19" ht="15.75" customHeight="1" x14ac:dyDescent="0.2">
      <c r="K293" s="96"/>
      <c r="S293" s="120"/>
    </row>
    <row r="294" spans="11:19" ht="15.75" customHeight="1" x14ac:dyDescent="0.2">
      <c r="K294" s="96"/>
      <c r="S294" s="120"/>
    </row>
    <row r="295" spans="11:19" ht="15.75" customHeight="1" x14ac:dyDescent="0.2">
      <c r="K295" s="96"/>
      <c r="S295" s="120"/>
    </row>
    <row r="296" spans="11:19" ht="15.75" customHeight="1" x14ac:dyDescent="0.2">
      <c r="K296" s="96"/>
      <c r="S296" s="120"/>
    </row>
    <row r="297" spans="11:19" ht="15.75" customHeight="1" x14ac:dyDescent="0.2">
      <c r="K297" s="96"/>
      <c r="S297" s="120"/>
    </row>
    <row r="298" spans="11:19" ht="15.75" customHeight="1" x14ac:dyDescent="0.2">
      <c r="K298" s="96"/>
      <c r="S298" s="120"/>
    </row>
    <row r="299" spans="11:19" ht="15.75" customHeight="1" x14ac:dyDescent="0.2">
      <c r="K299" s="96"/>
      <c r="S299" s="120"/>
    </row>
    <row r="300" spans="11:19" ht="15.75" customHeight="1" x14ac:dyDescent="0.2">
      <c r="K300" s="96"/>
      <c r="S300" s="120"/>
    </row>
    <row r="301" spans="11:19" ht="15.75" customHeight="1" x14ac:dyDescent="0.2">
      <c r="K301" s="96"/>
      <c r="S301" s="120"/>
    </row>
    <row r="302" spans="11:19" ht="15.75" customHeight="1" x14ac:dyDescent="0.2">
      <c r="K302" s="96"/>
      <c r="S302" s="120"/>
    </row>
    <row r="303" spans="11:19" ht="15.75" customHeight="1" x14ac:dyDescent="0.2">
      <c r="K303" s="96"/>
      <c r="S303" s="120"/>
    </row>
    <row r="304" spans="11:19" ht="15.75" customHeight="1" x14ac:dyDescent="0.2">
      <c r="K304" s="96"/>
      <c r="S304" s="120"/>
    </row>
    <row r="305" spans="11:19" ht="15.75" customHeight="1" x14ac:dyDescent="0.2">
      <c r="K305" s="96"/>
      <c r="S305" s="120"/>
    </row>
    <row r="306" spans="11:19" ht="15.75" customHeight="1" x14ac:dyDescent="0.2">
      <c r="K306" s="96"/>
      <c r="S306" s="120"/>
    </row>
    <row r="307" spans="11:19" ht="15.75" customHeight="1" x14ac:dyDescent="0.2">
      <c r="K307" s="96"/>
      <c r="S307" s="120"/>
    </row>
    <row r="308" spans="11:19" ht="15.75" customHeight="1" x14ac:dyDescent="0.2">
      <c r="K308" s="96"/>
      <c r="S308" s="120"/>
    </row>
    <row r="309" spans="11:19" ht="15.75" customHeight="1" x14ac:dyDescent="0.2">
      <c r="K309" s="96"/>
      <c r="S309" s="120"/>
    </row>
    <row r="310" spans="11:19" ht="15.75" customHeight="1" x14ac:dyDescent="0.2">
      <c r="K310" s="96"/>
      <c r="S310" s="120"/>
    </row>
    <row r="311" spans="11:19" ht="15.75" customHeight="1" x14ac:dyDescent="0.2">
      <c r="K311" s="96"/>
      <c r="S311" s="120"/>
    </row>
    <row r="312" spans="11:19" ht="15.75" customHeight="1" x14ac:dyDescent="0.2">
      <c r="K312" s="96"/>
      <c r="S312" s="120"/>
    </row>
    <row r="313" spans="11:19" ht="15.75" customHeight="1" x14ac:dyDescent="0.2">
      <c r="K313" s="96"/>
      <c r="S313" s="120"/>
    </row>
    <row r="314" spans="11:19" ht="15.75" customHeight="1" x14ac:dyDescent="0.2">
      <c r="K314" s="96"/>
      <c r="S314" s="120"/>
    </row>
    <row r="315" spans="11:19" ht="15.75" customHeight="1" x14ac:dyDescent="0.2">
      <c r="K315" s="96"/>
      <c r="S315" s="120"/>
    </row>
    <row r="316" spans="11:19" ht="15.75" customHeight="1" x14ac:dyDescent="0.2">
      <c r="K316" s="96"/>
      <c r="S316" s="120"/>
    </row>
    <row r="317" spans="11:19" ht="15.75" customHeight="1" x14ac:dyDescent="0.2">
      <c r="K317" s="96"/>
      <c r="S317" s="120"/>
    </row>
    <row r="318" spans="11:19" ht="15.75" customHeight="1" x14ac:dyDescent="0.2">
      <c r="K318" s="96"/>
      <c r="S318" s="120"/>
    </row>
    <row r="319" spans="11:19" ht="15.75" customHeight="1" x14ac:dyDescent="0.2">
      <c r="K319" s="96"/>
      <c r="S319" s="120"/>
    </row>
    <row r="320" spans="11:19" ht="15.75" customHeight="1" x14ac:dyDescent="0.2">
      <c r="K320" s="96"/>
      <c r="S320" s="120"/>
    </row>
    <row r="321" spans="11:19" ht="15.75" customHeight="1" x14ac:dyDescent="0.2">
      <c r="K321" s="96"/>
      <c r="S321" s="120"/>
    </row>
    <row r="322" spans="11:19" ht="15.75" customHeight="1" x14ac:dyDescent="0.2">
      <c r="K322" s="96"/>
      <c r="S322" s="120"/>
    </row>
    <row r="323" spans="11:19" ht="15.75" customHeight="1" x14ac:dyDescent="0.2">
      <c r="K323" s="96"/>
      <c r="S323" s="120"/>
    </row>
    <row r="324" spans="11:19" ht="15.75" customHeight="1" x14ac:dyDescent="0.2">
      <c r="K324" s="96"/>
      <c r="S324" s="120"/>
    </row>
    <row r="325" spans="11:19" ht="15.75" customHeight="1" x14ac:dyDescent="0.2">
      <c r="K325" s="96"/>
      <c r="S325" s="120"/>
    </row>
    <row r="326" spans="11:19" ht="15.75" customHeight="1" x14ac:dyDescent="0.2">
      <c r="K326" s="96"/>
      <c r="S326" s="120"/>
    </row>
    <row r="327" spans="11:19" ht="15.75" customHeight="1" x14ac:dyDescent="0.2">
      <c r="K327" s="96"/>
      <c r="S327" s="120"/>
    </row>
    <row r="328" spans="11:19" ht="15.75" customHeight="1" x14ac:dyDescent="0.2">
      <c r="K328" s="96"/>
      <c r="S328" s="120"/>
    </row>
    <row r="329" spans="11:19" ht="15.75" customHeight="1" x14ac:dyDescent="0.2">
      <c r="K329" s="96"/>
      <c r="S329" s="120"/>
    </row>
    <row r="330" spans="11:19" ht="15.75" customHeight="1" x14ac:dyDescent="0.2">
      <c r="K330" s="96"/>
      <c r="S330" s="120"/>
    </row>
    <row r="331" spans="11:19" ht="15.75" customHeight="1" x14ac:dyDescent="0.2">
      <c r="K331" s="96"/>
      <c r="S331" s="120"/>
    </row>
    <row r="332" spans="11:19" ht="15.75" customHeight="1" x14ac:dyDescent="0.2">
      <c r="K332" s="96"/>
      <c r="S332" s="120"/>
    </row>
    <row r="333" spans="11:19" ht="15.75" customHeight="1" x14ac:dyDescent="0.2">
      <c r="K333" s="96"/>
      <c r="S333" s="120"/>
    </row>
    <row r="334" spans="11:19" ht="15.75" customHeight="1" x14ac:dyDescent="0.2">
      <c r="K334" s="96"/>
      <c r="S334" s="120"/>
    </row>
    <row r="335" spans="11:19" ht="15.75" customHeight="1" x14ac:dyDescent="0.2">
      <c r="K335" s="96"/>
      <c r="S335" s="120"/>
    </row>
    <row r="336" spans="11:19" ht="15.75" customHeight="1" x14ac:dyDescent="0.2">
      <c r="K336" s="96"/>
      <c r="S336" s="120"/>
    </row>
    <row r="337" spans="11:19" ht="15.75" customHeight="1" x14ac:dyDescent="0.2">
      <c r="K337" s="96"/>
      <c r="S337" s="120"/>
    </row>
    <row r="338" spans="11:19" ht="15.75" customHeight="1" x14ac:dyDescent="0.2">
      <c r="K338" s="96"/>
      <c r="S338" s="120"/>
    </row>
    <row r="339" spans="11:19" ht="15.75" customHeight="1" x14ac:dyDescent="0.2">
      <c r="K339" s="96"/>
      <c r="S339" s="120"/>
    </row>
    <row r="340" spans="11:19" ht="15.75" customHeight="1" x14ac:dyDescent="0.2">
      <c r="K340" s="96"/>
      <c r="S340" s="120"/>
    </row>
    <row r="341" spans="11:19" ht="15.75" customHeight="1" x14ac:dyDescent="0.2">
      <c r="K341" s="96"/>
      <c r="S341" s="120"/>
    </row>
    <row r="342" spans="11:19" ht="15.75" customHeight="1" x14ac:dyDescent="0.2">
      <c r="K342" s="96"/>
      <c r="S342" s="120"/>
    </row>
    <row r="343" spans="11:19" ht="15.75" customHeight="1" x14ac:dyDescent="0.2">
      <c r="K343" s="96"/>
      <c r="S343" s="120"/>
    </row>
    <row r="344" spans="11:19" ht="15.75" customHeight="1" x14ac:dyDescent="0.2">
      <c r="K344" s="96"/>
      <c r="S344" s="120"/>
    </row>
    <row r="345" spans="11:19" ht="15.75" customHeight="1" x14ac:dyDescent="0.2">
      <c r="K345" s="96"/>
      <c r="S345" s="120"/>
    </row>
    <row r="346" spans="11:19" ht="15.75" customHeight="1" x14ac:dyDescent="0.2">
      <c r="K346" s="96"/>
      <c r="S346" s="120"/>
    </row>
    <row r="347" spans="11:19" ht="15.75" customHeight="1" x14ac:dyDescent="0.2">
      <c r="K347" s="96"/>
      <c r="S347" s="120"/>
    </row>
    <row r="348" spans="11:19" ht="15.75" customHeight="1" x14ac:dyDescent="0.2">
      <c r="K348" s="96"/>
      <c r="S348" s="120"/>
    </row>
    <row r="349" spans="11:19" ht="15.75" customHeight="1" x14ac:dyDescent="0.2">
      <c r="K349" s="96"/>
      <c r="S349" s="120"/>
    </row>
    <row r="350" spans="11:19" ht="15.75" customHeight="1" x14ac:dyDescent="0.2">
      <c r="K350" s="96"/>
      <c r="S350" s="120"/>
    </row>
    <row r="351" spans="11:19" ht="15.75" customHeight="1" x14ac:dyDescent="0.2">
      <c r="K351" s="96"/>
      <c r="S351" s="120"/>
    </row>
    <row r="352" spans="11:19" ht="15.75" customHeight="1" x14ac:dyDescent="0.2">
      <c r="K352" s="96"/>
      <c r="S352" s="120"/>
    </row>
    <row r="353" spans="11:19" ht="15.75" customHeight="1" x14ac:dyDescent="0.2">
      <c r="K353" s="96"/>
      <c r="S353" s="120"/>
    </row>
    <row r="354" spans="11:19" ht="15.75" customHeight="1" x14ac:dyDescent="0.2">
      <c r="K354" s="96"/>
      <c r="S354" s="120"/>
    </row>
    <row r="355" spans="11:19" ht="15.75" customHeight="1" x14ac:dyDescent="0.2">
      <c r="K355" s="96"/>
      <c r="S355" s="120"/>
    </row>
    <row r="356" spans="11:19" ht="15.75" customHeight="1" x14ac:dyDescent="0.2">
      <c r="K356" s="96"/>
      <c r="S356" s="120"/>
    </row>
    <row r="357" spans="11:19" ht="15.75" customHeight="1" x14ac:dyDescent="0.2">
      <c r="K357" s="96"/>
      <c r="S357" s="120"/>
    </row>
    <row r="358" spans="11:19" ht="15.75" customHeight="1" x14ac:dyDescent="0.2">
      <c r="K358" s="96"/>
      <c r="S358" s="120"/>
    </row>
    <row r="359" spans="11:19" ht="15.75" customHeight="1" x14ac:dyDescent="0.2">
      <c r="K359" s="96"/>
      <c r="S359" s="120"/>
    </row>
    <row r="360" spans="11:19" ht="15.75" customHeight="1" x14ac:dyDescent="0.2">
      <c r="K360" s="96"/>
      <c r="S360" s="120"/>
    </row>
    <row r="361" spans="11:19" ht="15.75" customHeight="1" x14ac:dyDescent="0.2">
      <c r="K361" s="96"/>
      <c r="S361" s="120"/>
    </row>
    <row r="362" spans="11:19" ht="15.75" customHeight="1" x14ac:dyDescent="0.2">
      <c r="K362" s="96"/>
      <c r="S362" s="120"/>
    </row>
    <row r="363" spans="11:19" ht="15.75" customHeight="1" x14ac:dyDescent="0.2">
      <c r="K363" s="96"/>
      <c r="S363" s="120"/>
    </row>
    <row r="364" spans="11:19" ht="15.75" customHeight="1" x14ac:dyDescent="0.2">
      <c r="K364" s="96"/>
      <c r="S364" s="120"/>
    </row>
    <row r="365" spans="11:19" ht="15.75" customHeight="1" x14ac:dyDescent="0.2">
      <c r="K365" s="96"/>
      <c r="S365" s="120"/>
    </row>
    <row r="366" spans="11:19" ht="15.75" customHeight="1" x14ac:dyDescent="0.2">
      <c r="K366" s="96"/>
      <c r="S366" s="120"/>
    </row>
    <row r="367" spans="11:19" ht="15.75" customHeight="1" x14ac:dyDescent="0.2">
      <c r="K367" s="96"/>
      <c r="S367" s="120"/>
    </row>
    <row r="368" spans="11:19" ht="15.75" customHeight="1" x14ac:dyDescent="0.2">
      <c r="K368" s="96"/>
      <c r="S368" s="120"/>
    </row>
    <row r="369" spans="11:19" ht="15.75" customHeight="1" x14ac:dyDescent="0.2">
      <c r="K369" s="96"/>
      <c r="S369" s="120"/>
    </row>
    <row r="370" spans="11:19" ht="15.75" customHeight="1" x14ac:dyDescent="0.2">
      <c r="K370" s="96"/>
      <c r="S370" s="120"/>
    </row>
    <row r="371" spans="11:19" ht="15.75" customHeight="1" x14ac:dyDescent="0.2">
      <c r="K371" s="96"/>
      <c r="S371" s="120"/>
    </row>
    <row r="372" spans="11:19" ht="15.75" customHeight="1" x14ac:dyDescent="0.2">
      <c r="K372" s="96"/>
      <c r="S372" s="120"/>
    </row>
    <row r="373" spans="11:19" ht="15.75" customHeight="1" x14ac:dyDescent="0.2">
      <c r="K373" s="96"/>
      <c r="S373" s="120"/>
    </row>
    <row r="374" spans="11:19" ht="15.75" customHeight="1" x14ac:dyDescent="0.2">
      <c r="K374" s="96"/>
      <c r="S374" s="120"/>
    </row>
    <row r="375" spans="11:19" ht="15.75" customHeight="1" x14ac:dyDescent="0.2">
      <c r="K375" s="96"/>
      <c r="S375" s="120"/>
    </row>
    <row r="376" spans="11:19" ht="15.75" customHeight="1" x14ac:dyDescent="0.2">
      <c r="K376" s="96"/>
      <c r="S376" s="120"/>
    </row>
    <row r="377" spans="11:19" ht="15.75" customHeight="1" x14ac:dyDescent="0.2">
      <c r="K377" s="96"/>
      <c r="S377" s="120"/>
    </row>
    <row r="378" spans="11:19" ht="15.75" customHeight="1" x14ac:dyDescent="0.2">
      <c r="K378" s="96"/>
      <c r="S378" s="120"/>
    </row>
    <row r="379" spans="11:19" ht="15.75" customHeight="1" x14ac:dyDescent="0.2">
      <c r="K379" s="96"/>
      <c r="S379" s="120"/>
    </row>
    <row r="380" spans="11:19" ht="15.75" customHeight="1" x14ac:dyDescent="0.2">
      <c r="K380" s="96"/>
      <c r="S380" s="120"/>
    </row>
    <row r="381" spans="11:19" ht="15.75" customHeight="1" x14ac:dyDescent="0.2">
      <c r="K381" s="96"/>
      <c r="S381" s="120"/>
    </row>
    <row r="382" spans="11:19" ht="15.75" customHeight="1" x14ac:dyDescent="0.2">
      <c r="K382" s="96"/>
      <c r="S382" s="120"/>
    </row>
    <row r="383" spans="11:19" ht="15.75" customHeight="1" x14ac:dyDescent="0.2">
      <c r="K383" s="96"/>
      <c r="S383" s="120"/>
    </row>
    <row r="384" spans="11:19" ht="15.75" customHeight="1" x14ac:dyDescent="0.2">
      <c r="K384" s="96"/>
      <c r="S384" s="120"/>
    </row>
    <row r="385" spans="11:19" ht="15.75" customHeight="1" x14ac:dyDescent="0.2">
      <c r="K385" s="96"/>
      <c r="S385" s="120"/>
    </row>
    <row r="386" spans="11:19" ht="15.75" customHeight="1" x14ac:dyDescent="0.2">
      <c r="K386" s="96"/>
      <c r="S386" s="120"/>
    </row>
    <row r="387" spans="11:19" ht="15.75" customHeight="1" x14ac:dyDescent="0.2">
      <c r="K387" s="96"/>
      <c r="S387" s="120"/>
    </row>
    <row r="388" spans="11:19" ht="15.75" customHeight="1" x14ac:dyDescent="0.2">
      <c r="K388" s="96"/>
      <c r="S388" s="120"/>
    </row>
    <row r="389" spans="11:19" ht="15.75" customHeight="1" x14ac:dyDescent="0.2">
      <c r="K389" s="96"/>
      <c r="S389" s="120"/>
    </row>
    <row r="390" spans="11:19" ht="15.75" customHeight="1" x14ac:dyDescent="0.2">
      <c r="K390" s="96"/>
      <c r="S390" s="120"/>
    </row>
    <row r="391" spans="11:19" ht="15.75" customHeight="1" x14ac:dyDescent="0.2">
      <c r="K391" s="96"/>
      <c r="S391" s="120"/>
    </row>
    <row r="392" spans="11:19" ht="15.75" customHeight="1" x14ac:dyDescent="0.2">
      <c r="K392" s="96"/>
      <c r="S392" s="120"/>
    </row>
    <row r="393" spans="11:19" ht="15.75" customHeight="1" x14ac:dyDescent="0.2">
      <c r="K393" s="96"/>
      <c r="S393" s="120"/>
    </row>
    <row r="394" spans="11:19" ht="15.75" customHeight="1" x14ac:dyDescent="0.2">
      <c r="K394" s="96"/>
      <c r="S394" s="120"/>
    </row>
    <row r="395" spans="11:19" ht="15.75" customHeight="1" x14ac:dyDescent="0.2">
      <c r="K395" s="96"/>
      <c r="S395" s="120"/>
    </row>
    <row r="396" spans="11:19" ht="15.75" customHeight="1" x14ac:dyDescent="0.2">
      <c r="K396" s="96"/>
      <c r="S396" s="120"/>
    </row>
    <row r="397" spans="11:19" ht="15.75" customHeight="1" x14ac:dyDescent="0.2">
      <c r="K397" s="96"/>
      <c r="S397" s="120"/>
    </row>
    <row r="398" spans="11:19" ht="15.75" customHeight="1" x14ac:dyDescent="0.2">
      <c r="K398" s="96"/>
      <c r="S398" s="120"/>
    </row>
    <row r="399" spans="11:19" ht="15.75" customHeight="1" x14ac:dyDescent="0.2">
      <c r="K399" s="96"/>
      <c r="S399" s="120"/>
    </row>
    <row r="400" spans="11:19" ht="15.75" customHeight="1" x14ac:dyDescent="0.2">
      <c r="K400" s="96"/>
      <c r="S400" s="120"/>
    </row>
    <row r="401" spans="11:19" ht="15.75" customHeight="1" x14ac:dyDescent="0.2">
      <c r="K401" s="96"/>
      <c r="S401" s="120"/>
    </row>
    <row r="402" spans="11:19" ht="15.75" customHeight="1" x14ac:dyDescent="0.2">
      <c r="K402" s="96"/>
      <c r="S402" s="120"/>
    </row>
    <row r="403" spans="11:19" ht="15.75" customHeight="1" x14ac:dyDescent="0.2">
      <c r="K403" s="96"/>
      <c r="S403" s="120"/>
    </row>
    <row r="404" spans="11:19" ht="15.75" customHeight="1" x14ac:dyDescent="0.2">
      <c r="K404" s="96"/>
      <c r="S404" s="120"/>
    </row>
    <row r="405" spans="11:19" ht="15.75" customHeight="1" x14ac:dyDescent="0.2">
      <c r="K405" s="96"/>
      <c r="S405" s="120"/>
    </row>
    <row r="406" spans="11:19" ht="15.75" customHeight="1" x14ac:dyDescent="0.2">
      <c r="K406" s="96"/>
      <c r="S406" s="120"/>
    </row>
    <row r="407" spans="11:19" ht="15.75" customHeight="1" x14ac:dyDescent="0.2">
      <c r="K407" s="96"/>
      <c r="S407" s="120"/>
    </row>
    <row r="408" spans="11:19" ht="15.75" customHeight="1" x14ac:dyDescent="0.2">
      <c r="K408" s="96"/>
      <c r="S408" s="120"/>
    </row>
    <row r="409" spans="11:19" ht="15.75" customHeight="1" x14ac:dyDescent="0.2">
      <c r="K409" s="96"/>
      <c r="S409" s="120"/>
    </row>
    <row r="410" spans="11:19" ht="15.75" customHeight="1" x14ac:dyDescent="0.2">
      <c r="K410" s="96"/>
      <c r="S410" s="120"/>
    </row>
    <row r="411" spans="11:19" ht="15.75" customHeight="1" x14ac:dyDescent="0.2">
      <c r="K411" s="96"/>
      <c r="S411" s="120"/>
    </row>
    <row r="412" spans="11:19" ht="15.75" customHeight="1" x14ac:dyDescent="0.2">
      <c r="K412" s="96"/>
      <c r="S412" s="120"/>
    </row>
    <row r="413" spans="11:19" ht="15.75" customHeight="1" x14ac:dyDescent="0.2">
      <c r="K413" s="96"/>
      <c r="S413" s="120"/>
    </row>
    <row r="414" spans="11:19" ht="15.75" customHeight="1" x14ac:dyDescent="0.2">
      <c r="K414" s="96"/>
      <c r="S414" s="120"/>
    </row>
    <row r="415" spans="11:19" ht="15.75" customHeight="1" x14ac:dyDescent="0.2">
      <c r="K415" s="96"/>
      <c r="S415" s="120"/>
    </row>
    <row r="416" spans="11:19" ht="15.75" customHeight="1" x14ac:dyDescent="0.2">
      <c r="K416" s="96"/>
      <c r="S416" s="120"/>
    </row>
    <row r="417" spans="11:19" ht="15.75" customHeight="1" x14ac:dyDescent="0.2">
      <c r="K417" s="96"/>
      <c r="S417" s="120"/>
    </row>
    <row r="418" spans="11:19" ht="15.75" customHeight="1" x14ac:dyDescent="0.2">
      <c r="K418" s="96"/>
      <c r="S418" s="120"/>
    </row>
    <row r="419" spans="11:19" ht="15.75" customHeight="1" x14ac:dyDescent="0.2">
      <c r="K419" s="96"/>
      <c r="S419" s="120"/>
    </row>
    <row r="420" spans="11:19" ht="15.75" customHeight="1" x14ac:dyDescent="0.2">
      <c r="K420" s="96"/>
      <c r="S420" s="120"/>
    </row>
    <row r="421" spans="11:19" ht="15.75" customHeight="1" x14ac:dyDescent="0.2">
      <c r="K421" s="96"/>
      <c r="S421" s="120"/>
    </row>
    <row r="422" spans="11:19" ht="15.75" customHeight="1" x14ac:dyDescent="0.2">
      <c r="K422" s="96"/>
      <c r="S422" s="120"/>
    </row>
    <row r="423" spans="11:19" ht="15.75" customHeight="1" x14ac:dyDescent="0.2">
      <c r="K423" s="96"/>
      <c r="S423" s="120"/>
    </row>
    <row r="424" spans="11:19" ht="15.75" customHeight="1" x14ac:dyDescent="0.2">
      <c r="K424" s="96"/>
      <c r="S424" s="120"/>
    </row>
    <row r="425" spans="11:19" ht="15.75" customHeight="1" x14ac:dyDescent="0.2">
      <c r="K425" s="96"/>
      <c r="S425" s="120"/>
    </row>
    <row r="426" spans="11:19" ht="15.75" customHeight="1" x14ac:dyDescent="0.2">
      <c r="K426" s="96"/>
      <c r="S426" s="120"/>
    </row>
    <row r="427" spans="11:19" ht="15.75" customHeight="1" x14ac:dyDescent="0.2">
      <c r="K427" s="96"/>
      <c r="S427" s="120"/>
    </row>
    <row r="428" spans="11:19" ht="15.75" customHeight="1" x14ac:dyDescent="0.2">
      <c r="K428" s="96"/>
      <c r="S428" s="120"/>
    </row>
    <row r="429" spans="11:19" ht="15.75" customHeight="1" x14ac:dyDescent="0.2">
      <c r="K429" s="96"/>
      <c r="S429" s="120"/>
    </row>
    <row r="430" spans="11:19" ht="15.75" customHeight="1" x14ac:dyDescent="0.2">
      <c r="K430" s="96"/>
      <c r="S430" s="120"/>
    </row>
    <row r="431" spans="11:19" ht="15.75" customHeight="1" x14ac:dyDescent="0.2">
      <c r="K431" s="96"/>
      <c r="S431" s="120"/>
    </row>
    <row r="432" spans="11:19" ht="15.75" customHeight="1" x14ac:dyDescent="0.2">
      <c r="K432" s="96"/>
      <c r="S432" s="120"/>
    </row>
    <row r="433" spans="11:19" ht="15.75" customHeight="1" x14ac:dyDescent="0.2">
      <c r="K433" s="96"/>
      <c r="S433" s="120"/>
    </row>
    <row r="434" spans="11:19" ht="15.75" customHeight="1" x14ac:dyDescent="0.2">
      <c r="K434" s="96"/>
      <c r="S434" s="120"/>
    </row>
    <row r="435" spans="11:19" ht="15.75" customHeight="1" x14ac:dyDescent="0.2">
      <c r="K435" s="96"/>
      <c r="S435" s="120"/>
    </row>
    <row r="436" spans="11:19" ht="15.75" customHeight="1" x14ac:dyDescent="0.2">
      <c r="K436" s="96"/>
      <c r="S436" s="120"/>
    </row>
    <row r="437" spans="11:19" ht="15.75" customHeight="1" x14ac:dyDescent="0.2">
      <c r="K437" s="96"/>
      <c r="S437" s="120"/>
    </row>
    <row r="438" spans="11:19" ht="15.75" customHeight="1" x14ac:dyDescent="0.2">
      <c r="K438" s="96"/>
      <c r="S438" s="120"/>
    </row>
    <row r="439" spans="11:19" ht="15.75" customHeight="1" x14ac:dyDescent="0.2">
      <c r="K439" s="96"/>
      <c r="S439" s="120"/>
    </row>
    <row r="440" spans="11:19" ht="15.75" customHeight="1" x14ac:dyDescent="0.2">
      <c r="K440" s="96"/>
      <c r="S440" s="120"/>
    </row>
    <row r="441" spans="11:19" ht="15.75" customHeight="1" x14ac:dyDescent="0.2">
      <c r="K441" s="96"/>
      <c r="S441" s="120"/>
    </row>
    <row r="442" spans="11:19" ht="15.75" customHeight="1" x14ac:dyDescent="0.2">
      <c r="K442" s="96"/>
      <c r="S442" s="120"/>
    </row>
    <row r="443" spans="11:19" ht="15.75" customHeight="1" x14ac:dyDescent="0.2">
      <c r="K443" s="96"/>
      <c r="S443" s="120"/>
    </row>
    <row r="444" spans="11:19" ht="15.75" customHeight="1" x14ac:dyDescent="0.2">
      <c r="K444" s="96"/>
      <c r="S444" s="120"/>
    </row>
    <row r="445" spans="11:19" ht="15.75" customHeight="1" x14ac:dyDescent="0.2">
      <c r="K445" s="96"/>
      <c r="S445" s="120"/>
    </row>
    <row r="446" spans="11:19" ht="15.75" customHeight="1" x14ac:dyDescent="0.2">
      <c r="K446" s="96"/>
      <c r="S446" s="120"/>
    </row>
    <row r="447" spans="11:19" ht="15.75" customHeight="1" x14ac:dyDescent="0.2">
      <c r="K447" s="96"/>
      <c r="S447" s="120"/>
    </row>
    <row r="448" spans="11:19" ht="15.75" customHeight="1" x14ac:dyDescent="0.2">
      <c r="K448" s="96"/>
      <c r="S448" s="120"/>
    </row>
    <row r="449" spans="11:19" ht="15.75" customHeight="1" x14ac:dyDescent="0.2">
      <c r="K449" s="96"/>
      <c r="S449" s="120"/>
    </row>
    <row r="450" spans="11:19" ht="15.75" customHeight="1" x14ac:dyDescent="0.2">
      <c r="K450" s="96"/>
      <c r="S450" s="120"/>
    </row>
    <row r="451" spans="11:19" ht="15.75" customHeight="1" x14ac:dyDescent="0.2">
      <c r="K451" s="96"/>
      <c r="S451" s="120"/>
    </row>
    <row r="452" spans="11:19" ht="15.75" customHeight="1" x14ac:dyDescent="0.2">
      <c r="K452" s="96"/>
      <c r="S452" s="120"/>
    </row>
    <row r="453" spans="11:19" ht="15.75" customHeight="1" x14ac:dyDescent="0.2">
      <c r="K453" s="96"/>
      <c r="S453" s="120"/>
    </row>
    <row r="454" spans="11:19" ht="15.75" customHeight="1" x14ac:dyDescent="0.2">
      <c r="K454" s="96"/>
      <c r="S454" s="120"/>
    </row>
    <row r="455" spans="11:19" ht="15.75" customHeight="1" x14ac:dyDescent="0.2">
      <c r="K455" s="96"/>
      <c r="S455" s="120"/>
    </row>
    <row r="456" spans="11:19" ht="15.75" customHeight="1" x14ac:dyDescent="0.2">
      <c r="K456" s="96"/>
      <c r="S456" s="120"/>
    </row>
    <row r="457" spans="11:19" ht="15.75" customHeight="1" x14ac:dyDescent="0.2">
      <c r="K457" s="96"/>
      <c r="S457" s="120"/>
    </row>
    <row r="458" spans="11:19" ht="15.75" customHeight="1" x14ac:dyDescent="0.2">
      <c r="K458" s="96"/>
      <c r="S458" s="120"/>
    </row>
    <row r="459" spans="11:19" ht="15.75" customHeight="1" x14ac:dyDescent="0.2">
      <c r="K459" s="96"/>
      <c r="S459" s="120"/>
    </row>
    <row r="460" spans="11:19" ht="15.75" customHeight="1" x14ac:dyDescent="0.2">
      <c r="K460" s="96"/>
      <c r="S460" s="120"/>
    </row>
    <row r="461" spans="11:19" ht="15.75" customHeight="1" x14ac:dyDescent="0.2">
      <c r="K461" s="96"/>
      <c r="S461" s="120"/>
    </row>
    <row r="462" spans="11:19" ht="15.75" customHeight="1" x14ac:dyDescent="0.2">
      <c r="K462" s="96"/>
      <c r="S462" s="120"/>
    </row>
    <row r="463" spans="11:19" ht="15.75" customHeight="1" x14ac:dyDescent="0.2">
      <c r="K463" s="96"/>
      <c r="S463" s="120"/>
    </row>
    <row r="464" spans="11:19" ht="15.75" customHeight="1" x14ac:dyDescent="0.2">
      <c r="K464" s="96"/>
      <c r="S464" s="120"/>
    </row>
    <row r="465" spans="11:19" ht="15.75" customHeight="1" x14ac:dyDescent="0.2">
      <c r="K465" s="96"/>
      <c r="S465" s="120"/>
    </row>
    <row r="466" spans="11:19" ht="15.75" customHeight="1" x14ac:dyDescent="0.2">
      <c r="K466" s="96"/>
      <c r="S466" s="120"/>
    </row>
    <row r="467" spans="11:19" ht="15.75" customHeight="1" x14ac:dyDescent="0.2">
      <c r="K467" s="96"/>
      <c r="S467" s="120"/>
    </row>
    <row r="468" spans="11:19" ht="15.75" customHeight="1" x14ac:dyDescent="0.2">
      <c r="K468" s="96"/>
      <c r="S468" s="120"/>
    </row>
    <row r="469" spans="11:19" ht="15.75" customHeight="1" x14ac:dyDescent="0.2">
      <c r="K469" s="96"/>
      <c r="S469" s="120"/>
    </row>
    <row r="470" spans="11:19" ht="15.75" customHeight="1" x14ac:dyDescent="0.2">
      <c r="K470" s="96"/>
      <c r="S470" s="120"/>
    </row>
    <row r="471" spans="11:19" ht="15.75" customHeight="1" x14ac:dyDescent="0.2">
      <c r="K471" s="96"/>
      <c r="S471" s="120"/>
    </row>
    <row r="472" spans="11:19" ht="15.75" customHeight="1" x14ac:dyDescent="0.2">
      <c r="K472" s="96"/>
      <c r="S472" s="120"/>
    </row>
    <row r="473" spans="11:19" ht="15.75" customHeight="1" x14ac:dyDescent="0.2">
      <c r="K473" s="96"/>
      <c r="S473" s="120"/>
    </row>
    <row r="474" spans="11:19" ht="15.75" customHeight="1" x14ac:dyDescent="0.2">
      <c r="K474" s="96"/>
      <c r="S474" s="120"/>
    </row>
    <row r="475" spans="11:19" ht="15.75" customHeight="1" x14ac:dyDescent="0.2">
      <c r="K475" s="96"/>
      <c r="S475" s="120"/>
    </row>
    <row r="476" spans="11:19" ht="15.75" customHeight="1" x14ac:dyDescent="0.2">
      <c r="K476" s="96"/>
      <c r="S476" s="120"/>
    </row>
    <row r="477" spans="11:19" ht="15.75" customHeight="1" x14ac:dyDescent="0.2">
      <c r="K477" s="96"/>
      <c r="S477" s="120"/>
    </row>
    <row r="478" spans="11:19" ht="15.75" customHeight="1" x14ac:dyDescent="0.2">
      <c r="K478" s="96"/>
      <c r="S478" s="120"/>
    </row>
    <row r="479" spans="11:19" ht="15.75" customHeight="1" x14ac:dyDescent="0.2">
      <c r="K479" s="96"/>
      <c r="S479" s="120"/>
    </row>
    <row r="480" spans="11:19" ht="15.75" customHeight="1" x14ac:dyDescent="0.2">
      <c r="K480" s="96"/>
      <c r="S480" s="120"/>
    </row>
    <row r="481" spans="11:19" ht="15.75" customHeight="1" x14ac:dyDescent="0.2">
      <c r="K481" s="96"/>
      <c r="S481" s="120"/>
    </row>
    <row r="482" spans="11:19" ht="15.75" customHeight="1" x14ac:dyDescent="0.2">
      <c r="K482" s="96"/>
      <c r="S482" s="120"/>
    </row>
    <row r="483" spans="11:19" ht="15.75" customHeight="1" x14ac:dyDescent="0.2">
      <c r="K483" s="96"/>
      <c r="S483" s="120"/>
    </row>
    <row r="484" spans="11:19" ht="15.75" customHeight="1" x14ac:dyDescent="0.2">
      <c r="K484" s="96"/>
      <c r="S484" s="120"/>
    </row>
    <row r="485" spans="11:19" ht="15.75" customHeight="1" x14ac:dyDescent="0.2">
      <c r="K485" s="96"/>
      <c r="S485" s="120"/>
    </row>
    <row r="486" spans="11:19" ht="15.75" customHeight="1" x14ac:dyDescent="0.2">
      <c r="K486" s="96"/>
      <c r="S486" s="120"/>
    </row>
    <row r="487" spans="11:19" ht="15.75" customHeight="1" x14ac:dyDescent="0.2">
      <c r="K487" s="96"/>
      <c r="S487" s="120"/>
    </row>
    <row r="488" spans="11:19" ht="15.75" customHeight="1" x14ac:dyDescent="0.2">
      <c r="K488" s="96"/>
      <c r="S488" s="120"/>
    </row>
    <row r="489" spans="11:19" ht="15.75" customHeight="1" x14ac:dyDescent="0.2">
      <c r="K489" s="96"/>
      <c r="S489" s="120"/>
    </row>
    <row r="490" spans="11:19" ht="15.75" customHeight="1" x14ac:dyDescent="0.2">
      <c r="K490" s="96"/>
      <c r="S490" s="120"/>
    </row>
    <row r="491" spans="11:19" ht="15.75" customHeight="1" x14ac:dyDescent="0.2">
      <c r="K491" s="96"/>
      <c r="S491" s="120"/>
    </row>
    <row r="492" spans="11:19" ht="15.75" customHeight="1" x14ac:dyDescent="0.2">
      <c r="K492" s="96"/>
      <c r="S492" s="120"/>
    </row>
    <row r="493" spans="11:19" ht="15.75" customHeight="1" x14ac:dyDescent="0.2">
      <c r="K493" s="96"/>
      <c r="S493" s="120"/>
    </row>
    <row r="494" spans="11:19" ht="15.75" customHeight="1" x14ac:dyDescent="0.2">
      <c r="K494" s="96"/>
      <c r="S494" s="120"/>
    </row>
    <row r="495" spans="11:19" ht="15.75" customHeight="1" x14ac:dyDescent="0.2">
      <c r="K495" s="96"/>
      <c r="S495" s="120"/>
    </row>
    <row r="496" spans="11:19" ht="15.75" customHeight="1" x14ac:dyDescent="0.2">
      <c r="K496" s="96"/>
      <c r="S496" s="120"/>
    </row>
    <row r="497" spans="11:19" ht="15.75" customHeight="1" x14ac:dyDescent="0.2">
      <c r="K497" s="96"/>
      <c r="S497" s="120"/>
    </row>
    <row r="498" spans="11:19" ht="15.75" customHeight="1" x14ac:dyDescent="0.2">
      <c r="K498" s="96"/>
      <c r="S498" s="120"/>
    </row>
    <row r="499" spans="11:19" ht="15.75" customHeight="1" x14ac:dyDescent="0.2">
      <c r="K499" s="96"/>
      <c r="S499" s="120"/>
    </row>
    <row r="500" spans="11:19" ht="15.75" customHeight="1" x14ac:dyDescent="0.2">
      <c r="K500" s="96"/>
      <c r="S500" s="120"/>
    </row>
    <row r="501" spans="11:19" ht="15.75" customHeight="1" x14ac:dyDescent="0.2">
      <c r="K501" s="96"/>
      <c r="S501" s="120"/>
    </row>
    <row r="502" spans="11:19" ht="15.75" customHeight="1" x14ac:dyDescent="0.2">
      <c r="K502" s="96"/>
      <c r="S502" s="120"/>
    </row>
    <row r="503" spans="11:19" ht="15.75" customHeight="1" x14ac:dyDescent="0.2">
      <c r="K503" s="96"/>
      <c r="S503" s="120"/>
    </row>
    <row r="504" spans="11:19" ht="15.75" customHeight="1" x14ac:dyDescent="0.2">
      <c r="K504" s="96"/>
      <c r="S504" s="120"/>
    </row>
    <row r="505" spans="11:19" ht="15.75" customHeight="1" x14ac:dyDescent="0.2">
      <c r="K505" s="96"/>
      <c r="S505" s="120"/>
    </row>
    <row r="506" spans="11:19" ht="15.75" customHeight="1" x14ac:dyDescent="0.2">
      <c r="K506" s="96"/>
      <c r="S506" s="120"/>
    </row>
    <row r="507" spans="11:19" ht="15.75" customHeight="1" x14ac:dyDescent="0.2">
      <c r="K507" s="96"/>
      <c r="S507" s="120"/>
    </row>
    <row r="508" spans="11:19" ht="15.75" customHeight="1" x14ac:dyDescent="0.2">
      <c r="K508" s="96"/>
      <c r="S508" s="120"/>
    </row>
    <row r="509" spans="11:19" ht="15.75" customHeight="1" x14ac:dyDescent="0.2">
      <c r="K509" s="96"/>
      <c r="S509" s="120"/>
    </row>
    <row r="510" spans="11:19" ht="15.75" customHeight="1" x14ac:dyDescent="0.2">
      <c r="K510" s="96"/>
      <c r="S510" s="120"/>
    </row>
    <row r="511" spans="11:19" ht="15.75" customHeight="1" x14ac:dyDescent="0.2">
      <c r="K511" s="96"/>
      <c r="S511" s="120"/>
    </row>
    <row r="512" spans="11:19" ht="15.75" customHeight="1" x14ac:dyDescent="0.2">
      <c r="K512" s="96"/>
      <c r="S512" s="120"/>
    </row>
    <row r="513" spans="11:19" ht="15.75" customHeight="1" x14ac:dyDescent="0.2">
      <c r="K513" s="96"/>
      <c r="S513" s="120"/>
    </row>
    <row r="514" spans="11:19" ht="15.75" customHeight="1" x14ac:dyDescent="0.2">
      <c r="K514" s="96"/>
      <c r="S514" s="120"/>
    </row>
    <row r="515" spans="11:19" ht="15.75" customHeight="1" x14ac:dyDescent="0.2">
      <c r="K515" s="96"/>
      <c r="S515" s="120"/>
    </row>
    <row r="516" spans="11:19" ht="15.75" customHeight="1" x14ac:dyDescent="0.2">
      <c r="K516" s="96"/>
      <c r="S516" s="120"/>
    </row>
    <row r="517" spans="11:19" ht="15.75" customHeight="1" x14ac:dyDescent="0.2">
      <c r="K517" s="96"/>
      <c r="S517" s="120"/>
    </row>
    <row r="518" spans="11:19" ht="15.75" customHeight="1" x14ac:dyDescent="0.2">
      <c r="K518" s="96"/>
      <c r="S518" s="120"/>
    </row>
    <row r="519" spans="11:19" ht="15.75" customHeight="1" x14ac:dyDescent="0.2">
      <c r="K519" s="96"/>
      <c r="S519" s="120"/>
    </row>
    <row r="520" spans="11:19" ht="15.75" customHeight="1" x14ac:dyDescent="0.2">
      <c r="K520" s="96"/>
      <c r="S520" s="120"/>
    </row>
    <row r="521" spans="11:19" ht="15.75" customHeight="1" x14ac:dyDescent="0.2">
      <c r="K521" s="96"/>
      <c r="S521" s="120"/>
    </row>
    <row r="522" spans="11:19" ht="15.75" customHeight="1" x14ac:dyDescent="0.2">
      <c r="K522" s="96"/>
      <c r="S522" s="120"/>
    </row>
    <row r="523" spans="11:19" ht="15.75" customHeight="1" x14ac:dyDescent="0.2">
      <c r="K523" s="96"/>
      <c r="S523" s="120"/>
    </row>
    <row r="524" spans="11:19" ht="15.75" customHeight="1" x14ac:dyDescent="0.2">
      <c r="K524" s="96"/>
      <c r="S524" s="120"/>
    </row>
    <row r="525" spans="11:19" ht="15.75" customHeight="1" x14ac:dyDescent="0.2">
      <c r="K525" s="96"/>
      <c r="S525" s="120"/>
    </row>
    <row r="526" spans="11:19" ht="15.75" customHeight="1" x14ac:dyDescent="0.2">
      <c r="K526" s="96"/>
      <c r="S526" s="120"/>
    </row>
    <row r="527" spans="11:19" ht="15.75" customHeight="1" x14ac:dyDescent="0.2">
      <c r="K527" s="96"/>
      <c r="S527" s="120"/>
    </row>
    <row r="528" spans="11:19" ht="15.75" customHeight="1" x14ac:dyDescent="0.2">
      <c r="K528" s="96"/>
      <c r="S528" s="120"/>
    </row>
    <row r="529" spans="11:19" ht="15.75" customHeight="1" x14ac:dyDescent="0.2">
      <c r="K529" s="96"/>
      <c r="S529" s="120"/>
    </row>
    <row r="530" spans="11:19" ht="15.75" customHeight="1" x14ac:dyDescent="0.2">
      <c r="K530" s="96"/>
      <c r="S530" s="120"/>
    </row>
    <row r="531" spans="11:19" ht="15.75" customHeight="1" x14ac:dyDescent="0.2">
      <c r="K531" s="96"/>
      <c r="S531" s="120"/>
    </row>
    <row r="532" spans="11:19" ht="15.75" customHeight="1" x14ac:dyDescent="0.2">
      <c r="K532" s="96"/>
      <c r="S532" s="120"/>
    </row>
    <row r="533" spans="11:19" ht="15.75" customHeight="1" x14ac:dyDescent="0.2">
      <c r="K533" s="96"/>
      <c r="S533" s="120"/>
    </row>
    <row r="534" spans="11:19" ht="15.75" customHeight="1" x14ac:dyDescent="0.2">
      <c r="K534" s="96"/>
      <c r="S534" s="120"/>
    </row>
    <row r="535" spans="11:19" ht="15.75" customHeight="1" x14ac:dyDescent="0.2">
      <c r="K535" s="96"/>
      <c r="S535" s="120"/>
    </row>
    <row r="536" spans="11:19" ht="15.75" customHeight="1" x14ac:dyDescent="0.2">
      <c r="K536" s="96"/>
      <c r="S536" s="120"/>
    </row>
    <row r="537" spans="11:19" ht="15.75" customHeight="1" x14ac:dyDescent="0.2">
      <c r="K537" s="96"/>
      <c r="S537" s="120"/>
    </row>
    <row r="538" spans="11:19" ht="15.75" customHeight="1" x14ac:dyDescent="0.2">
      <c r="K538" s="96"/>
      <c r="S538" s="120"/>
    </row>
    <row r="539" spans="11:19" ht="15.75" customHeight="1" x14ac:dyDescent="0.2">
      <c r="K539" s="96"/>
      <c r="S539" s="120"/>
    </row>
    <row r="540" spans="11:19" ht="15.75" customHeight="1" x14ac:dyDescent="0.2">
      <c r="K540" s="96"/>
      <c r="S540" s="120"/>
    </row>
    <row r="541" spans="11:19" ht="15.75" customHeight="1" x14ac:dyDescent="0.2">
      <c r="K541" s="96"/>
      <c r="S541" s="120"/>
    </row>
    <row r="542" spans="11:19" ht="15.75" customHeight="1" x14ac:dyDescent="0.2">
      <c r="K542" s="96"/>
      <c r="S542" s="120"/>
    </row>
    <row r="543" spans="11:19" ht="15.75" customHeight="1" x14ac:dyDescent="0.2">
      <c r="K543" s="96"/>
      <c r="S543" s="120"/>
    </row>
    <row r="544" spans="11:19" ht="15.75" customHeight="1" x14ac:dyDescent="0.2">
      <c r="K544" s="96"/>
      <c r="S544" s="120"/>
    </row>
    <row r="545" spans="11:19" ht="15.75" customHeight="1" x14ac:dyDescent="0.2">
      <c r="K545" s="96"/>
      <c r="S545" s="120"/>
    </row>
    <row r="546" spans="11:19" ht="15.75" customHeight="1" x14ac:dyDescent="0.2">
      <c r="K546" s="96"/>
      <c r="S546" s="120"/>
    </row>
    <row r="547" spans="11:19" ht="15.75" customHeight="1" x14ac:dyDescent="0.2">
      <c r="K547" s="96"/>
      <c r="S547" s="120"/>
    </row>
    <row r="548" spans="11:19" ht="15.75" customHeight="1" x14ac:dyDescent="0.2">
      <c r="K548" s="96"/>
      <c r="S548" s="120"/>
    </row>
    <row r="549" spans="11:19" ht="15.75" customHeight="1" x14ac:dyDescent="0.2">
      <c r="K549" s="96"/>
      <c r="S549" s="120"/>
    </row>
    <row r="550" spans="11:19" ht="15.75" customHeight="1" x14ac:dyDescent="0.2">
      <c r="K550" s="96"/>
      <c r="S550" s="120"/>
    </row>
    <row r="551" spans="11:19" ht="15.75" customHeight="1" x14ac:dyDescent="0.2">
      <c r="K551" s="96"/>
      <c r="S551" s="120"/>
    </row>
    <row r="552" spans="11:19" ht="15.75" customHeight="1" x14ac:dyDescent="0.2">
      <c r="K552" s="96"/>
      <c r="S552" s="120"/>
    </row>
    <row r="553" spans="11:19" ht="15.75" customHeight="1" x14ac:dyDescent="0.2">
      <c r="K553" s="96"/>
      <c r="S553" s="120"/>
    </row>
    <row r="554" spans="11:19" ht="15.75" customHeight="1" x14ac:dyDescent="0.2">
      <c r="K554" s="96"/>
      <c r="S554" s="120"/>
    </row>
    <row r="555" spans="11:19" ht="15.75" customHeight="1" x14ac:dyDescent="0.2">
      <c r="K555" s="96"/>
      <c r="S555" s="120"/>
    </row>
    <row r="556" spans="11:19" ht="15.75" customHeight="1" x14ac:dyDescent="0.2">
      <c r="K556" s="96"/>
      <c r="S556" s="120"/>
    </row>
    <row r="557" spans="11:19" ht="15.75" customHeight="1" x14ac:dyDescent="0.2">
      <c r="K557" s="96"/>
      <c r="S557" s="120"/>
    </row>
    <row r="558" spans="11:19" ht="15.75" customHeight="1" x14ac:dyDescent="0.2">
      <c r="K558" s="96"/>
      <c r="S558" s="120"/>
    </row>
    <row r="559" spans="11:19" ht="15.75" customHeight="1" x14ac:dyDescent="0.2">
      <c r="K559" s="96"/>
      <c r="S559" s="120"/>
    </row>
    <row r="560" spans="11:19" ht="15.75" customHeight="1" x14ac:dyDescent="0.2">
      <c r="K560" s="96"/>
      <c r="S560" s="120"/>
    </row>
    <row r="561" spans="11:19" ht="15.75" customHeight="1" x14ac:dyDescent="0.2">
      <c r="K561" s="96"/>
      <c r="S561" s="120"/>
    </row>
    <row r="562" spans="11:19" ht="15.75" customHeight="1" x14ac:dyDescent="0.2">
      <c r="K562" s="96"/>
      <c r="S562" s="120"/>
    </row>
    <row r="563" spans="11:19" ht="15.75" customHeight="1" x14ac:dyDescent="0.2">
      <c r="K563" s="96"/>
      <c r="S563" s="120"/>
    </row>
    <row r="564" spans="11:19" ht="15.75" customHeight="1" x14ac:dyDescent="0.2">
      <c r="K564" s="96"/>
      <c r="S564" s="120"/>
    </row>
    <row r="565" spans="11:19" ht="15.75" customHeight="1" x14ac:dyDescent="0.2">
      <c r="K565" s="96"/>
      <c r="S565" s="120"/>
    </row>
    <row r="566" spans="11:19" ht="15.75" customHeight="1" x14ac:dyDescent="0.2">
      <c r="K566" s="96"/>
      <c r="S566" s="120"/>
    </row>
    <row r="567" spans="11:19" ht="15.75" customHeight="1" x14ac:dyDescent="0.2">
      <c r="K567" s="96"/>
      <c r="S567" s="120"/>
    </row>
    <row r="568" spans="11:19" ht="15.75" customHeight="1" x14ac:dyDescent="0.2">
      <c r="K568" s="96"/>
      <c r="S568" s="120"/>
    </row>
    <row r="569" spans="11:19" ht="15.75" customHeight="1" x14ac:dyDescent="0.2">
      <c r="K569" s="96"/>
      <c r="S569" s="120"/>
    </row>
    <row r="570" spans="11:19" ht="15.75" customHeight="1" x14ac:dyDescent="0.2">
      <c r="K570" s="96"/>
      <c r="S570" s="120"/>
    </row>
    <row r="571" spans="11:19" ht="15.75" customHeight="1" x14ac:dyDescent="0.2">
      <c r="K571" s="96"/>
      <c r="S571" s="120"/>
    </row>
    <row r="572" spans="11:19" ht="15.75" customHeight="1" x14ac:dyDescent="0.2">
      <c r="K572" s="96"/>
      <c r="S572" s="120"/>
    </row>
    <row r="573" spans="11:19" ht="15.75" customHeight="1" x14ac:dyDescent="0.2">
      <c r="K573" s="96"/>
      <c r="S573" s="120"/>
    </row>
    <row r="574" spans="11:19" ht="15.75" customHeight="1" x14ac:dyDescent="0.2">
      <c r="K574" s="96"/>
      <c r="S574" s="120"/>
    </row>
    <row r="575" spans="11:19" ht="15.75" customHeight="1" x14ac:dyDescent="0.2">
      <c r="K575" s="96"/>
      <c r="S575" s="120"/>
    </row>
    <row r="576" spans="11:19" ht="15.75" customHeight="1" x14ac:dyDescent="0.2">
      <c r="K576" s="96"/>
      <c r="S576" s="120"/>
    </row>
    <row r="577" spans="11:19" ht="15.75" customHeight="1" x14ac:dyDescent="0.2">
      <c r="K577" s="96"/>
      <c r="S577" s="120"/>
    </row>
    <row r="578" spans="11:19" ht="15.75" customHeight="1" x14ac:dyDescent="0.2">
      <c r="K578" s="96"/>
      <c r="S578" s="120"/>
    </row>
    <row r="579" spans="11:19" ht="15.75" customHeight="1" x14ac:dyDescent="0.2">
      <c r="K579" s="96"/>
      <c r="S579" s="120"/>
    </row>
    <row r="580" spans="11:19" ht="15.75" customHeight="1" x14ac:dyDescent="0.2">
      <c r="K580" s="96"/>
      <c r="S580" s="120"/>
    </row>
    <row r="581" spans="11:19" ht="15.75" customHeight="1" x14ac:dyDescent="0.2">
      <c r="K581" s="96"/>
      <c r="S581" s="120"/>
    </row>
    <row r="582" spans="11:19" ht="15.75" customHeight="1" x14ac:dyDescent="0.2">
      <c r="K582" s="96"/>
      <c r="S582" s="120"/>
    </row>
    <row r="583" spans="11:19" ht="15.75" customHeight="1" x14ac:dyDescent="0.2">
      <c r="K583" s="96"/>
      <c r="S583" s="120"/>
    </row>
    <row r="584" spans="11:19" ht="15.75" customHeight="1" x14ac:dyDescent="0.2">
      <c r="K584" s="96"/>
      <c r="S584" s="120"/>
    </row>
    <row r="585" spans="11:19" ht="15.75" customHeight="1" x14ac:dyDescent="0.2">
      <c r="K585" s="96"/>
      <c r="S585" s="120"/>
    </row>
    <row r="586" spans="11:19" ht="15.75" customHeight="1" x14ac:dyDescent="0.2">
      <c r="K586" s="96"/>
      <c r="S586" s="120"/>
    </row>
    <row r="587" spans="11:19" ht="15.75" customHeight="1" x14ac:dyDescent="0.2">
      <c r="K587" s="96"/>
      <c r="S587" s="120"/>
    </row>
    <row r="588" spans="11:19" ht="15.75" customHeight="1" x14ac:dyDescent="0.2">
      <c r="K588" s="96"/>
      <c r="S588" s="120"/>
    </row>
    <row r="589" spans="11:19" ht="15.75" customHeight="1" x14ac:dyDescent="0.2">
      <c r="K589" s="96"/>
      <c r="S589" s="120"/>
    </row>
    <row r="590" spans="11:19" ht="15.75" customHeight="1" x14ac:dyDescent="0.2">
      <c r="K590" s="96"/>
      <c r="S590" s="120"/>
    </row>
    <row r="591" spans="11:19" ht="15.75" customHeight="1" x14ac:dyDescent="0.2">
      <c r="K591" s="96"/>
      <c r="S591" s="120"/>
    </row>
    <row r="592" spans="11:19" ht="15.75" customHeight="1" x14ac:dyDescent="0.2">
      <c r="K592" s="96"/>
      <c r="S592" s="120"/>
    </row>
    <row r="593" spans="11:19" ht="15.75" customHeight="1" x14ac:dyDescent="0.2">
      <c r="K593" s="96"/>
      <c r="S593" s="120"/>
    </row>
    <row r="594" spans="11:19" ht="15.75" customHeight="1" x14ac:dyDescent="0.2">
      <c r="K594" s="96"/>
      <c r="S594" s="120"/>
    </row>
    <row r="595" spans="11:19" ht="15.75" customHeight="1" x14ac:dyDescent="0.2">
      <c r="K595" s="96"/>
      <c r="S595" s="120"/>
    </row>
    <row r="596" spans="11:19" ht="15.75" customHeight="1" x14ac:dyDescent="0.2">
      <c r="K596" s="96"/>
      <c r="S596" s="120"/>
    </row>
    <row r="597" spans="11:19" ht="15.75" customHeight="1" x14ac:dyDescent="0.2">
      <c r="K597" s="96"/>
      <c r="S597" s="120"/>
    </row>
    <row r="598" spans="11:19" ht="15.75" customHeight="1" x14ac:dyDescent="0.2">
      <c r="K598" s="96"/>
      <c r="S598" s="120"/>
    </row>
    <row r="599" spans="11:19" ht="15.75" customHeight="1" x14ac:dyDescent="0.2">
      <c r="K599" s="96"/>
      <c r="S599" s="120"/>
    </row>
    <row r="600" spans="11:19" ht="15.75" customHeight="1" x14ac:dyDescent="0.2">
      <c r="K600" s="96"/>
      <c r="S600" s="120"/>
    </row>
    <row r="601" spans="11:19" ht="15.75" customHeight="1" x14ac:dyDescent="0.2">
      <c r="K601" s="96"/>
      <c r="S601" s="120"/>
    </row>
    <row r="602" spans="11:19" ht="15.75" customHeight="1" x14ac:dyDescent="0.2">
      <c r="K602" s="96"/>
      <c r="S602" s="120"/>
    </row>
    <row r="603" spans="11:19" ht="15.75" customHeight="1" x14ac:dyDescent="0.2">
      <c r="K603" s="96"/>
      <c r="S603" s="120"/>
    </row>
    <row r="604" spans="11:19" ht="15.75" customHeight="1" x14ac:dyDescent="0.2">
      <c r="K604" s="96"/>
      <c r="S604" s="120"/>
    </row>
    <row r="605" spans="11:19" ht="15.75" customHeight="1" x14ac:dyDescent="0.2">
      <c r="K605" s="96"/>
      <c r="S605" s="120"/>
    </row>
    <row r="606" spans="11:19" ht="15.75" customHeight="1" x14ac:dyDescent="0.2">
      <c r="K606" s="96"/>
      <c r="S606" s="120"/>
    </row>
    <row r="607" spans="11:19" ht="15.75" customHeight="1" x14ac:dyDescent="0.2">
      <c r="K607" s="96"/>
      <c r="S607" s="120"/>
    </row>
    <row r="608" spans="11:19" ht="15.75" customHeight="1" x14ac:dyDescent="0.2">
      <c r="K608" s="96"/>
      <c r="S608" s="120"/>
    </row>
    <row r="609" spans="11:19" ht="15.75" customHeight="1" x14ac:dyDescent="0.2">
      <c r="K609" s="96"/>
      <c r="S609" s="120"/>
    </row>
    <row r="610" spans="11:19" ht="15.75" customHeight="1" x14ac:dyDescent="0.2">
      <c r="K610" s="96"/>
      <c r="S610" s="120"/>
    </row>
    <row r="611" spans="11:19" ht="15.75" customHeight="1" x14ac:dyDescent="0.2">
      <c r="K611" s="96"/>
      <c r="S611" s="120"/>
    </row>
    <row r="612" spans="11:19" ht="15.75" customHeight="1" x14ac:dyDescent="0.2">
      <c r="K612" s="96"/>
      <c r="S612" s="120"/>
    </row>
    <row r="613" spans="11:19" ht="15.75" customHeight="1" x14ac:dyDescent="0.2">
      <c r="K613" s="96"/>
      <c r="S613" s="120"/>
    </row>
    <row r="614" spans="11:19" ht="15.75" customHeight="1" x14ac:dyDescent="0.2">
      <c r="K614" s="96"/>
      <c r="S614" s="120"/>
    </row>
    <row r="615" spans="11:19" ht="15.75" customHeight="1" x14ac:dyDescent="0.2">
      <c r="K615" s="96"/>
      <c r="S615" s="120"/>
    </row>
    <row r="616" spans="11:19" ht="15.75" customHeight="1" x14ac:dyDescent="0.2">
      <c r="K616" s="96"/>
      <c r="S616" s="120"/>
    </row>
    <row r="617" spans="11:19" ht="15.75" customHeight="1" x14ac:dyDescent="0.2">
      <c r="K617" s="96"/>
      <c r="S617" s="120"/>
    </row>
    <row r="618" spans="11:19" ht="15.75" customHeight="1" x14ac:dyDescent="0.2">
      <c r="K618" s="96"/>
      <c r="S618" s="120"/>
    </row>
    <row r="619" spans="11:19" ht="15.75" customHeight="1" x14ac:dyDescent="0.2">
      <c r="K619" s="96"/>
      <c r="S619" s="120"/>
    </row>
    <row r="620" spans="11:19" ht="15.75" customHeight="1" x14ac:dyDescent="0.2">
      <c r="K620" s="96"/>
      <c r="S620" s="120"/>
    </row>
    <row r="621" spans="11:19" ht="15.75" customHeight="1" x14ac:dyDescent="0.2">
      <c r="K621" s="96"/>
      <c r="S621" s="120"/>
    </row>
    <row r="622" spans="11:19" ht="15.75" customHeight="1" x14ac:dyDescent="0.2">
      <c r="K622" s="96"/>
      <c r="S622" s="120"/>
    </row>
    <row r="623" spans="11:19" ht="15.75" customHeight="1" x14ac:dyDescent="0.2">
      <c r="K623" s="96"/>
      <c r="S623" s="120"/>
    </row>
    <row r="624" spans="11:19" ht="15.75" customHeight="1" x14ac:dyDescent="0.2">
      <c r="K624" s="96"/>
      <c r="S624" s="120"/>
    </row>
    <row r="625" spans="11:19" ht="15.75" customHeight="1" x14ac:dyDescent="0.2">
      <c r="K625" s="96"/>
      <c r="S625" s="120"/>
    </row>
    <row r="626" spans="11:19" ht="15.75" customHeight="1" x14ac:dyDescent="0.2">
      <c r="K626" s="96"/>
      <c r="S626" s="120"/>
    </row>
    <row r="627" spans="11:19" ht="15.75" customHeight="1" x14ac:dyDescent="0.2">
      <c r="K627" s="96"/>
      <c r="S627" s="120"/>
    </row>
    <row r="628" spans="11:19" ht="15.75" customHeight="1" x14ac:dyDescent="0.2">
      <c r="K628" s="96"/>
      <c r="S628" s="120"/>
    </row>
    <row r="629" spans="11:19" ht="15.75" customHeight="1" x14ac:dyDescent="0.2">
      <c r="K629" s="96"/>
      <c r="S629" s="120"/>
    </row>
    <row r="630" spans="11:19" ht="15.75" customHeight="1" x14ac:dyDescent="0.2">
      <c r="K630" s="96"/>
      <c r="S630" s="120"/>
    </row>
    <row r="631" spans="11:19" ht="15.75" customHeight="1" x14ac:dyDescent="0.2">
      <c r="K631" s="96"/>
      <c r="S631" s="120"/>
    </row>
    <row r="632" spans="11:19" ht="15.75" customHeight="1" x14ac:dyDescent="0.2">
      <c r="K632" s="96"/>
      <c r="S632" s="120"/>
    </row>
    <row r="633" spans="11:19" ht="15.75" customHeight="1" x14ac:dyDescent="0.2">
      <c r="K633" s="96"/>
      <c r="S633" s="120"/>
    </row>
    <row r="634" spans="11:19" ht="15.75" customHeight="1" x14ac:dyDescent="0.2">
      <c r="K634" s="96"/>
      <c r="S634" s="120"/>
    </row>
    <row r="635" spans="11:19" ht="15.75" customHeight="1" x14ac:dyDescent="0.2">
      <c r="K635" s="96"/>
      <c r="S635" s="120"/>
    </row>
    <row r="636" spans="11:19" ht="15.75" customHeight="1" x14ac:dyDescent="0.2">
      <c r="K636" s="96"/>
      <c r="S636" s="120"/>
    </row>
    <row r="637" spans="11:19" ht="15.75" customHeight="1" x14ac:dyDescent="0.2">
      <c r="K637" s="96"/>
      <c r="S637" s="120"/>
    </row>
    <row r="638" spans="11:19" ht="15.75" customHeight="1" x14ac:dyDescent="0.2">
      <c r="K638" s="96"/>
      <c r="S638" s="120"/>
    </row>
    <row r="639" spans="11:19" ht="15.75" customHeight="1" x14ac:dyDescent="0.2">
      <c r="K639" s="96"/>
      <c r="S639" s="120"/>
    </row>
    <row r="640" spans="11:19" ht="15.75" customHeight="1" x14ac:dyDescent="0.2">
      <c r="K640" s="96"/>
      <c r="S640" s="120"/>
    </row>
    <row r="641" spans="11:19" ht="15.75" customHeight="1" x14ac:dyDescent="0.2">
      <c r="K641" s="96"/>
      <c r="S641" s="120"/>
    </row>
    <row r="642" spans="11:19" ht="15.75" customHeight="1" x14ac:dyDescent="0.2">
      <c r="K642" s="96"/>
      <c r="S642" s="120"/>
    </row>
    <row r="643" spans="11:19" ht="15.75" customHeight="1" x14ac:dyDescent="0.2">
      <c r="K643" s="96"/>
      <c r="S643" s="120"/>
    </row>
    <row r="644" spans="11:19" ht="15.75" customHeight="1" x14ac:dyDescent="0.2">
      <c r="K644" s="96"/>
      <c r="S644" s="120"/>
    </row>
    <row r="645" spans="11:19" ht="15.75" customHeight="1" x14ac:dyDescent="0.2">
      <c r="K645" s="96"/>
      <c r="S645" s="120"/>
    </row>
    <row r="646" spans="11:19" ht="15.75" customHeight="1" x14ac:dyDescent="0.2">
      <c r="K646" s="96"/>
      <c r="S646" s="120"/>
    </row>
    <row r="647" spans="11:19" ht="15.75" customHeight="1" x14ac:dyDescent="0.2">
      <c r="K647" s="96"/>
      <c r="S647" s="120"/>
    </row>
    <row r="648" spans="11:19" ht="15.75" customHeight="1" x14ac:dyDescent="0.2">
      <c r="K648" s="96"/>
      <c r="S648" s="120"/>
    </row>
    <row r="649" spans="11:19" ht="15.75" customHeight="1" x14ac:dyDescent="0.2">
      <c r="K649" s="96"/>
      <c r="S649" s="120"/>
    </row>
    <row r="650" spans="11:19" ht="15.75" customHeight="1" x14ac:dyDescent="0.2">
      <c r="K650" s="96"/>
      <c r="S650" s="120"/>
    </row>
    <row r="651" spans="11:19" ht="15.75" customHeight="1" x14ac:dyDescent="0.2">
      <c r="K651" s="96"/>
      <c r="S651" s="120"/>
    </row>
    <row r="652" spans="11:19" ht="15.75" customHeight="1" x14ac:dyDescent="0.2">
      <c r="K652" s="96"/>
      <c r="S652" s="120"/>
    </row>
    <row r="653" spans="11:19" ht="15.75" customHeight="1" x14ac:dyDescent="0.2">
      <c r="K653" s="96"/>
      <c r="S653" s="120"/>
    </row>
    <row r="654" spans="11:19" ht="15.75" customHeight="1" x14ac:dyDescent="0.2">
      <c r="K654" s="96"/>
      <c r="S654" s="120"/>
    </row>
    <row r="655" spans="11:19" ht="15.75" customHeight="1" x14ac:dyDescent="0.2">
      <c r="K655" s="96"/>
      <c r="S655" s="120"/>
    </row>
    <row r="656" spans="11:19" ht="15.75" customHeight="1" x14ac:dyDescent="0.2">
      <c r="K656" s="96"/>
      <c r="S656" s="120"/>
    </row>
    <row r="657" spans="11:19" ht="15.75" customHeight="1" x14ac:dyDescent="0.2">
      <c r="K657" s="96"/>
      <c r="S657" s="120"/>
    </row>
    <row r="658" spans="11:19" ht="15.75" customHeight="1" x14ac:dyDescent="0.2">
      <c r="K658" s="96"/>
      <c r="S658" s="120"/>
    </row>
    <row r="659" spans="11:19" ht="15.75" customHeight="1" x14ac:dyDescent="0.2">
      <c r="K659" s="96"/>
      <c r="S659" s="120"/>
    </row>
    <row r="660" spans="11:19" ht="15.75" customHeight="1" x14ac:dyDescent="0.2">
      <c r="K660" s="96"/>
      <c r="S660" s="120"/>
    </row>
    <row r="661" spans="11:19" ht="15.75" customHeight="1" x14ac:dyDescent="0.2">
      <c r="K661" s="96"/>
      <c r="S661" s="120"/>
    </row>
    <row r="662" spans="11:19" ht="15.75" customHeight="1" x14ac:dyDescent="0.2">
      <c r="K662" s="96"/>
      <c r="S662" s="120"/>
    </row>
    <row r="663" spans="11:19" ht="15.75" customHeight="1" x14ac:dyDescent="0.2">
      <c r="K663" s="96"/>
      <c r="S663" s="120"/>
    </row>
    <row r="664" spans="11:19" ht="15.75" customHeight="1" x14ac:dyDescent="0.2">
      <c r="K664" s="96"/>
      <c r="S664" s="120"/>
    </row>
    <row r="665" spans="11:19" ht="15.75" customHeight="1" x14ac:dyDescent="0.2">
      <c r="K665" s="96"/>
      <c r="S665" s="120"/>
    </row>
    <row r="666" spans="11:19" ht="15.75" customHeight="1" x14ac:dyDescent="0.2">
      <c r="K666" s="96"/>
      <c r="S666" s="120"/>
    </row>
    <row r="667" spans="11:19" ht="15.75" customHeight="1" x14ac:dyDescent="0.2">
      <c r="K667" s="96"/>
      <c r="S667" s="120"/>
    </row>
    <row r="668" spans="11:19" ht="15.75" customHeight="1" x14ac:dyDescent="0.2">
      <c r="K668" s="96"/>
      <c r="S668" s="120"/>
    </row>
    <row r="669" spans="11:19" ht="15.75" customHeight="1" x14ac:dyDescent="0.2">
      <c r="K669" s="96"/>
      <c r="S669" s="120"/>
    </row>
    <row r="670" spans="11:19" ht="15.75" customHeight="1" x14ac:dyDescent="0.2">
      <c r="K670" s="96"/>
      <c r="S670" s="120"/>
    </row>
    <row r="671" spans="11:19" ht="15.75" customHeight="1" x14ac:dyDescent="0.2">
      <c r="K671" s="96"/>
      <c r="S671" s="120"/>
    </row>
    <row r="672" spans="11:19" ht="15.75" customHeight="1" x14ac:dyDescent="0.2">
      <c r="K672" s="96"/>
      <c r="S672" s="120"/>
    </row>
    <row r="673" spans="11:19" ht="15.75" customHeight="1" x14ac:dyDescent="0.2">
      <c r="K673" s="96"/>
      <c r="S673" s="120"/>
    </row>
    <row r="674" spans="11:19" ht="15.75" customHeight="1" x14ac:dyDescent="0.2">
      <c r="K674" s="96"/>
      <c r="S674" s="120"/>
    </row>
    <row r="675" spans="11:19" ht="15.75" customHeight="1" x14ac:dyDescent="0.2">
      <c r="K675" s="96"/>
      <c r="S675" s="120"/>
    </row>
    <row r="676" spans="11:19" ht="15.75" customHeight="1" x14ac:dyDescent="0.2">
      <c r="K676" s="96"/>
      <c r="S676" s="120"/>
    </row>
    <row r="677" spans="11:19" ht="15.75" customHeight="1" x14ac:dyDescent="0.2">
      <c r="K677" s="96"/>
      <c r="S677" s="120"/>
    </row>
    <row r="678" spans="11:19" ht="15.75" customHeight="1" x14ac:dyDescent="0.2">
      <c r="K678" s="96"/>
      <c r="S678" s="120"/>
    </row>
    <row r="679" spans="11:19" ht="15.75" customHeight="1" x14ac:dyDescent="0.2">
      <c r="K679" s="96"/>
      <c r="S679" s="120"/>
    </row>
    <row r="680" spans="11:19" ht="15.75" customHeight="1" x14ac:dyDescent="0.2">
      <c r="K680" s="96"/>
      <c r="S680" s="120"/>
    </row>
    <row r="681" spans="11:19" ht="15.75" customHeight="1" x14ac:dyDescent="0.2">
      <c r="K681" s="96"/>
      <c r="S681" s="120"/>
    </row>
    <row r="682" spans="11:19" ht="15.75" customHeight="1" x14ac:dyDescent="0.2">
      <c r="K682" s="96"/>
      <c r="S682" s="120"/>
    </row>
    <row r="683" spans="11:19" ht="15.75" customHeight="1" x14ac:dyDescent="0.2">
      <c r="K683" s="96"/>
      <c r="S683" s="120"/>
    </row>
    <row r="684" spans="11:19" ht="15.75" customHeight="1" x14ac:dyDescent="0.2">
      <c r="K684" s="96"/>
      <c r="S684" s="120"/>
    </row>
    <row r="685" spans="11:19" ht="15.75" customHeight="1" x14ac:dyDescent="0.2">
      <c r="K685" s="96"/>
      <c r="S685" s="120"/>
    </row>
    <row r="686" spans="11:19" ht="15.75" customHeight="1" x14ac:dyDescent="0.2">
      <c r="K686" s="96"/>
      <c r="S686" s="120"/>
    </row>
    <row r="687" spans="11:19" ht="15.75" customHeight="1" x14ac:dyDescent="0.2">
      <c r="K687" s="96"/>
      <c r="S687" s="120"/>
    </row>
    <row r="688" spans="11:19" ht="15.75" customHeight="1" x14ac:dyDescent="0.2">
      <c r="K688" s="96"/>
      <c r="S688" s="120"/>
    </row>
    <row r="689" spans="11:19" ht="15.75" customHeight="1" x14ac:dyDescent="0.2">
      <c r="K689" s="96"/>
      <c r="S689" s="120"/>
    </row>
    <row r="690" spans="11:19" ht="15.75" customHeight="1" x14ac:dyDescent="0.2">
      <c r="K690" s="96"/>
      <c r="S690" s="120"/>
    </row>
    <row r="691" spans="11:19" ht="15.75" customHeight="1" x14ac:dyDescent="0.2">
      <c r="K691" s="96"/>
      <c r="S691" s="120"/>
    </row>
    <row r="692" spans="11:19" ht="15.75" customHeight="1" x14ac:dyDescent="0.2">
      <c r="K692" s="96"/>
      <c r="S692" s="120"/>
    </row>
    <row r="693" spans="11:19" ht="15.75" customHeight="1" x14ac:dyDescent="0.2">
      <c r="K693" s="96"/>
      <c r="S693" s="120"/>
    </row>
    <row r="694" spans="11:19" ht="15.75" customHeight="1" x14ac:dyDescent="0.2">
      <c r="K694" s="96"/>
      <c r="S694" s="120"/>
    </row>
    <row r="695" spans="11:19" ht="15.75" customHeight="1" x14ac:dyDescent="0.2">
      <c r="K695" s="96"/>
      <c r="S695" s="120"/>
    </row>
    <row r="696" spans="11:19" ht="15.75" customHeight="1" x14ac:dyDescent="0.2">
      <c r="K696" s="96"/>
      <c r="S696" s="120"/>
    </row>
    <row r="697" spans="11:19" ht="15.75" customHeight="1" x14ac:dyDescent="0.2">
      <c r="K697" s="96"/>
      <c r="S697" s="120"/>
    </row>
    <row r="698" spans="11:19" ht="15.75" customHeight="1" x14ac:dyDescent="0.2">
      <c r="K698" s="96"/>
      <c r="S698" s="120"/>
    </row>
    <row r="699" spans="11:19" ht="15.75" customHeight="1" x14ac:dyDescent="0.2">
      <c r="K699" s="96"/>
      <c r="S699" s="120"/>
    </row>
    <row r="700" spans="11:19" ht="15.75" customHeight="1" x14ac:dyDescent="0.2">
      <c r="K700" s="96"/>
      <c r="S700" s="120"/>
    </row>
    <row r="701" spans="11:19" ht="15.75" customHeight="1" x14ac:dyDescent="0.2">
      <c r="K701" s="96"/>
      <c r="S701" s="120"/>
    </row>
    <row r="702" spans="11:19" ht="15.75" customHeight="1" x14ac:dyDescent="0.2">
      <c r="K702" s="96"/>
      <c r="S702" s="120"/>
    </row>
    <row r="703" spans="11:19" ht="15.75" customHeight="1" x14ac:dyDescent="0.2">
      <c r="K703" s="96"/>
      <c r="S703" s="120"/>
    </row>
    <row r="704" spans="11:19" ht="15.75" customHeight="1" x14ac:dyDescent="0.2">
      <c r="K704" s="96"/>
      <c r="S704" s="120"/>
    </row>
    <row r="705" spans="11:19" ht="15.75" customHeight="1" x14ac:dyDescent="0.2">
      <c r="K705" s="96"/>
      <c r="S705" s="120"/>
    </row>
    <row r="706" spans="11:19" ht="15.75" customHeight="1" x14ac:dyDescent="0.2">
      <c r="K706" s="96"/>
      <c r="S706" s="120"/>
    </row>
    <row r="707" spans="11:19" ht="15.75" customHeight="1" x14ac:dyDescent="0.2">
      <c r="K707" s="96"/>
      <c r="S707" s="120"/>
    </row>
    <row r="708" spans="11:19" ht="15.75" customHeight="1" x14ac:dyDescent="0.2">
      <c r="K708" s="96"/>
      <c r="S708" s="120"/>
    </row>
    <row r="709" spans="11:19" ht="15.75" customHeight="1" x14ac:dyDescent="0.2">
      <c r="K709" s="96"/>
      <c r="S709" s="120"/>
    </row>
    <row r="710" spans="11:19" ht="15.75" customHeight="1" x14ac:dyDescent="0.2">
      <c r="K710" s="96"/>
      <c r="S710" s="120"/>
    </row>
    <row r="711" spans="11:19" ht="15.75" customHeight="1" x14ac:dyDescent="0.2">
      <c r="K711" s="96"/>
      <c r="S711" s="120"/>
    </row>
    <row r="712" spans="11:19" ht="15.75" customHeight="1" x14ac:dyDescent="0.2">
      <c r="K712" s="96"/>
      <c r="S712" s="120"/>
    </row>
    <row r="713" spans="11:19" ht="15.75" customHeight="1" x14ac:dyDescent="0.2">
      <c r="K713" s="96"/>
      <c r="S713" s="120"/>
    </row>
    <row r="714" spans="11:19" ht="15.75" customHeight="1" x14ac:dyDescent="0.2">
      <c r="K714" s="96"/>
      <c r="S714" s="120"/>
    </row>
    <row r="715" spans="11:19" ht="15.75" customHeight="1" x14ac:dyDescent="0.2">
      <c r="K715" s="96"/>
      <c r="S715" s="120"/>
    </row>
    <row r="716" spans="11:19" ht="15.75" customHeight="1" x14ac:dyDescent="0.2">
      <c r="K716" s="96"/>
      <c r="S716" s="120"/>
    </row>
    <row r="717" spans="11:19" ht="15.75" customHeight="1" x14ac:dyDescent="0.2">
      <c r="K717" s="96"/>
      <c r="S717" s="120"/>
    </row>
    <row r="718" spans="11:19" ht="15.75" customHeight="1" x14ac:dyDescent="0.2">
      <c r="K718" s="96"/>
      <c r="S718" s="120"/>
    </row>
    <row r="719" spans="11:19" ht="15.75" customHeight="1" x14ac:dyDescent="0.2">
      <c r="K719" s="96"/>
      <c r="S719" s="120"/>
    </row>
    <row r="720" spans="11:19" ht="15.75" customHeight="1" x14ac:dyDescent="0.2">
      <c r="K720" s="96"/>
      <c r="S720" s="120"/>
    </row>
    <row r="721" spans="11:19" ht="15.75" customHeight="1" x14ac:dyDescent="0.2">
      <c r="K721" s="96"/>
      <c r="S721" s="120"/>
    </row>
    <row r="722" spans="11:19" ht="15.75" customHeight="1" x14ac:dyDescent="0.2">
      <c r="K722" s="96"/>
      <c r="S722" s="120"/>
    </row>
    <row r="723" spans="11:19" ht="15.75" customHeight="1" x14ac:dyDescent="0.2">
      <c r="K723" s="96"/>
      <c r="S723" s="120"/>
    </row>
    <row r="724" spans="11:19" ht="15.75" customHeight="1" x14ac:dyDescent="0.2">
      <c r="K724" s="96"/>
      <c r="S724" s="120"/>
    </row>
    <row r="725" spans="11:19" ht="15.75" customHeight="1" x14ac:dyDescent="0.2">
      <c r="K725" s="96"/>
      <c r="S725" s="120"/>
    </row>
    <row r="726" spans="11:19" ht="15.75" customHeight="1" x14ac:dyDescent="0.2">
      <c r="K726" s="96"/>
      <c r="S726" s="120"/>
    </row>
    <row r="727" spans="11:19" ht="15.75" customHeight="1" x14ac:dyDescent="0.2">
      <c r="K727" s="96"/>
      <c r="S727" s="120"/>
    </row>
    <row r="728" spans="11:19" ht="15.75" customHeight="1" x14ac:dyDescent="0.2">
      <c r="K728" s="96"/>
      <c r="S728" s="120"/>
    </row>
    <row r="729" spans="11:19" ht="15.75" customHeight="1" x14ac:dyDescent="0.2">
      <c r="K729" s="96"/>
      <c r="S729" s="120"/>
    </row>
    <row r="730" spans="11:19" ht="15.75" customHeight="1" x14ac:dyDescent="0.2">
      <c r="K730" s="96"/>
      <c r="S730" s="120"/>
    </row>
    <row r="731" spans="11:19" ht="15.75" customHeight="1" x14ac:dyDescent="0.2">
      <c r="K731" s="96"/>
      <c r="S731" s="120"/>
    </row>
    <row r="732" spans="11:19" ht="15.75" customHeight="1" x14ac:dyDescent="0.2">
      <c r="K732" s="96"/>
      <c r="S732" s="120"/>
    </row>
    <row r="733" spans="11:19" ht="15.75" customHeight="1" x14ac:dyDescent="0.2">
      <c r="K733" s="96"/>
      <c r="S733" s="120"/>
    </row>
    <row r="734" spans="11:19" ht="15.75" customHeight="1" x14ac:dyDescent="0.2">
      <c r="K734" s="96"/>
      <c r="S734" s="120"/>
    </row>
    <row r="735" spans="11:19" ht="15.75" customHeight="1" x14ac:dyDescent="0.2">
      <c r="K735" s="96"/>
      <c r="S735" s="120"/>
    </row>
    <row r="736" spans="11:19" ht="15.75" customHeight="1" x14ac:dyDescent="0.2">
      <c r="K736" s="96"/>
      <c r="S736" s="120"/>
    </row>
    <row r="737" spans="11:19" ht="15.75" customHeight="1" x14ac:dyDescent="0.2">
      <c r="K737" s="96"/>
      <c r="S737" s="120"/>
    </row>
    <row r="738" spans="11:19" ht="15.75" customHeight="1" x14ac:dyDescent="0.2">
      <c r="K738" s="96"/>
      <c r="S738" s="120"/>
    </row>
    <row r="739" spans="11:19" ht="15.75" customHeight="1" x14ac:dyDescent="0.2">
      <c r="K739" s="96"/>
      <c r="S739" s="120"/>
    </row>
    <row r="740" spans="11:19" ht="15.75" customHeight="1" x14ac:dyDescent="0.2">
      <c r="K740" s="96"/>
      <c r="S740" s="120"/>
    </row>
    <row r="741" spans="11:19" ht="15.75" customHeight="1" x14ac:dyDescent="0.2">
      <c r="K741" s="96"/>
      <c r="S741" s="120"/>
    </row>
    <row r="742" spans="11:19" ht="15.75" customHeight="1" x14ac:dyDescent="0.2">
      <c r="K742" s="96"/>
      <c r="S742" s="120"/>
    </row>
    <row r="743" spans="11:19" ht="15.75" customHeight="1" x14ac:dyDescent="0.2">
      <c r="K743" s="96"/>
      <c r="S743" s="120"/>
    </row>
    <row r="744" spans="11:19" ht="15.75" customHeight="1" x14ac:dyDescent="0.2">
      <c r="K744" s="96"/>
      <c r="S744" s="120"/>
    </row>
    <row r="745" spans="11:19" ht="15.75" customHeight="1" x14ac:dyDescent="0.2">
      <c r="K745" s="96"/>
      <c r="S745" s="120"/>
    </row>
    <row r="746" spans="11:19" ht="15.75" customHeight="1" x14ac:dyDescent="0.2">
      <c r="K746" s="96"/>
      <c r="S746" s="120"/>
    </row>
    <row r="747" spans="11:19" ht="15.75" customHeight="1" x14ac:dyDescent="0.2">
      <c r="K747" s="96"/>
      <c r="S747" s="120"/>
    </row>
    <row r="748" spans="11:19" ht="15.75" customHeight="1" x14ac:dyDescent="0.2">
      <c r="K748" s="96"/>
      <c r="S748" s="120"/>
    </row>
    <row r="749" spans="11:19" ht="15.75" customHeight="1" x14ac:dyDescent="0.2">
      <c r="K749" s="96"/>
      <c r="S749" s="120"/>
    </row>
    <row r="750" spans="11:19" ht="15.75" customHeight="1" x14ac:dyDescent="0.2">
      <c r="K750" s="96"/>
      <c r="S750" s="120"/>
    </row>
    <row r="751" spans="11:19" ht="15.75" customHeight="1" x14ac:dyDescent="0.2">
      <c r="K751" s="96"/>
      <c r="S751" s="120"/>
    </row>
    <row r="752" spans="11:19" ht="15.75" customHeight="1" x14ac:dyDescent="0.2">
      <c r="K752" s="96"/>
      <c r="S752" s="120"/>
    </row>
    <row r="753" spans="11:19" ht="15.75" customHeight="1" x14ac:dyDescent="0.2">
      <c r="K753" s="96"/>
      <c r="S753" s="120"/>
    </row>
    <row r="754" spans="11:19" ht="15.75" customHeight="1" x14ac:dyDescent="0.2">
      <c r="K754" s="96"/>
      <c r="S754" s="120"/>
    </row>
    <row r="755" spans="11:19" ht="15.75" customHeight="1" x14ac:dyDescent="0.2">
      <c r="K755" s="96"/>
      <c r="S755" s="120"/>
    </row>
    <row r="756" spans="11:19" ht="15.75" customHeight="1" x14ac:dyDescent="0.2">
      <c r="K756" s="96"/>
      <c r="S756" s="120"/>
    </row>
    <row r="757" spans="11:19" ht="15.75" customHeight="1" x14ac:dyDescent="0.2">
      <c r="K757" s="96"/>
      <c r="S757" s="120"/>
    </row>
    <row r="758" spans="11:19" ht="15.75" customHeight="1" x14ac:dyDescent="0.2">
      <c r="K758" s="96"/>
      <c r="S758" s="120"/>
    </row>
    <row r="759" spans="11:19" ht="15.75" customHeight="1" x14ac:dyDescent="0.2">
      <c r="K759" s="96"/>
      <c r="S759" s="120"/>
    </row>
    <row r="760" spans="11:19" ht="15.75" customHeight="1" x14ac:dyDescent="0.2">
      <c r="K760" s="96"/>
      <c r="S760" s="120"/>
    </row>
    <row r="761" spans="11:19" ht="15.75" customHeight="1" x14ac:dyDescent="0.2">
      <c r="K761" s="96"/>
      <c r="S761" s="120"/>
    </row>
    <row r="762" spans="11:19" ht="15.75" customHeight="1" x14ac:dyDescent="0.2">
      <c r="K762" s="96"/>
      <c r="S762" s="120"/>
    </row>
    <row r="763" spans="11:19" ht="15.75" customHeight="1" x14ac:dyDescent="0.2">
      <c r="K763" s="96"/>
      <c r="S763" s="120"/>
    </row>
    <row r="764" spans="11:19" ht="15.75" customHeight="1" x14ac:dyDescent="0.2">
      <c r="K764" s="96"/>
      <c r="S764" s="120"/>
    </row>
    <row r="765" spans="11:19" ht="15.75" customHeight="1" x14ac:dyDescent="0.2">
      <c r="K765" s="96"/>
      <c r="S765" s="120"/>
    </row>
    <row r="766" spans="11:19" ht="15.75" customHeight="1" x14ac:dyDescent="0.2">
      <c r="K766" s="96"/>
      <c r="S766" s="120"/>
    </row>
    <row r="767" spans="11:19" ht="15.75" customHeight="1" x14ac:dyDescent="0.2">
      <c r="K767" s="96"/>
      <c r="S767" s="120"/>
    </row>
    <row r="768" spans="11:19" ht="15.75" customHeight="1" x14ac:dyDescent="0.2">
      <c r="K768" s="96"/>
      <c r="S768" s="120"/>
    </row>
    <row r="769" spans="11:19" ht="15.75" customHeight="1" x14ac:dyDescent="0.2">
      <c r="K769" s="96"/>
      <c r="S769" s="120"/>
    </row>
    <row r="770" spans="11:19" ht="15.75" customHeight="1" x14ac:dyDescent="0.2">
      <c r="K770" s="96"/>
      <c r="S770" s="120"/>
    </row>
    <row r="771" spans="11:19" ht="15.75" customHeight="1" x14ac:dyDescent="0.2">
      <c r="K771" s="96"/>
      <c r="S771" s="120"/>
    </row>
    <row r="772" spans="11:19" ht="15.75" customHeight="1" x14ac:dyDescent="0.2">
      <c r="K772" s="96"/>
      <c r="S772" s="120"/>
    </row>
    <row r="773" spans="11:19" ht="15.75" customHeight="1" x14ac:dyDescent="0.2">
      <c r="K773" s="96"/>
      <c r="S773" s="120"/>
    </row>
    <row r="774" spans="11:19" ht="15.75" customHeight="1" x14ac:dyDescent="0.2">
      <c r="K774" s="96"/>
      <c r="S774" s="120"/>
    </row>
    <row r="775" spans="11:19" ht="15.75" customHeight="1" x14ac:dyDescent="0.2">
      <c r="K775" s="96"/>
      <c r="S775" s="120"/>
    </row>
    <row r="776" spans="11:19" ht="15.75" customHeight="1" x14ac:dyDescent="0.2">
      <c r="K776" s="96"/>
      <c r="S776" s="120"/>
    </row>
    <row r="777" spans="11:19" ht="15.75" customHeight="1" x14ac:dyDescent="0.2">
      <c r="K777" s="96"/>
      <c r="S777" s="120"/>
    </row>
    <row r="778" spans="11:19" ht="15.75" customHeight="1" x14ac:dyDescent="0.2">
      <c r="K778" s="96"/>
      <c r="S778" s="120"/>
    </row>
    <row r="779" spans="11:19" ht="15.75" customHeight="1" x14ac:dyDescent="0.2">
      <c r="K779" s="96"/>
      <c r="S779" s="120"/>
    </row>
    <row r="780" spans="11:19" ht="15.75" customHeight="1" x14ac:dyDescent="0.2">
      <c r="K780" s="96"/>
      <c r="S780" s="120"/>
    </row>
    <row r="781" spans="11:19" ht="15.75" customHeight="1" x14ac:dyDescent="0.2">
      <c r="K781" s="96"/>
      <c r="S781" s="120"/>
    </row>
    <row r="782" spans="11:19" ht="15.75" customHeight="1" x14ac:dyDescent="0.2">
      <c r="K782" s="96"/>
      <c r="S782" s="120"/>
    </row>
    <row r="783" spans="11:19" ht="15.75" customHeight="1" x14ac:dyDescent="0.2">
      <c r="K783" s="96"/>
      <c r="S783" s="120"/>
    </row>
    <row r="784" spans="11:19" ht="15.75" customHeight="1" x14ac:dyDescent="0.2">
      <c r="K784" s="96"/>
      <c r="S784" s="120"/>
    </row>
    <row r="785" spans="11:19" ht="15.75" customHeight="1" x14ac:dyDescent="0.2">
      <c r="K785" s="96"/>
      <c r="S785" s="120"/>
    </row>
    <row r="786" spans="11:19" ht="15.75" customHeight="1" x14ac:dyDescent="0.2">
      <c r="K786" s="96"/>
      <c r="S786" s="120"/>
    </row>
    <row r="787" spans="11:19" ht="15.75" customHeight="1" x14ac:dyDescent="0.2">
      <c r="K787" s="96"/>
      <c r="S787" s="120"/>
    </row>
    <row r="788" spans="11:19" ht="15.75" customHeight="1" x14ac:dyDescent="0.2">
      <c r="K788" s="96"/>
      <c r="S788" s="120"/>
    </row>
    <row r="789" spans="11:19" ht="15.75" customHeight="1" x14ac:dyDescent="0.2">
      <c r="K789" s="96"/>
      <c r="S789" s="120"/>
    </row>
    <row r="790" spans="11:19" ht="15.75" customHeight="1" x14ac:dyDescent="0.2">
      <c r="K790" s="96"/>
      <c r="S790" s="120"/>
    </row>
    <row r="791" spans="11:19" ht="15.75" customHeight="1" x14ac:dyDescent="0.2">
      <c r="K791" s="96"/>
      <c r="S791" s="120"/>
    </row>
    <row r="792" spans="11:19" ht="15.75" customHeight="1" x14ac:dyDescent="0.2">
      <c r="K792" s="96"/>
      <c r="S792" s="120"/>
    </row>
    <row r="793" spans="11:19" ht="15.75" customHeight="1" x14ac:dyDescent="0.2">
      <c r="K793" s="96"/>
      <c r="S793" s="120"/>
    </row>
    <row r="794" spans="11:19" ht="15.75" customHeight="1" x14ac:dyDescent="0.2">
      <c r="K794" s="96"/>
      <c r="S794" s="120"/>
    </row>
    <row r="795" spans="11:19" ht="15.75" customHeight="1" x14ac:dyDescent="0.2">
      <c r="K795" s="96"/>
      <c r="S795" s="120"/>
    </row>
    <row r="796" spans="11:19" ht="15.75" customHeight="1" x14ac:dyDescent="0.2">
      <c r="K796" s="96"/>
      <c r="S796" s="120"/>
    </row>
    <row r="797" spans="11:19" ht="15.75" customHeight="1" x14ac:dyDescent="0.2">
      <c r="K797" s="96"/>
      <c r="S797" s="120"/>
    </row>
    <row r="798" spans="11:19" ht="15.75" customHeight="1" x14ac:dyDescent="0.2">
      <c r="K798" s="96"/>
      <c r="S798" s="120"/>
    </row>
    <row r="799" spans="11:19" ht="15.75" customHeight="1" x14ac:dyDescent="0.2">
      <c r="K799" s="96"/>
      <c r="S799" s="120"/>
    </row>
    <row r="800" spans="11:19" ht="15.75" customHeight="1" x14ac:dyDescent="0.2">
      <c r="K800" s="96"/>
      <c r="S800" s="120"/>
    </row>
    <row r="801" spans="11:19" ht="15.75" customHeight="1" x14ac:dyDescent="0.2">
      <c r="K801" s="96"/>
      <c r="S801" s="120"/>
    </row>
    <row r="802" spans="11:19" ht="15.75" customHeight="1" x14ac:dyDescent="0.2">
      <c r="K802" s="96"/>
      <c r="S802" s="120"/>
    </row>
    <row r="803" spans="11:19" ht="15.75" customHeight="1" x14ac:dyDescent="0.2">
      <c r="K803" s="96"/>
      <c r="S803" s="120"/>
    </row>
    <row r="804" spans="11:19" ht="15.75" customHeight="1" x14ac:dyDescent="0.2">
      <c r="K804" s="96"/>
      <c r="S804" s="120"/>
    </row>
    <row r="805" spans="11:19" ht="15.75" customHeight="1" x14ac:dyDescent="0.2">
      <c r="K805" s="96"/>
      <c r="S805" s="120"/>
    </row>
    <row r="806" spans="11:19" ht="15.75" customHeight="1" x14ac:dyDescent="0.2">
      <c r="K806" s="96"/>
      <c r="S806" s="120"/>
    </row>
    <row r="807" spans="11:19" ht="15.75" customHeight="1" x14ac:dyDescent="0.2">
      <c r="K807" s="96"/>
      <c r="S807" s="120"/>
    </row>
    <row r="808" spans="11:19" ht="15.75" customHeight="1" x14ac:dyDescent="0.2">
      <c r="K808" s="96"/>
      <c r="S808" s="120"/>
    </row>
    <row r="809" spans="11:19" ht="15.75" customHeight="1" x14ac:dyDescent="0.2">
      <c r="K809" s="96"/>
      <c r="S809" s="120"/>
    </row>
    <row r="810" spans="11:19" ht="15.75" customHeight="1" x14ac:dyDescent="0.2">
      <c r="K810" s="96"/>
      <c r="S810" s="120"/>
    </row>
    <row r="811" spans="11:19" ht="15.75" customHeight="1" x14ac:dyDescent="0.2">
      <c r="K811" s="96"/>
      <c r="S811" s="120"/>
    </row>
    <row r="812" spans="11:19" ht="15.75" customHeight="1" x14ac:dyDescent="0.2">
      <c r="K812" s="96"/>
      <c r="S812" s="120"/>
    </row>
    <row r="813" spans="11:19" ht="15.75" customHeight="1" x14ac:dyDescent="0.2">
      <c r="K813" s="96"/>
      <c r="S813" s="120"/>
    </row>
    <row r="814" spans="11:19" ht="15.75" customHeight="1" x14ac:dyDescent="0.2">
      <c r="K814" s="96"/>
      <c r="S814" s="120"/>
    </row>
    <row r="815" spans="11:19" ht="15.75" customHeight="1" x14ac:dyDescent="0.2">
      <c r="K815" s="96"/>
      <c r="S815" s="120"/>
    </row>
    <row r="816" spans="11:19" ht="15.75" customHeight="1" x14ac:dyDescent="0.2">
      <c r="K816" s="96"/>
      <c r="S816" s="120"/>
    </row>
    <row r="817" spans="11:19" ht="15.75" customHeight="1" x14ac:dyDescent="0.2">
      <c r="K817" s="96"/>
      <c r="S817" s="120"/>
    </row>
    <row r="818" spans="11:19" ht="15.75" customHeight="1" x14ac:dyDescent="0.2">
      <c r="K818" s="96"/>
      <c r="S818" s="120"/>
    </row>
    <row r="819" spans="11:19" ht="15.75" customHeight="1" x14ac:dyDescent="0.2">
      <c r="K819" s="96"/>
      <c r="S819" s="120"/>
    </row>
    <row r="820" spans="11:19" ht="15.75" customHeight="1" x14ac:dyDescent="0.2">
      <c r="K820" s="96"/>
      <c r="S820" s="120"/>
    </row>
    <row r="821" spans="11:19" ht="15.75" customHeight="1" x14ac:dyDescent="0.2">
      <c r="K821" s="96"/>
      <c r="S821" s="120"/>
    </row>
    <row r="822" spans="11:19" ht="15.75" customHeight="1" x14ac:dyDescent="0.2">
      <c r="K822" s="96"/>
      <c r="S822" s="120"/>
    </row>
    <row r="823" spans="11:19" ht="15.75" customHeight="1" x14ac:dyDescent="0.2">
      <c r="K823" s="96"/>
      <c r="S823" s="120"/>
    </row>
    <row r="824" spans="11:19" ht="15.75" customHeight="1" x14ac:dyDescent="0.2">
      <c r="K824" s="96"/>
      <c r="S824" s="120"/>
    </row>
    <row r="825" spans="11:19" ht="15.75" customHeight="1" x14ac:dyDescent="0.2">
      <c r="K825" s="96"/>
      <c r="S825" s="120"/>
    </row>
    <row r="826" spans="11:19" ht="15.75" customHeight="1" x14ac:dyDescent="0.2">
      <c r="K826" s="96"/>
      <c r="S826" s="120"/>
    </row>
    <row r="827" spans="11:19" ht="15.75" customHeight="1" x14ac:dyDescent="0.2">
      <c r="K827" s="96"/>
      <c r="S827" s="120"/>
    </row>
    <row r="828" spans="11:19" ht="15.75" customHeight="1" x14ac:dyDescent="0.2">
      <c r="K828" s="96"/>
      <c r="S828" s="120"/>
    </row>
    <row r="829" spans="11:19" ht="15.75" customHeight="1" x14ac:dyDescent="0.2">
      <c r="K829" s="96"/>
      <c r="S829" s="120"/>
    </row>
    <row r="830" spans="11:19" ht="15.75" customHeight="1" x14ac:dyDescent="0.2">
      <c r="K830" s="96"/>
      <c r="S830" s="120"/>
    </row>
    <row r="831" spans="11:19" ht="15.75" customHeight="1" x14ac:dyDescent="0.2">
      <c r="K831" s="96"/>
      <c r="S831" s="120"/>
    </row>
    <row r="832" spans="11:19" ht="15.75" customHeight="1" x14ac:dyDescent="0.2">
      <c r="K832" s="96"/>
      <c r="S832" s="120"/>
    </row>
    <row r="833" spans="11:19" ht="15.75" customHeight="1" x14ac:dyDescent="0.2">
      <c r="K833" s="96"/>
      <c r="S833" s="120"/>
    </row>
    <row r="834" spans="11:19" ht="15.75" customHeight="1" x14ac:dyDescent="0.2">
      <c r="K834" s="96"/>
      <c r="S834" s="120"/>
    </row>
    <row r="835" spans="11:19" ht="15.75" customHeight="1" x14ac:dyDescent="0.2">
      <c r="K835" s="96"/>
      <c r="S835" s="120"/>
    </row>
    <row r="836" spans="11:19" ht="15.75" customHeight="1" x14ac:dyDescent="0.2">
      <c r="K836" s="96"/>
      <c r="S836" s="120"/>
    </row>
    <row r="837" spans="11:19" ht="15.75" customHeight="1" x14ac:dyDescent="0.2">
      <c r="K837" s="96"/>
      <c r="S837" s="120"/>
    </row>
    <row r="838" spans="11:19" ht="15.75" customHeight="1" x14ac:dyDescent="0.2">
      <c r="K838" s="96"/>
      <c r="S838" s="120"/>
    </row>
    <row r="839" spans="11:19" ht="15.75" customHeight="1" x14ac:dyDescent="0.2">
      <c r="K839" s="96"/>
      <c r="S839" s="120"/>
    </row>
    <row r="840" spans="11:19" ht="15.75" customHeight="1" x14ac:dyDescent="0.2">
      <c r="K840" s="96"/>
      <c r="S840" s="120"/>
    </row>
    <row r="841" spans="11:19" ht="15.75" customHeight="1" x14ac:dyDescent="0.2">
      <c r="K841" s="96"/>
      <c r="S841" s="120"/>
    </row>
    <row r="842" spans="11:19" ht="15.75" customHeight="1" x14ac:dyDescent="0.2">
      <c r="K842" s="96"/>
      <c r="S842" s="120"/>
    </row>
    <row r="843" spans="11:19" ht="15.75" customHeight="1" x14ac:dyDescent="0.2">
      <c r="K843" s="96"/>
      <c r="S843" s="120"/>
    </row>
    <row r="844" spans="11:19" ht="15.75" customHeight="1" x14ac:dyDescent="0.2">
      <c r="K844" s="96"/>
      <c r="S844" s="120"/>
    </row>
    <row r="845" spans="11:19" ht="15.75" customHeight="1" x14ac:dyDescent="0.2">
      <c r="K845" s="96"/>
      <c r="S845" s="120"/>
    </row>
    <row r="846" spans="11:19" ht="15.75" customHeight="1" x14ac:dyDescent="0.2">
      <c r="K846" s="96"/>
      <c r="S846" s="120"/>
    </row>
    <row r="847" spans="11:19" ht="15.75" customHeight="1" x14ac:dyDescent="0.2">
      <c r="K847" s="96"/>
      <c r="S847" s="120"/>
    </row>
    <row r="848" spans="11:19" ht="15.75" customHeight="1" x14ac:dyDescent="0.2">
      <c r="K848" s="96"/>
      <c r="S848" s="120"/>
    </row>
    <row r="849" spans="11:19" ht="15.75" customHeight="1" x14ac:dyDescent="0.2">
      <c r="K849" s="96"/>
      <c r="S849" s="120"/>
    </row>
    <row r="850" spans="11:19" ht="15.75" customHeight="1" x14ac:dyDescent="0.2">
      <c r="K850" s="96"/>
      <c r="S850" s="120"/>
    </row>
    <row r="851" spans="11:19" ht="15.75" customHeight="1" x14ac:dyDescent="0.2">
      <c r="K851" s="96"/>
      <c r="S851" s="120"/>
    </row>
    <row r="852" spans="11:19" ht="15.75" customHeight="1" x14ac:dyDescent="0.2">
      <c r="K852" s="96"/>
      <c r="S852" s="120"/>
    </row>
    <row r="853" spans="11:19" ht="15.75" customHeight="1" x14ac:dyDescent="0.2">
      <c r="K853" s="96"/>
      <c r="S853" s="120"/>
    </row>
    <row r="854" spans="11:19" ht="15.75" customHeight="1" x14ac:dyDescent="0.2">
      <c r="K854" s="96"/>
      <c r="S854" s="120"/>
    </row>
    <row r="855" spans="11:19" ht="15.75" customHeight="1" x14ac:dyDescent="0.2">
      <c r="K855" s="96"/>
      <c r="S855" s="120"/>
    </row>
    <row r="856" spans="11:19" ht="15.75" customHeight="1" x14ac:dyDescent="0.2">
      <c r="K856" s="96"/>
      <c r="S856" s="120"/>
    </row>
    <row r="857" spans="11:19" ht="15.75" customHeight="1" x14ac:dyDescent="0.2">
      <c r="K857" s="96"/>
      <c r="S857" s="120"/>
    </row>
    <row r="858" spans="11:19" ht="15.75" customHeight="1" x14ac:dyDescent="0.2">
      <c r="K858" s="96"/>
      <c r="S858" s="120"/>
    </row>
    <row r="859" spans="11:19" ht="15.75" customHeight="1" x14ac:dyDescent="0.2">
      <c r="K859" s="96"/>
      <c r="S859" s="120"/>
    </row>
    <row r="860" spans="11:19" ht="15.75" customHeight="1" x14ac:dyDescent="0.2">
      <c r="K860" s="96"/>
      <c r="S860" s="120"/>
    </row>
    <row r="861" spans="11:19" ht="15.75" customHeight="1" x14ac:dyDescent="0.2">
      <c r="K861" s="96"/>
      <c r="S861" s="120"/>
    </row>
    <row r="862" spans="11:19" ht="15.75" customHeight="1" x14ac:dyDescent="0.2">
      <c r="K862" s="96"/>
      <c r="S862" s="120"/>
    </row>
    <row r="863" spans="11:19" ht="15.75" customHeight="1" x14ac:dyDescent="0.2">
      <c r="K863" s="96"/>
      <c r="S863" s="120"/>
    </row>
    <row r="864" spans="11:19" ht="15.75" customHeight="1" x14ac:dyDescent="0.2">
      <c r="K864" s="96"/>
      <c r="S864" s="120"/>
    </row>
    <row r="865" spans="11:19" ht="15.75" customHeight="1" x14ac:dyDescent="0.2">
      <c r="K865" s="96"/>
      <c r="S865" s="120"/>
    </row>
    <row r="866" spans="11:19" ht="15.75" customHeight="1" x14ac:dyDescent="0.2">
      <c r="K866" s="96"/>
      <c r="S866" s="120"/>
    </row>
    <row r="867" spans="11:19" ht="15.75" customHeight="1" x14ac:dyDescent="0.2">
      <c r="K867" s="96"/>
      <c r="S867" s="120"/>
    </row>
    <row r="868" spans="11:19" ht="15.75" customHeight="1" x14ac:dyDescent="0.2">
      <c r="K868" s="96"/>
      <c r="S868" s="120"/>
    </row>
    <row r="869" spans="11:19" ht="15.75" customHeight="1" x14ac:dyDescent="0.2">
      <c r="K869" s="96"/>
      <c r="S869" s="120"/>
    </row>
    <row r="870" spans="11:19" ht="15.75" customHeight="1" x14ac:dyDescent="0.2">
      <c r="K870" s="96"/>
      <c r="S870" s="120"/>
    </row>
    <row r="871" spans="11:19" ht="15.75" customHeight="1" x14ac:dyDescent="0.2">
      <c r="K871" s="96"/>
      <c r="S871" s="120"/>
    </row>
    <row r="872" spans="11:19" ht="15.75" customHeight="1" x14ac:dyDescent="0.2">
      <c r="K872" s="96"/>
      <c r="S872" s="120"/>
    </row>
    <row r="873" spans="11:19" ht="15.75" customHeight="1" x14ac:dyDescent="0.2">
      <c r="K873" s="96"/>
      <c r="S873" s="120"/>
    </row>
    <row r="874" spans="11:19" ht="15.75" customHeight="1" x14ac:dyDescent="0.2">
      <c r="K874" s="96"/>
      <c r="S874" s="120"/>
    </row>
    <row r="875" spans="11:19" ht="15.75" customHeight="1" x14ac:dyDescent="0.2">
      <c r="K875" s="96"/>
      <c r="S875" s="120"/>
    </row>
    <row r="876" spans="11:19" ht="15.75" customHeight="1" x14ac:dyDescent="0.2">
      <c r="K876" s="96"/>
      <c r="S876" s="120"/>
    </row>
    <row r="877" spans="11:19" ht="15.75" customHeight="1" x14ac:dyDescent="0.2">
      <c r="K877" s="96"/>
      <c r="S877" s="120"/>
    </row>
    <row r="878" spans="11:19" ht="15.75" customHeight="1" x14ac:dyDescent="0.2">
      <c r="K878" s="96"/>
      <c r="S878" s="120"/>
    </row>
    <row r="879" spans="11:19" ht="15.75" customHeight="1" x14ac:dyDescent="0.2">
      <c r="K879" s="96"/>
      <c r="S879" s="120"/>
    </row>
    <row r="880" spans="11:19" ht="15.75" customHeight="1" x14ac:dyDescent="0.2">
      <c r="K880" s="96"/>
      <c r="S880" s="120"/>
    </row>
    <row r="881" spans="11:19" ht="15.75" customHeight="1" x14ac:dyDescent="0.2">
      <c r="K881" s="96"/>
      <c r="S881" s="120"/>
    </row>
    <row r="882" spans="11:19" ht="15.75" customHeight="1" x14ac:dyDescent="0.2">
      <c r="K882" s="96"/>
      <c r="S882" s="120"/>
    </row>
    <row r="883" spans="11:19" ht="15.75" customHeight="1" x14ac:dyDescent="0.2">
      <c r="K883" s="96"/>
      <c r="S883" s="120"/>
    </row>
    <row r="884" spans="11:19" ht="15.75" customHeight="1" x14ac:dyDescent="0.2">
      <c r="K884" s="96"/>
      <c r="S884" s="120"/>
    </row>
    <row r="885" spans="11:19" ht="15.75" customHeight="1" x14ac:dyDescent="0.2">
      <c r="K885" s="96"/>
      <c r="S885" s="120"/>
    </row>
    <row r="886" spans="11:19" ht="15.75" customHeight="1" x14ac:dyDescent="0.2">
      <c r="K886" s="96"/>
      <c r="S886" s="120"/>
    </row>
    <row r="887" spans="11:19" ht="15.75" customHeight="1" x14ac:dyDescent="0.2">
      <c r="K887" s="96"/>
      <c r="S887" s="120"/>
    </row>
    <row r="888" spans="11:19" ht="15.75" customHeight="1" x14ac:dyDescent="0.2">
      <c r="K888" s="96"/>
      <c r="S888" s="120"/>
    </row>
    <row r="889" spans="11:19" ht="15.75" customHeight="1" x14ac:dyDescent="0.2">
      <c r="K889" s="96"/>
      <c r="S889" s="120"/>
    </row>
    <row r="890" spans="11:19" ht="15.75" customHeight="1" x14ac:dyDescent="0.2">
      <c r="K890" s="96"/>
      <c r="S890" s="120"/>
    </row>
    <row r="891" spans="11:19" ht="15.75" customHeight="1" x14ac:dyDescent="0.2">
      <c r="K891" s="96"/>
      <c r="S891" s="120"/>
    </row>
    <row r="892" spans="11:19" ht="15.75" customHeight="1" x14ac:dyDescent="0.2">
      <c r="K892" s="96"/>
      <c r="S892" s="120"/>
    </row>
    <row r="893" spans="11:19" ht="15.75" customHeight="1" x14ac:dyDescent="0.2">
      <c r="K893" s="96"/>
      <c r="S893" s="120"/>
    </row>
    <row r="894" spans="11:19" ht="15.75" customHeight="1" x14ac:dyDescent="0.2">
      <c r="K894" s="96"/>
      <c r="S894" s="120"/>
    </row>
    <row r="895" spans="11:19" ht="15.75" customHeight="1" x14ac:dyDescent="0.2">
      <c r="K895" s="96"/>
      <c r="S895" s="120"/>
    </row>
    <row r="896" spans="11:19" ht="15.75" customHeight="1" x14ac:dyDescent="0.2">
      <c r="K896" s="96"/>
      <c r="S896" s="120"/>
    </row>
    <row r="897" spans="11:19" ht="15.75" customHeight="1" x14ac:dyDescent="0.2">
      <c r="K897" s="96"/>
      <c r="S897" s="120"/>
    </row>
    <row r="898" spans="11:19" ht="15.75" customHeight="1" x14ac:dyDescent="0.2">
      <c r="K898" s="96"/>
      <c r="S898" s="120"/>
    </row>
    <row r="899" spans="11:19" ht="15.75" customHeight="1" x14ac:dyDescent="0.2">
      <c r="K899" s="96"/>
      <c r="S899" s="120"/>
    </row>
    <row r="900" spans="11:19" ht="15.75" customHeight="1" x14ac:dyDescent="0.2">
      <c r="K900" s="96"/>
      <c r="S900" s="120"/>
    </row>
    <row r="901" spans="11:19" ht="15.75" customHeight="1" x14ac:dyDescent="0.2">
      <c r="K901" s="96"/>
      <c r="S901" s="120"/>
    </row>
    <row r="902" spans="11:19" ht="15.75" customHeight="1" x14ac:dyDescent="0.2">
      <c r="K902" s="96"/>
      <c r="S902" s="120"/>
    </row>
    <row r="903" spans="11:19" ht="15.75" customHeight="1" x14ac:dyDescent="0.2">
      <c r="K903" s="96"/>
      <c r="S903" s="120"/>
    </row>
    <row r="904" spans="11:19" ht="15.75" customHeight="1" x14ac:dyDescent="0.2">
      <c r="K904" s="96"/>
      <c r="S904" s="120"/>
    </row>
    <row r="905" spans="11:19" ht="15.75" customHeight="1" x14ac:dyDescent="0.2">
      <c r="K905" s="96"/>
      <c r="S905" s="120"/>
    </row>
    <row r="906" spans="11:19" ht="15.75" customHeight="1" x14ac:dyDescent="0.2">
      <c r="K906" s="96"/>
      <c r="S906" s="120"/>
    </row>
    <row r="907" spans="11:19" ht="15.75" customHeight="1" x14ac:dyDescent="0.2">
      <c r="K907" s="96"/>
      <c r="S907" s="120"/>
    </row>
    <row r="908" spans="11:19" ht="15.75" customHeight="1" x14ac:dyDescent="0.2">
      <c r="K908" s="96"/>
      <c r="S908" s="120"/>
    </row>
    <row r="909" spans="11:19" ht="15.75" customHeight="1" x14ac:dyDescent="0.2">
      <c r="K909" s="96"/>
      <c r="S909" s="120"/>
    </row>
    <row r="910" spans="11:19" ht="15.75" customHeight="1" x14ac:dyDescent="0.2">
      <c r="K910" s="96"/>
      <c r="S910" s="120"/>
    </row>
    <row r="911" spans="11:19" ht="15.75" customHeight="1" x14ac:dyDescent="0.2">
      <c r="K911" s="96"/>
      <c r="S911" s="120"/>
    </row>
    <row r="912" spans="11:19" ht="15.75" customHeight="1" x14ac:dyDescent="0.2">
      <c r="K912" s="96"/>
      <c r="S912" s="120"/>
    </row>
    <row r="913" spans="11:19" ht="15.75" customHeight="1" x14ac:dyDescent="0.2">
      <c r="K913" s="96"/>
      <c r="S913" s="120"/>
    </row>
    <row r="914" spans="11:19" ht="15.75" customHeight="1" x14ac:dyDescent="0.2">
      <c r="K914" s="96"/>
      <c r="S914" s="120"/>
    </row>
    <row r="915" spans="11:19" ht="15.75" customHeight="1" x14ac:dyDescent="0.2">
      <c r="K915" s="96"/>
      <c r="S915" s="120"/>
    </row>
    <row r="916" spans="11:19" ht="15.75" customHeight="1" x14ac:dyDescent="0.2">
      <c r="K916" s="96"/>
      <c r="S916" s="120"/>
    </row>
    <row r="917" spans="11:19" ht="15.75" customHeight="1" x14ac:dyDescent="0.2">
      <c r="K917" s="96"/>
      <c r="S917" s="120"/>
    </row>
    <row r="918" spans="11:19" ht="15.75" customHeight="1" x14ac:dyDescent="0.2">
      <c r="K918" s="96"/>
      <c r="S918" s="120"/>
    </row>
    <row r="919" spans="11:19" ht="15.75" customHeight="1" x14ac:dyDescent="0.2">
      <c r="K919" s="96"/>
      <c r="S919" s="120"/>
    </row>
    <row r="920" spans="11:19" ht="15.75" customHeight="1" x14ac:dyDescent="0.2">
      <c r="K920" s="96"/>
      <c r="S920" s="120"/>
    </row>
    <row r="921" spans="11:19" ht="15.75" customHeight="1" x14ac:dyDescent="0.2">
      <c r="K921" s="96"/>
      <c r="S921" s="120"/>
    </row>
    <row r="922" spans="11:19" ht="15.75" customHeight="1" x14ac:dyDescent="0.2">
      <c r="K922" s="96"/>
      <c r="S922" s="120"/>
    </row>
    <row r="923" spans="11:19" ht="15.75" customHeight="1" x14ac:dyDescent="0.2">
      <c r="K923" s="96"/>
      <c r="S923" s="120"/>
    </row>
    <row r="924" spans="11:19" ht="15.75" customHeight="1" x14ac:dyDescent="0.2">
      <c r="K924" s="96"/>
      <c r="S924" s="120"/>
    </row>
    <row r="925" spans="11:19" ht="15.75" customHeight="1" x14ac:dyDescent="0.2">
      <c r="K925" s="96"/>
      <c r="S925" s="120"/>
    </row>
    <row r="926" spans="11:19" ht="15.75" customHeight="1" x14ac:dyDescent="0.2">
      <c r="K926" s="96"/>
      <c r="S926" s="120"/>
    </row>
    <row r="927" spans="11:19" ht="15.75" customHeight="1" x14ac:dyDescent="0.2">
      <c r="K927" s="96"/>
      <c r="S927" s="120"/>
    </row>
    <row r="928" spans="11:19" ht="15.75" customHeight="1" x14ac:dyDescent="0.2">
      <c r="K928" s="96"/>
      <c r="S928" s="120"/>
    </row>
    <row r="929" spans="11:19" ht="15.75" customHeight="1" x14ac:dyDescent="0.2">
      <c r="K929" s="96"/>
      <c r="S929" s="120"/>
    </row>
    <row r="930" spans="11:19" ht="15.75" customHeight="1" x14ac:dyDescent="0.2">
      <c r="K930" s="96"/>
      <c r="S930" s="120"/>
    </row>
    <row r="931" spans="11:19" ht="15.75" customHeight="1" x14ac:dyDescent="0.2">
      <c r="K931" s="96"/>
      <c r="S931" s="120"/>
    </row>
    <row r="932" spans="11:19" ht="15.75" customHeight="1" x14ac:dyDescent="0.2">
      <c r="K932" s="96"/>
      <c r="S932" s="120"/>
    </row>
    <row r="933" spans="11:19" ht="15.75" customHeight="1" x14ac:dyDescent="0.2">
      <c r="K933" s="96"/>
      <c r="S933" s="120"/>
    </row>
    <row r="934" spans="11:19" ht="15.75" customHeight="1" x14ac:dyDescent="0.2">
      <c r="K934" s="96"/>
      <c r="S934" s="120"/>
    </row>
    <row r="935" spans="11:19" ht="15.75" customHeight="1" x14ac:dyDescent="0.2">
      <c r="K935" s="96"/>
      <c r="S935" s="120"/>
    </row>
    <row r="936" spans="11:19" ht="15.75" customHeight="1" x14ac:dyDescent="0.2">
      <c r="K936" s="96"/>
      <c r="S936" s="120"/>
    </row>
    <row r="937" spans="11:19" ht="15.75" customHeight="1" x14ac:dyDescent="0.2">
      <c r="K937" s="96"/>
      <c r="S937" s="120"/>
    </row>
    <row r="938" spans="11:19" ht="15.75" customHeight="1" x14ac:dyDescent="0.2">
      <c r="K938" s="96"/>
      <c r="S938" s="120"/>
    </row>
    <row r="939" spans="11:19" ht="15.75" customHeight="1" x14ac:dyDescent="0.2">
      <c r="K939" s="96"/>
      <c r="S939" s="120"/>
    </row>
    <row r="940" spans="11:19" ht="15.75" customHeight="1" x14ac:dyDescent="0.2">
      <c r="K940" s="96"/>
      <c r="S940" s="120"/>
    </row>
    <row r="941" spans="11:19" ht="15.75" customHeight="1" x14ac:dyDescent="0.2">
      <c r="K941" s="96"/>
      <c r="S941" s="120"/>
    </row>
    <row r="942" spans="11:19" ht="15.75" customHeight="1" x14ac:dyDescent="0.2">
      <c r="K942" s="96"/>
      <c r="S942" s="120"/>
    </row>
    <row r="943" spans="11:19" ht="15.75" customHeight="1" x14ac:dyDescent="0.2">
      <c r="K943" s="96"/>
      <c r="S943" s="120"/>
    </row>
    <row r="944" spans="11:19" ht="15.75" customHeight="1" x14ac:dyDescent="0.2">
      <c r="K944" s="96"/>
      <c r="S944" s="120"/>
    </row>
    <row r="945" spans="11:19" ht="15.75" customHeight="1" x14ac:dyDescent="0.2">
      <c r="K945" s="96"/>
      <c r="S945" s="120"/>
    </row>
    <row r="946" spans="11:19" ht="15.75" customHeight="1" x14ac:dyDescent="0.2">
      <c r="K946" s="96"/>
      <c r="S946" s="120"/>
    </row>
    <row r="947" spans="11:19" ht="15.75" customHeight="1" x14ac:dyDescent="0.2">
      <c r="K947" s="96"/>
      <c r="S947" s="120"/>
    </row>
    <row r="948" spans="11:19" ht="15.75" customHeight="1" x14ac:dyDescent="0.2">
      <c r="K948" s="96"/>
      <c r="S948" s="120"/>
    </row>
    <row r="949" spans="11:19" ht="15.75" customHeight="1" x14ac:dyDescent="0.2">
      <c r="K949" s="96"/>
      <c r="S949" s="120"/>
    </row>
    <row r="950" spans="11:19" ht="15.75" customHeight="1" x14ac:dyDescent="0.2">
      <c r="K950" s="96"/>
      <c r="S950" s="120"/>
    </row>
    <row r="951" spans="11:19" ht="15.75" customHeight="1" x14ac:dyDescent="0.2">
      <c r="K951" s="96"/>
      <c r="S951" s="120"/>
    </row>
    <row r="952" spans="11:19" ht="15.75" customHeight="1" x14ac:dyDescent="0.2">
      <c r="K952" s="96"/>
      <c r="S952" s="120"/>
    </row>
    <row r="953" spans="11:19" ht="15.75" customHeight="1" x14ac:dyDescent="0.2">
      <c r="K953" s="96"/>
      <c r="S953" s="120"/>
    </row>
    <row r="954" spans="11:19" ht="15.75" customHeight="1" x14ac:dyDescent="0.2">
      <c r="K954" s="96"/>
      <c r="S954" s="120"/>
    </row>
    <row r="955" spans="11:19" ht="15.75" customHeight="1" x14ac:dyDescent="0.2">
      <c r="K955" s="96"/>
      <c r="S955" s="120"/>
    </row>
    <row r="956" spans="11:19" ht="15.75" customHeight="1" x14ac:dyDescent="0.2">
      <c r="K956" s="96"/>
      <c r="S956" s="120"/>
    </row>
    <row r="957" spans="11:19" ht="15.75" customHeight="1" x14ac:dyDescent="0.2">
      <c r="K957" s="96"/>
      <c r="S957" s="120"/>
    </row>
    <row r="958" spans="11:19" ht="15.75" customHeight="1" x14ac:dyDescent="0.2">
      <c r="K958" s="96"/>
      <c r="S958" s="120"/>
    </row>
    <row r="959" spans="11:19" ht="15.75" customHeight="1" x14ac:dyDescent="0.2">
      <c r="K959" s="96"/>
      <c r="S959" s="120"/>
    </row>
    <row r="960" spans="11:19" ht="15.75" customHeight="1" x14ac:dyDescent="0.2">
      <c r="K960" s="96"/>
      <c r="S960" s="120"/>
    </row>
    <row r="961" spans="11:19" ht="15.75" customHeight="1" x14ac:dyDescent="0.2">
      <c r="K961" s="96"/>
      <c r="S961" s="120"/>
    </row>
    <row r="962" spans="11:19" ht="15.75" customHeight="1" x14ac:dyDescent="0.2">
      <c r="K962" s="96"/>
      <c r="S962" s="120"/>
    </row>
    <row r="963" spans="11:19" ht="15.75" customHeight="1" x14ac:dyDescent="0.2">
      <c r="K963" s="96"/>
      <c r="S963" s="120"/>
    </row>
    <row r="964" spans="11:19" ht="15.75" customHeight="1" x14ac:dyDescent="0.2">
      <c r="K964" s="96"/>
      <c r="S964" s="120"/>
    </row>
    <row r="965" spans="11:19" ht="15.75" customHeight="1" x14ac:dyDescent="0.2">
      <c r="K965" s="96"/>
      <c r="S965" s="120"/>
    </row>
    <row r="966" spans="11:19" ht="15.75" customHeight="1" x14ac:dyDescent="0.2">
      <c r="K966" s="96"/>
      <c r="S966" s="120"/>
    </row>
    <row r="967" spans="11:19" ht="15.75" customHeight="1" x14ac:dyDescent="0.2">
      <c r="K967" s="96"/>
      <c r="S967" s="120"/>
    </row>
    <row r="968" spans="11:19" ht="15.75" customHeight="1" x14ac:dyDescent="0.2">
      <c r="K968" s="96"/>
      <c r="S968" s="120"/>
    </row>
    <row r="969" spans="11:19" ht="15.75" customHeight="1" x14ac:dyDescent="0.2">
      <c r="K969" s="96"/>
      <c r="S969" s="120"/>
    </row>
    <row r="970" spans="11:19" ht="15.75" customHeight="1" x14ac:dyDescent="0.2">
      <c r="K970" s="96"/>
      <c r="S970" s="120"/>
    </row>
    <row r="971" spans="11:19" ht="15.75" customHeight="1" x14ac:dyDescent="0.2">
      <c r="K971" s="96"/>
      <c r="S971" s="120"/>
    </row>
    <row r="972" spans="11:19" ht="15.75" customHeight="1" x14ac:dyDescent="0.2">
      <c r="K972" s="96"/>
      <c r="S972" s="120"/>
    </row>
    <row r="973" spans="11:19" ht="15.75" customHeight="1" x14ac:dyDescent="0.2">
      <c r="K973" s="96"/>
      <c r="S973" s="120"/>
    </row>
    <row r="974" spans="11:19" ht="15.75" customHeight="1" x14ac:dyDescent="0.2">
      <c r="K974" s="96"/>
      <c r="S974" s="120"/>
    </row>
    <row r="975" spans="11:19" ht="15.75" customHeight="1" x14ac:dyDescent="0.2">
      <c r="K975" s="96"/>
      <c r="S975" s="120"/>
    </row>
    <row r="976" spans="11:19" ht="15.75" customHeight="1" x14ac:dyDescent="0.2">
      <c r="K976" s="96"/>
      <c r="S976" s="120"/>
    </row>
    <row r="977" spans="11:19" ht="15.75" customHeight="1" x14ac:dyDescent="0.2">
      <c r="K977" s="96"/>
      <c r="S977" s="120"/>
    </row>
    <row r="978" spans="11:19" ht="15.75" customHeight="1" x14ac:dyDescent="0.2">
      <c r="K978" s="96"/>
      <c r="S978" s="120"/>
    </row>
    <row r="979" spans="11:19" ht="15.75" customHeight="1" x14ac:dyDescent="0.2">
      <c r="K979" s="96"/>
      <c r="S979" s="120"/>
    </row>
    <row r="980" spans="11:19" ht="15.75" customHeight="1" x14ac:dyDescent="0.2">
      <c r="K980" s="96"/>
      <c r="S980" s="120"/>
    </row>
    <row r="981" spans="11:19" ht="15.75" customHeight="1" x14ac:dyDescent="0.2">
      <c r="K981" s="96"/>
      <c r="S981" s="120"/>
    </row>
    <row r="982" spans="11:19" ht="15.75" customHeight="1" x14ac:dyDescent="0.2">
      <c r="K982" s="96"/>
      <c r="S982" s="120"/>
    </row>
    <row r="983" spans="11:19" ht="15.75" customHeight="1" x14ac:dyDescent="0.2">
      <c r="K983" s="96"/>
      <c r="S983" s="120"/>
    </row>
    <row r="984" spans="11:19" ht="15.75" customHeight="1" x14ac:dyDescent="0.2">
      <c r="K984" s="96"/>
      <c r="S984" s="120"/>
    </row>
    <row r="985" spans="11:19" ht="15.75" customHeight="1" x14ac:dyDescent="0.2">
      <c r="K985" s="96"/>
      <c r="S985" s="120"/>
    </row>
    <row r="986" spans="11:19" ht="15.75" customHeight="1" x14ac:dyDescent="0.2">
      <c r="K986" s="96"/>
      <c r="S986" s="120"/>
    </row>
    <row r="987" spans="11:19" ht="15.75" customHeight="1" x14ac:dyDescent="0.2">
      <c r="K987" s="96"/>
      <c r="S987" s="120"/>
    </row>
    <row r="988" spans="11:19" ht="15.75" customHeight="1" x14ac:dyDescent="0.2">
      <c r="K988" s="96"/>
      <c r="S988" s="120"/>
    </row>
    <row r="989" spans="11:19" ht="15.75" customHeight="1" x14ac:dyDescent="0.2">
      <c r="K989" s="96"/>
      <c r="S989" s="120"/>
    </row>
    <row r="990" spans="11:19" ht="15.75" customHeight="1" x14ac:dyDescent="0.2">
      <c r="K990" s="96"/>
      <c r="S990" s="120"/>
    </row>
    <row r="991" spans="11:19" ht="15.75" customHeight="1" x14ac:dyDescent="0.2">
      <c r="K991" s="96"/>
      <c r="S991" s="120"/>
    </row>
    <row r="992" spans="11:19" ht="15.75" customHeight="1" x14ac:dyDescent="0.2">
      <c r="K992" s="96"/>
      <c r="S992" s="120"/>
    </row>
    <row r="993" spans="11:19" ht="15.75" customHeight="1" x14ac:dyDescent="0.2">
      <c r="K993" s="96"/>
      <c r="S993" s="120"/>
    </row>
    <row r="994" spans="11:19" ht="15.75" customHeight="1" x14ac:dyDescent="0.2">
      <c r="K994" s="96"/>
      <c r="S994" s="120"/>
    </row>
    <row r="995" spans="11:19" ht="15.75" customHeight="1" x14ac:dyDescent="0.2">
      <c r="K995" s="96"/>
      <c r="S995" s="120"/>
    </row>
    <row r="996" spans="11:19" ht="15.75" customHeight="1" x14ac:dyDescent="0.2">
      <c r="K996" s="96"/>
      <c r="S996" s="120"/>
    </row>
    <row r="997" spans="11:19" ht="15.75" customHeight="1" x14ac:dyDescent="0.2">
      <c r="K997" s="96"/>
      <c r="S997" s="120"/>
    </row>
    <row r="998" spans="11:19" ht="15.75" customHeight="1" x14ac:dyDescent="0.2">
      <c r="K998" s="96"/>
      <c r="S998" s="120"/>
    </row>
    <row r="999" spans="11:19" ht="15.75" customHeight="1" x14ac:dyDescent="0.2">
      <c r="K999" s="96"/>
      <c r="S999" s="120"/>
    </row>
    <row r="1000" spans="11:19" ht="15.75" customHeight="1" x14ac:dyDescent="0.2">
      <c r="K1000" s="96"/>
      <c r="S1000" s="120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>
      <selection activeCell="M13" sqref="M13"/>
    </sheetView>
  </sheetViews>
  <sheetFormatPr baseColWidth="10" defaultColWidth="11.1640625" defaultRowHeight="15" customHeight="1" x14ac:dyDescent="0.2"/>
  <cols>
    <col min="1" max="1" width="18.83203125" customWidth="1"/>
    <col min="2" max="11" width="10.5" customWidth="1"/>
    <col min="12" max="13" width="10.83203125" style="87" customWidth="1"/>
    <col min="14" max="14" width="10.83203125" style="205" customWidth="1"/>
    <col min="15" max="15" width="10.83203125" style="253" customWidth="1"/>
    <col min="16" max="16" width="10.5" style="205" customWidth="1"/>
    <col min="17" max="26" width="10.5" customWidth="1"/>
  </cols>
  <sheetData>
    <row r="1" spans="1:16" ht="15.75" customHeight="1" thickBot="1" x14ac:dyDescent="0.25">
      <c r="A1" s="16" t="s">
        <v>59</v>
      </c>
      <c r="B1" s="17" t="s">
        <v>254</v>
      </c>
      <c r="C1" s="17" t="s">
        <v>3</v>
      </c>
      <c r="D1" s="17" t="s">
        <v>4</v>
      </c>
      <c r="E1" s="17" t="s">
        <v>60</v>
      </c>
      <c r="F1" s="17" t="s">
        <v>61</v>
      </c>
      <c r="G1" s="17" t="s">
        <v>62</v>
      </c>
      <c r="H1" s="17" t="s">
        <v>227</v>
      </c>
      <c r="I1" s="17" t="s">
        <v>240</v>
      </c>
      <c r="J1" s="17" t="s">
        <v>250</v>
      </c>
      <c r="K1" s="17" t="s">
        <v>229</v>
      </c>
      <c r="L1" s="121" t="s">
        <v>230</v>
      </c>
      <c r="M1" s="121" t="s">
        <v>239</v>
      </c>
      <c r="N1" s="254"/>
      <c r="O1" s="246" t="s">
        <v>255</v>
      </c>
      <c r="P1" s="197" t="s">
        <v>253</v>
      </c>
    </row>
    <row r="2" spans="1:16" ht="15.75" customHeight="1" x14ac:dyDescent="0.2">
      <c r="A2" s="18" t="s">
        <v>67</v>
      </c>
      <c r="B2" s="18" t="s">
        <v>68</v>
      </c>
      <c r="C2" s="18">
        <v>2</v>
      </c>
      <c r="D2" s="18">
        <v>3</v>
      </c>
      <c r="E2" s="18">
        <v>0</v>
      </c>
      <c r="F2" s="18">
        <v>34.790737999999997</v>
      </c>
      <c r="G2" s="18">
        <v>93</v>
      </c>
      <c r="H2" s="18">
        <v>62.590603999999999</v>
      </c>
      <c r="I2" s="18">
        <v>7200.0015199999998</v>
      </c>
      <c r="J2" s="18">
        <v>29797</v>
      </c>
      <c r="K2" s="18">
        <v>4.6175139999999999</v>
      </c>
      <c r="L2" s="123">
        <f>100*IF(MIN(Sparse_total!G2,NonLinear_total!G2,BilevelSolver_total!G2)=0,0,(BilevelSolver_total!G2-MIN(Sparse_total!G2,NonLinear_total!G2,BilevelSolver_total!G2))/MIN(Sparse_total!G2,NonLinear_total!G2,BilevelSolver_total!G2))</f>
        <v>1.0869565217391304</v>
      </c>
      <c r="M2" s="123">
        <f t="shared" ref="M2:M33" si="0">(G2-K2)*100/G2</f>
        <v>95.034931182795702</v>
      </c>
      <c r="N2" s="255"/>
      <c r="O2" s="247">
        <v>102</v>
      </c>
      <c r="P2" s="198">
        <v>60</v>
      </c>
    </row>
    <row r="3" spans="1:16" ht="15.75" customHeight="1" x14ac:dyDescent="0.2">
      <c r="A3" s="18" t="s">
        <v>69</v>
      </c>
      <c r="B3" s="18" t="s">
        <v>68</v>
      </c>
      <c r="C3" s="18">
        <v>2</v>
      </c>
      <c r="D3" s="18">
        <v>4</v>
      </c>
      <c r="E3" s="18">
        <v>0</v>
      </c>
      <c r="F3" s="18">
        <v>17.958282000000001</v>
      </c>
      <c r="G3" s="18">
        <v>91</v>
      </c>
      <c r="H3" s="18">
        <v>80.265624000000003</v>
      </c>
      <c r="I3" s="18">
        <v>7200.0186400000002</v>
      </c>
      <c r="J3" s="18">
        <v>28014</v>
      </c>
      <c r="K3" s="18">
        <v>3.95886</v>
      </c>
      <c r="L3" s="123">
        <f>100*IF(MIN(Sparse_total!G3,NonLinear_total!G3,BilevelSolver_total!G3)=0,0,(BilevelSolver_total!G3-MIN(Sparse_total!G3,NonLinear_total!G3,BilevelSolver_total!G3))/MIN(Sparse_total!G3,NonLinear_total!G3,BilevelSolver_total!G3))</f>
        <v>1.1111150827154883</v>
      </c>
      <c r="M3" s="123">
        <f t="shared" si="0"/>
        <v>95.649604395604385</v>
      </c>
      <c r="N3" s="255"/>
      <c r="O3" s="247">
        <v>102</v>
      </c>
      <c r="P3" s="198">
        <v>40</v>
      </c>
    </row>
    <row r="4" spans="1:16" ht="15.75" customHeight="1" x14ac:dyDescent="0.2">
      <c r="A4" s="18" t="s">
        <v>70</v>
      </c>
      <c r="B4" s="18" t="s">
        <v>68</v>
      </c>
      <c r="C4" s="18">
        <v>2</v>
      </c>
      <c r="D4" s="18">
        <v>5</v>
      </c>
      <c r="E4" s="18">
        <v>0</v>
      </c>
      <c r="F4" s="18">
        <v>13.711970000000001</v>
      </c>
      <c r="G4" s="18">
        <v>90</v>
      </c>
      <c r="H4" s="18">
        <v>84.764477999999997</v>
      </c>
      <c r="I4" s="18">
        <v>7200.0093100000004</v>
      </c>
      <c r="J4" s="18">
        <v>25427</v>
      </c>
      <c r="K4" s="18">
        <v>3.6351529999999999</v>
      </c>
      <c r="L4" s="123">
        <f>100*IF(MIN(Sparse_total!G4,NonLinear_total!G4,BilevelSolver_total!G4)=0,0,(BilevelSolver_total!G4-MIN(Sparse_total!G4,NonLinear_total!G4,BilevelSolver_total!G4))/MIN(Sparse_total!G4,NonLinear_total!G4,BilevelSolver_total!G4))</f>
        <v>3.4482758620689653</v>
      </c>
      <c r="M4" s="123">
        <f t="shared" si="0"/>
        <v>95.960941111111097</v>
      </c>
      <c r="N4" s="255"/>
      <c r="O4" s="247">
        <v>102</v>
      </c>
      <c r="P4" s="198">
        <v>0</v>
      </c>
    </row>
    <row r="5" spans="1:16" ht="15.75" customHeight="1" x14ac:dyDescent="0.2">
      <c r="A5" s="18" t="s">
        <v>71</v>
      </c>
      <c r="B5" s="18" t="s">
        <v>68</v>
      </c>
      <c r="C5" s="18">
        <v>3</v>
      </c>
      <c r="D5" s="18">
        <v>3</v>
      </c>
      <c r="E5" s="18">
        <v>0</v>
      </c>
      <c r="F5" s="18">
        <v>35.642809</v>
      </c>
      <c r="G5" s="18">
        <v>81</v>
      </c>
      <c r="H5" s="18">
        <v>55.996532000000002</v>
      </c>
      <c r="I5" s="18">
        <v>7200.0049499999996</v>
      </c>
      <c r="J5" s="18">
        <v>27834</v>
      </c>
      <c r="K5" s="18">
        <v>3.5708950000000002</v>
      </c>
      <c r="L5" s="123">
        <f>100*IF(MIN(Sparse_total!G5,NonLinear_total!G5,BilevelSolver_total!G5)=0,0,(BilevelSolver_total!G5-MIN(Sparse_total!G5,NonLinear_total!G5,BilevelSolver_total!G5))/MIN(Sparse_total!G5,NonLinear_total!G5,BilevelSolver_total!G5))</f>
        <v>1.2500000607502209</v>
      </c>
      <c r="M5" s="123">
        <f t="shared" si="0"/>
        <v>95.591487654320972</v>
      </c>
      <c r="N5" s="255"/>
      <c r="O5" s="247">
        <v>89</v>
      </c>
      <c r="P5" s="198">
        <v>41</v>
      </c>
    </row>
    <row r="6" spans="1:16" ht="15.75" customHeight="1" x14ac:dyDescent="0.2">
      <c r="A6" s="18" t="s">
        <v>72</v>
      </c>
      <c r="B6" s="18" t="s">
        <v>68</v>
      </c>
      <c r="C6" s="18">
        <v>3</v>
      </c>
      <c r="D6" s="18">
        <v>4</v>
      </c>
      <c r="E6" s="18">
        <v>0</v>
      </c>
      <c r="F6" s="18">
        <v>17.636451999999998</v>
      </c>
      <c r="G6" s="18">
        <v>79</v>
      </c>
      <c r="H6" s="18">
        <v>77.675376999999997</v>
      </c>
      <c r="I6" s="18">
        <v>7200.0030399999996</v>
      </c>
      <c r="J6" s="18">
        <v>25237</v>
      </c>
      <c r="K6" s="18">
        <v>3.15842</v>
      </c>
      <c r="L6" s="123">
        <f>100*IF(MIN(Sparse_total!G6,NonLinear_total!G6,BilevelSolver_total!G6)=0,0,(BilevelSolver_total!G6-MIN(Sparse_total!G6,NonLinear_total!G6,BilevelSolver_total!G6))/MIN(Sparse_total!G6,NonLinear_total!G6,BilevelSolver_total!G6))</f>
        <v>2.5974025974025974</v>
      </c>
      <c r="M6" s="123">
        <f t="shared" si="0"/>
        <v>96.001999999999995</v>
      </c>
      <c r="N6" s="255"/>
      <c r="O6" s="247">
        <v>89</v>
      </c>
      <c r="P6" s="198">
        <v>0</v>
      </c>
    </row>
    <row r="7" spans="1:16" ht="15.75" customHeight="1" x14ac:dyDescent="0.2">
      <c r="A7" s="18" t="s">
        <v>73</v>
      </c>
      <c r="B7" s="18" t="s">
        <v>68</v>
      </c>
      <c r="C7" s="18">
        <v>3</v>
      </c>
      <c r="D7" s="18">
        <v>5</v>
      </c>
      <c r="E7" s="18">
        <v>0</v>
      </c>
      <c r="F7" s="18">
        <v>12.873309000000001</v>
      </c>
      <c r="G7" s="18">
        <v>76</v>
      </c>
      <c r="H7" s="18">
        <v>83.061436</v>
      </c>
      <c r="I7" s="18">
        <v>7200.1051100000004</v>
      </c>
      <c r="J7" s="18">
        <v>22418</v>
      </c>
      <c r="K7" s="18">
        <v>1.4332739999999999</v>
      </c>
      <c r="L7" s="123">
        <f>100*IF(MIN(Sparse_total!G7,NonLinear_total!G7,BilevelSolver_total!G7)=0,0,(BilevelSolver_total!G7-MIN(Sparse_total!G7,NonLinear_total!G7,BilevelSolver_total!G7))/MIN(Sparse_total!G7,NonLinear_total!G7,BilevelSolver_total!G7))</f>
        <v>4.1095936753392168</v>
      </c>
      <c r="M7" s="123">
        <f t="shared" si="0"/>
        <v>98.114113157894735</v>
      </c>
      <c r="N7" s="255"/>
      <c r="O7" s="247">
        <v>89</v>
      </c>
      <c r="P7" s="198">
        <v>0</v>
      </c>
    </row>
    <row r="8" spans="1:16" ht="15.75" customHeight="1" x14ac:dyDescent="0.2">
      <c r="A8" s="19" t="s">
        <v>74</v>
      </c>
      <c r="B8" s="19" t="s">
        <v>68</v>
      </c>
      <c r="C8" s="19">
        <v>4</v>
      </c>
      <c r="D8" s="19">
        <v>3</v>
      </c>
      <c r="E8" s="19">
        <v>1</v>
      </c>
      <c r="F8" s="19">
        <v>59</v>
      </c>
      <c r="G8" s="19">
        <v>59</v>
      </c>
      <c r="H8" s="19">
        <v>0</v>
      </c>
      <c r="I8" s="19">
        <v>4117.73081</v>
      </c>
      <c r="J8" s="19">
        <v>25470</v>
      </c>
      <c r="K8" s="19">
        <v>0</v>
      </c>
      <c r="L8" s="220">
        <f>100*IF(MIN(Sparse_total!G8,NonLinear_total!G8,BilevelSolver_total!G8)=0,0,(BilevelSolver_total!G8-MIN(Sparse_total!G8,NonLinear_total!G8,BilevelSolver_total!G8))/MIN(Sparse_total!G8,NonLinear_total!G8,BilevelSolver_total!G8))</f>
        <v>3.559831149382042E-9</v>
      </c>
      <c r="M8" s="220">
        <f t="shared" si="0"/>
        <v>100</v>
      </c>
      <c r="N8" s="255"/>
      <c r="O8" s="248">
        <v>79</v>
      </c>
      <c r="P8" s="199">
        <v>0</v>
      </c>
    </row>
    <row r="9" spans="1:16" ht="15.75" customHeight="1" x14ac:dyDescent="0.2">
      <c r="A9" s="18" t="s">
        <v>75</v>
      </c>
      <c r="B9" s="18" t="s">
        <v>68</v>
      </c>
      <c r="C9" s="18">
        <v>4</v>
      </c>
      <c r="D9" s="18">
        <v>4</v>
      </c>
      <c r="E9" s="18">
        <v>0</v>
      </c>
      <c r="F9" s="18">
        <v>24</v>
      </c>
      <c r="G9" s="18">
        <v>57</v>
      </c>
      <c r="H9" s="18">
        <v>57.894736999999999</v>
      </c>
      <c r="I9" s="18">
        <v>7200.0016299999997</v>
      </c>
      <c r="J9" s="18">
        <v>34519</v>
      </c>
      <c r="K9" s="18">
        <v>0</v>
      </c>
      <c r="L9" s="123">
        <f>100*IF(MIN(Sparse_total!G9,NonLinear_total!G9,BilevelSolver_total!G9)=0,0,(BilevelSolver_total!G9-MIN(Sparse_total!G9,NonLinear_total!G9,BilevelSolver_total!G9))/MIN(Sparse_total!G9,NonLinear_total!G9,BilevelSolver_total!G9))</f>
        <v>3.6363669922661561</v>
      </c>
      <c r="M9" s="123">
        <f t="shared" si="0"/>
        <v>100</v>
      </c>
      <c r="N9" s="255"/>
      <c r="O9" s="247">
        <v>79</v>
      </c>
      <c r="P9" s="198">
        <v>0</v>
      </c>
    </row>
    <row r="10" spans="1:16" ht="15.75" customHeight="1" x14ac:dyDescent="0.2">
      <c r="A10" s="18" t="s">
        <v>76</v>
      </c>
      <c r="B10" s="18" t="s">
        <v>68</v>
      </c>
      <c r="C10" s="18">
        <v>4</v>
      </c>
      <c r="D10" s="18">
        <v>5</v>
      </c>
      <c r="E10" s="18">
        <v>0</v>
      </c>
      <c r="F10" s="18">
        <v>15.246147000000001</v>
      </c>
      <c r="G10" s="18">
        <v>48</v>
      </c>
      <c r="H10" s="18">
        <v>68.237195</v>
      </c>
      <c r="I10" s="18">
        <v>7200.0109700000003</v>
      </c>
      <c r="J10" s="18">
        <v>32018</v>
      </c>
      <c r="K10" s="18">
        <v>0</v>
      </c>
      <c r="L10" s="123">
        <f>100*IF(MIN(Sparse_total!G10,NonLinear_total!G10,BilevelSolver_total!G10)=0,0,(BilevelSolver_total!G10-MIN(Sparse_total!G10,NonLinear_total!G10,BilevelSolver_total!G10))/MIN(Sparse_total!G10,NonLinear_total!G10,BilevelSolver_total!G10))</f>
        <v>2.1276595816387549</v>
      </c>
      <c r="M10" s="123">
        <f t="shared" si="0"/>
        <v>100</v>
      </c>
      <c r="N10" s="255"/>
      <c r="O10" s="247">
        <v>79</v>
      </c>
      <c r="P10" s="198">
        <v>0</v>
      </c>
    </row>
    <row r="11" spans="1:16" ht="15.75" customHeight="1" thickBot="1" x14ac:dyDescent="0.25">
      <c r="A11" s="20" t="s">
        <v>77</v>
      </c>
      <c r="B11" s="20" t="s">
        <v>68</v>
      </c>
      <c r="C11" s="20">
        <v>5</v>
      </c>
      <c r="D11" s="20">
        <v>3</v>
      </c>
      <c r="E11" s="20">
        <v>1</v>
      </c>
      <c r="F11" s="20">
        <v>22</v>
      </c>
      <c r="G11" s="20">
        <v>22</v>
      </c>
      <c r="H11" s="20">
        <v>0</v>
      </c>
      <c r="I11" s="20">
        <v>138.54508799999999</v>
      </c>
      <c r="J11" s="20">
        <v>1163</v>
      </c>
      <c r="K11" s="20">
        <v>0</v>
      </c>
      <c r="L11" s="221">
        <f>100*IF(MIN(Sparse_total!G11,NonLinear_total!G11,BilevelSolver_total!G11)=0,0,(BilevelSolver_total!G11-MIN(Sparse_total!G11,NonLinear_total!G11,BilevelSolver_total!G11))/MIN(Sparse_total!G11,NonLinear_total!G11,BilevelSolver_total!G11))</f>
        <v>0</v>
      </c>
      <c r="M11" s="221">
        <f t="shared" si="0"/>
        <v>100</v>
      </c>
      <c r="N11" s="255"/>
      <c r="O11" s="249">
        <v>63</v>
      </c>
      <c r="P11" s="200">
        <v>0</v>
      </c>
    </row>
    <row r="12" spans="1:16" ht="15.75" customHeight="1" x14ac:dyDescent="0.2">
      <c r="A12" s="18" t="s">
        <v>78</v>
      </c>
      <c r="B12" s="18" t="s">
        <v>79</v>
      </c>
      <c r="C12" s="18">
        <v>10</v>
      </c>
      <c r="D12" s="18">
        <v>3</v>
      </c>
      <c r="E12" s="18">
        <v>0</v>
      </c>
      <c r="F12" s="18">
        <v>11.565809</v>
      </c>
      <c r="G12" s="18">
        <v>233</v>
      </c>
      <c r="H12" s="18">
        <v>95.036133000000007</v>
      </c>
      <c r="I12" s="18">
        <v>7200.0376500000002</v>
      </c>
      <c r="J12" s="18">
        <v>2052</v>
      </c>
      <c r="K12" s="18">
        <v>0</v>
      </c>
      <c r="L12" s="123">
        <f>100*IF(MIN(Sparse_total!G12,NonLinear_total!G12,BilevelSolver_total!G12)=0,0,(BilevelSolver_total!G12-MIN(Sparse_total!G12,NonLinear_total!G12,BilevelSolver_total!G12))/MIN(Sparse_total!G12,NonLinear_total!G12,BilevelSolver_total!G12))</f>
        <v>1.7467248908296942</v>
      </c>
      <c r="M12" s="123">
        <f t="shared" si="0"/>
        <v>100</v>
      </c>
      <c r="N12" s="255"/>
      <c r="O12" s="247">
        <v>322</v>
      </c>
      <c r="P12" s="198">
        <v>201</v>
      </c>
    </row>
    <row r="13" spans="1:16" ht="15.75" customHeight="1" x14ac:dyDescent="0.2">
      <c r="A13" s="18" t="s">
        <v>80</v>
      </c>
      <c r="B13" s="18" t="s">
        <v>79</v>
      </c>
      <c r="C13" s="18">
        <v>10</v>
      </c>
      <c r="D13" s="18">
        <v>4</v>
      </c>
      <c r="E13" s="18">
        <v>0</v>
      </c>
      <c r="F13" s="18">
        <v>1.915951</v>
      </c>
      <c r="G13" s="18">
        <v>236</v>
      </c>
      <c r="H13" s="18">
        <v>99.188156000000006</v>
      </c>
      <c r="I13" s="18">
        <v>7200.0623100000003</v>
      </c>
      <c r="J13" s="18">
        <v>1967</v>
      </c>
      <c r="K13" s="18">
        <v>0</v>
      </c>
      <c r="L13" s="123">
        <f>100*IF(MIN(Sparse_total!G13,NonLinear_total!G13,BilevelSolver_total!G13)=0,0,(BilevelSolver_total!G13-MIN(Sparse_total!G13,NonLinear_total!G13,BilevelSolver_total!G13))/MIN(Sparse_total!G13,NonLinear_total!G13,BilevelSolver_total!G13))</f>
        <v>7.7625570776255701</v>
      </c>
      <c r="M13" s="123">
        <f t="shared" si="0"/>
        <v>100</v>
      </c>
      <c r="N13" s="255"/>
      <c r="O13" s="247">
        <v>322</v>
      </c>
      <c r="P13" s="198">
        <v>178</v>
      </c>
    </row>
    <row r="14" spans="1:16" ht="15.75" customHeight="1" x14ac:dyDescent="0.2">
      <c r="A14" s="18" t="s">
        <v>81</v>
      </c>
      <c r="B14" s="18" t="s">
        <v>79</v>
      </c>
      <c r="C14" s="18">
        <v>10</v>
      </c>
      <c r="D14" s="18">
        <v>5</v>
      </c>
      <c r="E14" s="18">
        <v>0</v>
      </c>
      <c r="F14" s="18">
        <v>0</v>
      </c>
      <c r="G14" s="18">
        <v>227</v>
      </c>
      <c r="H14" s="18">
        <v>100</v>
      </c>
      <c r="I14" s="18">
        <v>7200.6489000000001</v>
      </c>
      <c r="J14" s="18">
        <v>2064</v>
      </c>
      <c r="K14" s="18">
        <v>0</v>
      </c>
      <c r="L14" s="123">
        <f>100*IF(MIN(Sparse_total!G14,NonLinear_total!G14,BilevelSolver_total!G14)=0,0,(BilevelSolver_total!G14-MIN(Sparse_total!G14,NonLinear_total!G14,BilevelSolver_total!G14))/MIN(Sparse_total!G14,NonLinear_total!G14,BilevelSolver_total!G14))</f>
        <v>9.6618362765374837</v>
      </c>
      <c r="M14" s="123">
        <f t="shared" si="0"/>
        <v>100</v>
      </c>
      <c r="N14" s="255"/>
      <c r="O14" s="247">
        <v>322</v>
      </c>
      <c r="P14" s="198">
        <v>163</v>
      </c>
    </row>
    <row r="15" spans="1:16" ht="15.75" customHeight="1" x14ac:dyDescent="0.2">
      <c r="A15" s="18" t="s">
        <v>82</v>
      </c>
      <c r="B15" s="18" t="s">
        <v>79</v>
      </c>
      <c r="C15" s="18">
        <v>15</v>
      </c>
      <c r="D15" s="18">
        <v>3</v>
      </c>
      <c r="E15" s="18">
        <v>0</v>
      </c>
      <c r="F15" s="18">
        <v>0</v>
      </c>
      <c r="G15" s="18">
        <v>126</v>
      </c>
      <c r="H15" s="18">
        <v>100</v>
      </c>
      <c r="I15" s="18">
        <v>7203.3178699999999</v>
      </c>
      <c r="J15" s="18">
        <v>2560</v>
      </c>
      <c r="K15" s="18">
        <v>0</v>
      </c>
      <c r="L15" s="123">
        <f>100*IF(MIN(Sparse_total!G15,NonLinear_total!G15,BilevelSolver_total!G15)=0,0,(BilevelSolver_total!G15-MIN(Sparse_total!G15,NonLinear_total!G15,BilevelSolver_total!G15))/MIN(Sparse_total!G15,NonLinear_total!G15,BilevelSolver_total!G15))</f>
        <v>7.6923099894390567</v>
      </c>
      <c r="M15" s="123">
        <f t="shared" si="0"/>
        <v>100</v>
      </c>
      <c r="N15" s="255"/>
      <c r="O15" s="247">
        <v>168</v>
      </c>
      <c r="P15" s="198">
        <v>114</v>
      </c>
    </row>
    <row r="16" spans="1:16" ht="15.75" customHeight="1" x14ac:dyDescent="0.2">
      <c r="A16" s="18" t="s">
        <v>83</v>
      </c>
      <c r="B16" s="18" t="s">
        <v>79</v>
      </c>
      <c r="C16" s="18">
        <v>15</v>
      </c>
      <c r="D16" s="18">
        <v>4</v>
      </c>
      <c r="E16" s="18">
        <v>0</v>
      </c>
      <c r="F16" s="18">
        <v>0</v>
      </c>
      <c r="G16" s="18">
        <v>113</v>
      </c>
      <c r="H16" s="18">
        <v>100</v>
      </c>
      <c r="I16" s="18">
        <v>7200.0234300000002</v>
      </c>
      <c r="J16" s="18">
        <v>2467</v>
      </c>
      <c r="K16" s="18">
        <v>0</v>
      </c>
      <c r="L16" s="123">
        <f>100*IF(MIN(Sparse_total!G16,NonLinear_total!G16,BilevelSolver_total!G16)=0,0,(BilevelSolver_total!G16-MIN(Sparse_total!G16,NonLinear_total!G16,BilevelSolver_total!G16))/MIN(Sparse_total!G16,NonLinear_total!G16,BilevelSolver_total!G16))</f>
        <v>4.6296315823567538</v>
      </c>
      <c r="M16" s="123">
        <f t="shared" si="0"/>
        <v>100</v>
      </c>
      <c r="N16" s="255"/>
      <c r="O16" s="247">
        <v>168</v>
      </c>
      <c r="P16" s="198">
        <v>106</v>
      </c>
    </row>
    <row r="17" spans="1:16" ht="15.75" customHeight="1" x14ac:dyDescent="0.2">
      <c r="A17" s="18" t="s">
        <v>84</v>
      </c>
      <c r="B17" s="18" t="s">
        <v>79</v>
      </c>
      <c r="C17" s="18">
        <v>15</v>
      </c>
      <c r="D17" s="18">
        <v>5</v>
      </c>
      <c r="E17" s="18">
        <v>0</v>
      </c>
      <c r="F17" s="18">
        <v>0</v>
      </c>
      <c r="G17" s="18">
        <v>115</v>
      </c>
      <c r="H17" s="18">
        <v>100</v>
      </c>
      <c r="I17" s="18">
        <v>7200.0116900000003</v>
      </c>
      <c r="J17" s="18">
        <v>3252</v>
      </c>
      <c r="K17" s="18">
        <v>0</v>
      </c>
      <c r="L17" s="123">
        <f>100*IF(MIN(Sparse_total!G17,NonLinear_total!G17,BilevelSolver_total!G17)=0,0,(BilevelSolver_total!G17-MIN(Sparse_total!G17,NonLinear_total!G17,BilevelSolver_total!G17))/MIN(Sparse_total!G17,NonLinear_total!G17,BilevelSolver_total!G17))</f>
        <v>9.5238095238095237</v>
      </c>
      <c r="M17" s="123">
        <f t="shared" si="0"/>
        <v>100</v>
      </c>
      <c r="N17" s="255"/>
      <c r="O17" s="247">
        <v>168</v>
      </c>
      <c r="P17" s="198">
        <v>99</v>
      </c>
    </row>
    <row r="18" spans="1:16" ht="15.75" customHeight="1" x14ac:dyDescent="0.2">
      <c r="A18" s="18" t="s">
        <v>85</v>
      </c>
      <c r="B18" s="18" t="s">
        <v>79</v>
      </c>
      <c r="C18" s="18">
        <v>5</v>
      </c>
      <c r="D18" s="18">
        <v>3</v>
      </c>
      <c r="E18" s="18">
        <v>0</v>
      </c>
      <c r="F18" s="18">
        <v>6.2646980000000001</v>
      </c>
      <c r="G18" s="18">
        <v>945</v>
      </c>
      <c r="H18" s="18">
        <v>99.337069</v>
      </c>
      <c r="I18" s="18">
        <v>7200.5776299999998</v>
      </c>
      <c r="J18" s="18">
        <v>536</v>
      </c>
      <c r="K18" s="18">
        <v>4.6534849999999999</v>
      </c>
      <c r="L18" s="123">
        <f>100*IF(MIN(Sparse_total!G18,NonLinear_total!G18,BilevelSolver_total!G18)=0,0,(BilevelSolver_total!G18-MIN(Sparse_total!G18,NonLinear_total!G18,BilevelSolver_total!G18))/MIN(Sparse_total!G18,NonLinear_total!G18,BilevelSolver_total!G18))</f>
        <v>5.46875</v>
      </c>
      <c r="M18" s="123">
        <f t="shared" si="0"/>
        <v>99.507567724867712</v>
      </c>
      <c r="N18" s="255"/>
      <c r="O18" s="247">
        <v>1087</v>
      </c>
      <c r="P18" s="198">
        <v>471</v>
      </c>
    </row>
    <row r="19" spans="1:16" ht="15.75" customHeight="1" x14ac:dyDescent="0.2">
      <c r="A19" s="18" t="s">
        <v>86</v>
      </c>
      <c r="B19" s="18" t="s">
        <v>79</v>
      </c>
      <c r="C19" s="18">
        <v>5</v>
      </c>
      <c r="D19" s="18">
        <v>4</v>
      </c>
      <c r="E19" s="18">
        <v>0</v>
      </c>
      <c r="F19" s="18">
        <v>5.27257</v>
      </c>
      <c r="G19" s="18">
        <v>895</v>
      </c>
      <c r="H19" s="18">
        <v>99.410886000000005</v>
      </c>
      <c r="I19" s="18">
        <v>7200.1865699999998</v>
      </c>
      <c r="J19" s="18">
        <v>634</v>
      </c>
      <c r="K19" s="18">
        <v>3.7177880000000001</v>
      </c>
      <c r="L19" s="123">
        <f>100*IF(MIN(Sparse_total!G19,NonLinear_total!G19,BilevelSolver_total!G19)=0,0,(BilevelSolver_total!G19-MIN(Sparse_total!G19,NonLinear_total!G19,BilevelSolver_total!G19))/MIN(Sparse_total!G19,NonLinear_total!G19,BilevelSolver_total!G19))</f>
        <v>2.8735632183906836</v>
      </c>
      <c r="M19" s="123">
        <f t="shared" si="0"/>
        <v>99.584604692737429</v>
      </c>
      <c r="N19" s="255"/>
      <c r="O19" s="247">
        <v>1087</v>
      </c>
      <c r="P19" s="198">
        <v>378</v>
      </c>
    </row>
    <row r="20" spans="1:16" ht="15.75" customHeight="1" thickBot="1" x14ac:dyDescent="0.25">
      <c r="A20" s="21" t="s">
        <v>87</v>
      </c>
      <c r="B20" s="21" t="s">
        <v>79</v>
      </c>
      <c r="C20" s="21">
        <v>5</v>
      </c>
      <c r="D20" s="21">
        <v>5</v>
      </c>
      <c r="E20" s="21">
        <v>0</v>
      </c>
      <c r="F20" s="21">
        <v>4.2213919999999998</v>
      </c>
      <c r="G20" s="21">
        <v>851</v>
      </c>
      <c r="H20" s="21">
        <v>99.503949000000006</v>
      </c>
      <c r="I20" s="21">
        <v>7200.2231400000001</v>
      </c>
      <c r="J20" s="21">
        <v>464</v>
      </c>
      <c r="K20" s="21">
        <v>2.3136920000000001</v>
      </c>
      <c r="L20" s="222">
        <f>100*IF(MIN(Sparse_total!G20,NonLinear_total!G20,BilevelSolver_total!G20)=0,0,(BilevelSolver_total!G20-MIN(Sparse_total!G20,NonLinear_total!G20,BilevelSolver_total!G20))/MIN(Sparse_total!G20,NonLinear_total!G20,BilevelSolver_total!G20))</f>
        <v>6.7754077791717577</v>
      </c>
      <c r="M20" s="222">
        <f t="shared" si="0"/>
        <v>99.728120799059923</v>
      </c>
      <c r="N20" s="255"/>
      <c r="O20" s="250">
        <v>1087</v>
      </c>
      <c r="P20" s="201">
        <v>317</v>
      </c>
    </row>
    <row r="21" spans="1:16" ht="15.75" customHeight="1" thickTop="1" x14ac:dyDescent="0.2">
      <c r="A21" s="18" t="s">
        <v>88</v>
      </c>
      <c r="B21" s="18" t="s">
        <v>89</v>
      </c>
      <c r="C21" s="18">
        <v>28</v>
      </c>
      <c r="D21" s="18">
        <v>3</v>
      </c>
      <c r="E21" s="18">
        <v>0</v>
      </c>
      <c r="F21" s="18">
        <v>26.348969</v>
      </c>
      <c r="G21" s="18">
        <v>1352</v>
      </c>
      <c r="H21" s="18">
        <v>98.051112000000003</v>
      </c>
      <c r="I21" s="18">
        <v>7200.0338300000003</v>
      </c>
      <c r="J21" s="18">
        <v>902</v>
      </c>
      <c r="K21" s="18">
        <v>2.0454439999999998</v>
      </c>
      <c r="L21" s="123">
        <f>100*IF(MIN(Sparse_total!G21,NonLinear_total!G21,BilevelSolver_total!G21)=0,0,(BilevelSolver_total!G21-MIN(Sparse_total!G21,NonLinear_total!G21,BilevelSolver_total!G21))/MIN(Sparse_total!G21,NonLinear_total!G21,BilevelSolver_total!G21))</f>
        <v>4.4015444015444016</v>
      </c>
      <c r="M21" s="123">
        <f t="shared" si="0"/>
        <v>99.848709763313593</v>
      </c>
      <c r="N21" s="255"/>
      <c r="O21" s="247">
        <v>1393</v>
      </c>
      <c r="P21" s="198">
        <v>1039</v>
      </c>
    </row>
    <row r="22" spans="1:16" ht="15.75" customHeight="1" x14ac:dyDescent="0.2">
      <c r="A22" s="18" t="s">
        <v>90</v>
      </c>
      <c r="B22" s="18" t="s">
        <v>89</v>
      </c>
      <c r="C22" s="18">
        <v>28</v>
      </c>
      <c r="D22" s="18">
        <v>4</v>
      </c>
      <c r="E22" s="18">
        <v>0</v>
      </c>
      <c r="F22" s="18">
        <v>6.0559089999999998</v>
      </c>
      <c r="G22" s="18">
        <v>1336</v>
      </c>
      <c r="H22" s="18">
        <v>99.546712999999997</v>
      </c>
      <c r="I22" s="18">
        <v>7201.4629999999997</v>
      </c>
      <c r="J22" s="18">
        <v>667</v>
      </c>
      <c r="K22" s="18">
        <v>0</v>
      </c>
      <c r="L22" s="123">
        <f>100*IF(MIN(Sparse_total!G22,NonLinear_total!G22,BilevelSolver_total!G22)=0,0,(BilevelSolver_total!G22-MIN(Sparse_total!G22,NonLinear_total!G22,BilevelSolver_total!G22))/MIN(Sparse_total!G22,NonLinear_total!G22,BilevelSolver_total!G22))</f>
        <v>7.6551181184384172</v>
      </c>
      <c r="M22" s="123">
        <f t="shared" si="0"/>
        <v>100</v>
      </c>
      <c r="N22" s="255"/>
      <c r="O22" s="247">
        <v>1393</v>
      </c>
      <c r="P22" s="198">
        <v>932</v>
      </c>
    </row>
    <row r="23" spans="1:16" ht="15.75" customHeight="1" x14ac:dyDescent="0.2">
      <c r="A23" s="18" t="s">
        <v>91</v>
      </c>
      <c r="B23" s="18" t="s">
        <v>89</v>
      </c>
      <c r="C23" s="18">
        <v>28</v>
      </c>
      <c r="D23" s="18">
        <v>5</v>
      </c>
      <c r="E23" s="18">
        <v>0</v>
      </c>
      <c r="F23" s="18">
        <v>0</v>
      </c>
      <c r="G23" s="18">
        <v>1340</v>
      </c>
      <c r="H23" s="18">
        <v>100</v>
      </c>
      <c r="I23" s="18">
        <v>7200.9683000000005</v>
      </c>
      <c r="J23" s="18">
        <v>486</v>
      </c>
      <c r="K23" s="18">
        <v>0</v>
      </c>
      <c r="L23" s="123">
        <f>100*IF(MIN(Sparse_total!G23,NonLinear_total!G23,BilevelSolver_total!G23)=0,0,(BilevelSolver_total!G23-MIN(Sparse_total!G23,NonLinear_total!G23,BilevelSolver_total!G23))/MIN(Sparse_total!G23,NonLinear_total!G23,BilevelSolver_total!G23))</f>
        <v>3.7955074898946943</v>
      </c>
      <c r="M23" s="123">
        <f t="shared" si="0"/>
        <v>100</v>
      </c>
      <c r="N23" s="255"/>
      <c r="O23" s="247">
        <v>1393</v>
      </c>
      <c r="P23" s="198">
        <v>915</v>
      </c>
    </row>
    <row r="24" spans="1:16" ht="15.75" customHeight="1" x14ac:dyDescent="0.2">
      <c r="A24" s="18" t="s">
        <v>92</v>
      </c>
      <c r="B24" s="18" t="s">
        <v>89</v>
      </c>
      <c r="C24" s="18">
        <v>32</v>
      </c>
      <c r="D24" s="18">
        <v>3</v>
      </c>
      <c r="E24" s="18">
        <v>0</v>
      </c>
      <c r="F24" s="18">
        <v>32.489316000000002</v>
      </c>
      <c r="G24" s="18">
        <v>915</v>
      </c>
      <c r="H24" s="18">
        <v>96.449254999999994</v>
      </c>
      <c r="I24" s="18">
        <v>7200.0859099999998</v>
      </c>
      <c r="J24" s="18">
        <v>753</v>
      </c>
      <c r="K24" s="18">
        <v>26.112632999999999</v>
      </c>
      <c r="L24" s="123">
        <f>100*IF(MIN(Sparse_total!G24,NonLinear_total!G24,BilevelSolver_total!G24)=0,0,(BilevelSolver_total!G24-MIN(Sparse_total!G24,NonLinear_total!G24,BilevelSolver_total!G24))/MIN(Sparse_total!G24,NonLinear_total!G24,BilevelSolver_total!G24))</f>
        <v>3.1567082204509025</v>
      </c>
      <c r="M24" s="123">
        <f t="shared" si="0"/>
        <v>97.146160327868856</v>
      </c>
      <c r="N24" s="255"/>
      <c r="O24" s="247">
        <v>936</v>
      </c>
      <c r="P24" s="198">
        <v>817</v>
      </c>
    </row>
    <row r="25" spans="1:16" ht="15.75" customHeight="1" x14ac:dyDescent="0.2">
      <c r="A25" s="18" t="s">
        <v>93</v>
      </c>
      <c r="B25" s="18" t="s">
        <v>89</v>
      </c>
      <c r="C25" s="18">
        <v>32</v>
      </c>
      <c r="D25" s="18">
        <v>4</v>
      </c>
      <c r="E25" s="18">
        <v>0</v>
      </c>
      <c r="F25" s="18">
        <v>22.853414000000001</v>
      </c>
      <c r="G25" s="18">
        <v>916</v>
      </c>
      <c r="H25" s="18">
        <v>97.505086000000006</v>
      </c>
      <c r="I25" s="18">
        <v>7200.1278000000002</v>
      </c>
      <c r="J25" s="18">
        <v>701</v>
      </c>
      <c r="K25" s="18">
        <v>8.6966400000000004</v>
      </c>
      <c r="L25" s="123">
        <f>100*IF(MIN(Sparse_total!G25,NonLinear_total!G25,BilevelSolver_total!G25)=0,0,(BilevelSolver_total!G25-MIN(Sparse_total!G25,NonLinear_total!G25,BilevelSolver_total!G25))/MIN(Sparse_total!G25,NonLinear_total!G25,BilevelSolver_total!G25))</f>
        <v>5.2873563218391224</v>
      </c>
      <c r="M25" s="123">
        <f t="shared" si="0"/>
        <v>99.050585152838423</v>
      </c>
      <c r="N25" s="255"/>
      <c r="O25" s="247">
        <v>936</v>
      </c>
      <c r="P25" s="198">
        <v>776</v>
      </c>
    </row>
    <row r="26" spans="1:16" ht="15.75" customHeight="1" x14ac:dyDescent="0.2">
      <c r="A26" s="18" t="s">
        <v>94</v>
      </c>
      <c r="B26" s="18" t="s">
        <v>89</v>
      </c>
      <c r="C26" s="18">
        <v>32</v>
      </c>
      <c r="D26" s="18">
        <v>5</v>
      </c>
      <c r="E26" s="18">
        <v>0</v>
      </c>
      <c r="F26" s="18">
        <v>22.371625000000002</v>
      </c>
      <c r="G26" s="18">
        <v>899</v>
      </c>
      <c r="H26" s="18">
        <v>97.511499000000001</v>
      </c>
      <c r="I26" s="18">
        <v>7200.4008299999996</v>
      </c>
      <c r="J26" s="18">
        <v>673</v>
      </c>
      <c r="K26" s="18">
        <v>2.0625</v>
      </c>
      <c r="L26" s="123">
        <f>100*IF(MIN(Sparse_total!G26,NonLinear_total!G26,BilevelSolver_total!G26)=0,0,(BilevelSolver_total!G26-MIN(Sparse_total!G26,NonLinear_total!G26,BilevelSolver_total!G26))/MIN(Sparse_total!G26,NonLinear_total!G26,BilevelSolver_total!G26))</f>
        <v>5.1461988304093005</v>
      </c>
      <c r="M26" s="123">
        <f t="shared" si="0"/>
        <v>99.770578420467189</v>
      </c>
      <c r="N26" s="255"/>
      <c r="O26" s="247">
        <v>936</v>
      </c>
      <c r="P26" s="198">
        <v>740</v>
      </c>
    </row>
    <row r="27" spans="1:16" ht="15.75" customHeight="1" x14ac:dyDescent="0.2">
      <c r="A27" s="18" t="s">
        <v>95</v>
      </c>
      <c r="B27" s="18" t="s">
        <v>89</v>
      </c>
      <c r="C27" s="18">
        <v>42</v>
      </c>
      <c r="D27" s="18">
        <v>3</v>
      </c>
      <c r="E27" s="18">
        <v>0</v>
      </c>
      <c r="F27" s="18">
        <v>1.5759160000000001</v>
      </c>
      <c r="G27" s="18">
        <v>396</v>
      </c>
      <c r="H27" s="18">
        <v>99.602041</v>
      </c>
      <c r="I27" s="18">
        <v>7200.00515</v>
      </c>
      <c r="J27" s="18">
        <v>2998</v>
      </c>
      <c r="K27" s="18">
        <v>0</v>
      </c>
      <c r="L27" s="123">
        <f>100*IF(MIN(Sparse_total!G27,NonLinear_total!G27,BilevelSolver_total!G27)=0,0,(BilevelSolver_total!G27-MIN(Sparse_total!G27,NonLinear_total!G27,BilevelSolver_total!G27))/MIN(Sparse_total!G27,NonLinear_total!G27,BilevelSolver_total!G27))</f>
        <v>11.864406779661341</v>
      </c>
      <c r="M27" s="123">
        <f t="shared" si="0"/>
        <v>100</v>
      </c>
      <c r="N27" s="255"/>
      <c r="O27" s="247">
        <v>400</v>
      </c>
      <c r="P27" s="198">
        <v>312</v>
      </c>
    </row>
    <row r="28" spans="1:16" ht="15.75" customHeight="1" x14ac:dyDescent="0.2">
      <c r="A28" s="18" t="s">
        <v>96</v>
      </c>
      <c r="B28" s="18" t="s">
        <v>89</v>
      </c>
      <c r="C28" s="18">
        <v>42</v>
      </c>
      <c r="D28" s="18">
        <v>4</v>
      </c>
      <c r="E28" s="18">
        <v>0</v>
      </c>
      <c r="F28" s="18">
        <v>1.02373</v>
      </c>
      <c r="G28" s="18">
        <v>353</v>
      </c>
      <c r="H28" s="18">
        <v>99.709992</v>
      </c>
      <c r="I28" s="18">
        <v>7200.1094000000003</v>
      </c>
      <c r="J28" s="18">
        <v>2194</v>
      </c>
      <c r="K28" s="18">
        <v>0</v>
      </c>
      <c r="L28" s="123">
        <f>100*IF(MIN(Sparse_total!G28,NonLinear_total!G28,BilevelSolver_total!G28)=0,0,(BilevelSolver_total!G28-MIN(Sparse_total!G28,NonLinear_total!G28,BilevelSolver_total!G28))/MIN(Sparse_total!G28,NonLinear_total!G28,BilevelSolver_total!G28))</f>
        <v>1.1461318051575931</v>
      </c>
      <c r="M28" s="123">
        <f t="shared" si="0"/>
        <v>100</v>
      </c>
      <c r="N28" s="255"/>
      <c r="O28" s="247">
        <v>400</v>
      </c>
      <c r="P28" s="198">
        <v>311</v>
      </c>
    </row>
    <row r="29" spans="1:16" ht="15.75" customHeight="1" thickBot="1" x14ac:dyDescent="0.25">
      <c r="A29" s="21" t="s">
        <v>97</v>
      </c>
      <c r="B29" s="21" t="s">
        <v>89</v>
      </c>
      <c r="C29" s="21">
        <v>42</v>
      </c>
      <c r="D29" s="21">
        <v>5</v>
      </c>
      <c r="E29" s="21">
        <v>0</v>
      </c>
      <c r="F29" s="21">
        <v>0</v>
      </c>
      <c r="G29" s="21">
        <v>353</v>
      </c>
      <c r="H29" s="21">
        <v>100</v>
      </c>
      <c r="I29" s="21">
        <v>7200.0547399999996</v>
      </c>
      <c r="J29" s="21">
        <v>3031</v>
      </c>
      <c r="K29" s="21">
        <v>0</v>
      </c>
      <c r="L29" s="222">
        <f>100*IF(MIN(Sparse_total!G29,NonLinear_total!G29,BilevelSolver_total!G29)=0,0,(BilevelSolver_total!G29-MIN(Sparse_total!G29,NonLinear_total!G29,BilevelSolver_total!G29))/MIN(Sparse_total!G29,NonLinear_total!G29,BilevelSolver_total!G29))</f>
        <v>0.28409090909120055</v>
      </c>
      <c r="M29" s="222">
        <f t="shared" si="0"/>
        <v>100</v>
      </c>
      <c r="N29" s="255"/>
      <c r="O29" s="250">
        <v>400</v>
      </c>
      <c r="P29" s="201">
        <v>310</v>
      </c>
    </row>
    <row r="30" spans="1:16" ht="15.75" customHeight="1" thickTop="1" x14ac:dyDescent="0.2">
      <c r="A30" s="18" t="s">
        <v>98</v>
      </c>
      <c r="B30" s="18" t="s">
        <v>99</v>
      </c>
      <c r="C30" s="18">
        <v>6</v>
      </c>
      <c r="D30" s="18">
        <v>3</v>
      </c>
      <c r="E30" s="18">
        <v>0</v>
      </c>
      <c r="F30" s="18">
        <v>69</v>
      </c>
      <c r="G30" s="18">
        <v>3421</v>
      </c>
      <c r="H30" s="18">
        <v>97.983046000000002</v>
      </c>
      <c r="I30" s="18">
        <v>7200.2128599999996</v>
      </c>
      <c r="J30" s="18">
        <v>179</v>
      </c>
      <c r="K30" s="18">
        <v>49</v>
      </c>
      <c r="L30" s="123">
        <f>100*IF(MIN(Sparse_total!G30,NonLinear_total!G30,BilevelSolver_total!G30)=0,0,(BilevelSolver_total!G30-MIN(Sparse_total!G30,NonLinear_total!G30,BilevelSolver_total!G30))/MIN(Sparse_total!G30,NonLinear_total!G30,BilevelSolver_total!G30))</f>
        <v>0.41091869680070442</v>
      </c>
      <c r="M30" s="123">
        <f t="shared" si="0"/>
        <v>98.567670271850332</v>
      </c>
      <c r="N30" s="255"/>
      <c r="O30" s="247">
        <v>3442</v>
      </c>
      <c r="P30" s="198">
        <v>940</v>
      </c>
    </row>
    <row r="31" spans="1:16" ht="15.75" customHeight="1" x14ac:dyDescent="0.2">
      <c r="A31" s="18" t="s">
        <v>100</v>
      </c>
      <c r="B31" s="18" t="s">
        <v>99</v>
      </c>
      <c r="C31" s="18">
        <v>6</v>
      </c>
      <c r="D31" s="18">
        <v>4</v>
      </c>
      <c r="E31" s="18">
        <v>0</v>
      </c>
      <c r="F31" s="18">
        <v>72</v>
      </c>
      <c r="G31" s="18">
        <v>3405</v>
      </c>
      <c r="H31" s="18">
        <v>97.885463000000001</v>
      </c>
      <c r="I31" s="18">
        <v>7206.4882900000002</v>
      </c>
      <c r="J31" s="18">
        <v>205</v>
      </c>
      <c r="K31" s="18">
        <v>36</v>
      </c>
      <c r="L31" s="123">
        <f>100*IF(MIN(Sparse_total!G31,NonLinear_total!G31,BilevelSolver_total!G31)=0,0,(BilevelSolver_total!G31-MIN(Sparse_total!G31,NonLinear_total!G31,BilevelSolver_total!G31))/MIN(Sparse_total!G31,NonLinear_total!G31,BilevelSolver_total!G31))</f>
        <v>0.91879080722099848</v>
      </c>
      <c r="M31" s="123">
        <f t="shared" si="0"/>
        <v>98.942731277533042</v>
      </c>
      <c r="N31" s="255"/>
      <c r="O31" s="247">
        <v>3442</v>
      </c>
      <c r="P31" s="198">
        <v>612</v>
      </c>
    </row>
    <row r="32" spans="1:16" ht="15.75" customHeight="1" x14ac:dyDescent="0.2">
      <c r="A32" s="18" t="s">
        <v>101</v>
      </c>
      <c r="B32" s="18" t="s">
        <v>99</v>
      </c>
      <c r="C32" s="18">
        <v>6</v>
      </c>
      <c r="D32" s="18">
        <v>5</v>
      </c>
      <c r="E32" s="18">
        <v>0</v>
      </c>
      <c r="F32" s="18">
        <v>55</v>
      </c>
      <c r="G32" s="18">
        <v>3407</v>
      </c>
      <c r="H32" s="18">
        <v>98.385677000000001</v>
      </c>
      <c r="I32" s="18">
        <v>7200.4877500000002</v>
      </c>
      <c r="J32" s="18">
        <v>134</v>
      </c>
      <c r="K32" s="18">
        <v>7</v>
      </c>
      <c r="L32" s="123">
        <f>100*IF(MIN(Sparse_total!G32,NonLinear_total!G32,BilevelSolver_total!G32)=0,0,(BilevelSolver_total!G32-MIN(Sparse_total!G32,NonLinear_total!G32,BilevelSolver_total!G32))/MIN(Sparse_total!G32,NonLinear_total!G32,BilevelSolver_total!G32))</f>
        <v>1.5802027453083682</v>
      </c>
      <c r="M32" s="123">
        <f t="shared" si="0"/>
        <v>99.794540651599647</v>
      </c>
      <c r="N32" s="255"/>
      <c r="O32" s="247">
        <v>3442</v>
      </c>
      <c r="P32" s="198">
        <v>369</v>
      </c>
    </row>
    <row r="33" spans="1:16" ht="15.75" customHeight="1" x14ac:dyDescent="0.2">
      <c r="A33" s="18" t="s">
        <v>102</v>
      </c>
      <c r="B33" s="18" t="s">
        <v>99</v>
      </c>
      <c r="C33" s="18">
        <v>7</v>
      </c>
      <c r="D33" s="18">
        <v>3</v>
      </c>
      <c r="E33" s="18">
        <v>0</v>
      </c>
      <c r="F33" s="18">
        <v>36.444273000000003</v>
      </c>
      <c r="G33" s="18">
        <v>2206</v>
      </c>
      <c r="H33" s="18">
        <v>98.347948000000002</v>
      </c>
      <c r="I33" s="18">
        <v>7200.3715899999997</v>
      </c>
      <c r="J33" s="18">
        <v>766</v>
      </c>
      <c r="K33" s="18">
        <v>8.8693980000000003</v>
      </c>
      <c r="L33" s="123">
        <f>100*IF(MIN(Sparse_total!G33,NonLinear_total!G33,BilevelSolver_total!G33)=0,0,(BilevelSolver_total!G33-MIN(Sparse_total!G33,NonLinear_total!G33,BilevelSolver_total!G33))/MIN(Sparse_total!G33,NonLinear_total!G33,BilevelSolver_total!G33))</f>
        <v>1.2855831040142514</v>
      </c>
      <c r="M33" s="123">
        <f t="shared" si="0"/>
        <v>99.597942067089761</v>
      </c>
      <c r="N33" s="255"/>
      <c r="O33" s="247">
        <v>2227</v>
      </c>
      <c r="P33" s="198">
        <v>613</v>
      </c>
    </row>
    <row r="34" spans="1:16" ht="15.75" customHeight="1" x14ac:dyDescent="0.2">
      <c r="A34" s="18" t="s">
        <v>103</v>
      </c>
      <c r="B34" s="18" t="s">
        <v>99</v>
      </c>
      <c r="C34" s="18">
        <v>7</v>
      </c>
      <c r="D34" s="18">
        <v>4</v>
      </c>
      <c r="E34" s="18">
        <v>0</v>
      </c>
      <c r="F34" s="18">
        <v>26.175986999999999</v>
      </c>
      <c r="G34" s="18">
        <v>2208</v>
      </c>
      <c r="H34" s="18">
        <v>98.814492999999999</v>
      </c>
      <c r="I34" s="18">
        <v>7200.2305399999996</v>
      </c>
      <c r="J34" s="18">
        <v>816</v>
      </c>
      <c r="K34" s="18">
        <v>6.5640309999999999</v>
      </c>
      <c r="L34" s="123">
        <f>100*IF(MIN(Sparse_total!G34,NonLinear_total!G34,BilevelSolver_total!G34)=0,0,(BilevelSolver_total!G34-MIN(Sparse_total!G34,NonLinear_total!G34,BilevelSolver_total!G34))/MIN(Sparse_total!G34,NonLinear_total!G34,BilevelSolver_total!G34))</f>
        <v>2.5069637883008355</v>
      </c>
      <c r="M34" s="123">
        <f t="shared" ref="M34:M65" si="1">(G34-K34)*100/G34</f>
        <v>99.70271598731884</v>
      </c>
      <c r="N34" s="255"/>
      <c r="O34" s="247">
        <v>2227</v>
      </c>
      <c r="P34" s="198">
        <v>370</v>
      </c>
    </row>
    <row r="35" spans="1:16" ht="15.75" customHeight="1" x14ac:dyDescent="0.2">
      <c r="A35" s="18" t="s">
        <v>104</v>
      </c>
      <c r="B35" s="18" t="s">
        <v>99</v>
      </c>
      <c r="C35" s="18">
        <v>7</v>
      </c>
      <c r="D35" s="18">
        <v>5</v>
      </c>
      <c r="E35" s="18">
        <v>0</v>
      </c>
      <c r="F35" s="18">
        <v>22.212971</v>
      </c>
      <c r="G35" s="18">
        <v>2206</v>
      </c>
      <c r="H35" s="18">
        <v>98.993065999999999</v>
      </c>
      <c r="I35" s="18">
        <v>7200.8278600000003</v>
      </c>
      <c r="J35" s="18">
        <v>706</v>
      </c>
      <c r="K35" s="18">
        <v>6.5820800000000004</v>
      </c>
      <c r="L35" s="123">
        <f>100*IF(MIN(Sparse_total!G35,NonLinear_total!G35,BilevelSolver_total!G35)=0,0,(BilevelSolver_total!G35-MIN(Sparse_total!G35,NonLinear_total!G35,BilevelSolver_total!G35))/MIN(Sparse_total!G35,NonLinear_total!G35,BilevelSolver_total!G35))</f>
        <v>3.1323048200543964</v>
      </c>
      <c r="M35" s="123">
        <f t="shared" si="1"/>
        <v>99.701628286491385</v>
      </c>
      <c r="N35" s="255"/>
      <c r="O35" s="247">
        <v>2227</v>
      </c>
      <c r="P35" s="198">
        <v>234</v>
      </c>
    </row>
    <row r="36" spans="1:16" ht="15.75" customHeight="1" x14ac:dyDescent="0.2">
      <c r="A36" s="18" t="s">
        <v>105</v>
      </c>
      <c r="B36" s="18" t="s">
        <v>99</v>
      </c>
      <c r="C36" s="18">
        <v>8</v>
      </c>
      <c r="D36" s="18">
        <v>3</v>
      </c>
      <c r="E36" s="18">
        <v>0</v>
      </c>
      <c r="F36" s="18">
        <v>55</v>
      </c>
      <c r="G36" s="18">
        <v>1466</v>
      </c>
      <c r="H36" s="18">
        <v>96.248294999999999</v>
      </c>
      <c r="I36" s="18">
        <v>7200.0079500000002</v>
      </c>
      <c r="J36" s="18">
        <v>1109</v>
      </c>
      <c r="K36" s="18">
        <v>8.9785509999999995</v>
      </c>
      <c r="L36" s="123">
        <f>100*IF(MIN(Sparse_total!G36,NonLinear_total!G36,BilevelSolver_total!G36)=0,0,(BilevelSolver_total!G36-MIN(Sparse_total!G36,NonLinear_total!G36,BilevelSolver_total!G36))/MIN(Sparse_total!G36,NonLinear_total!G36,BilevelSolver_total!G36))</f>
        <v>2.3028611304954478</v>
      </c>
      <c r="M36" s="123">
        <f t="shared" si="1"/>
        <v>99.387547680763987</v>
      </c>
      <c r="N36" s="255"/>
      <c r="O36" s="247">
        <v>1487</v>
      </c>
      <c r="P36" s="198">
        <v>371</v>
      </c>
    </row>
    <row r="37" spans="1:16" ht="15.75" customHeight="1" x14ac:dyDescent="0.2">
      <c r="A37" s="18" t="s">
        <v>106</v>
      </c>
      <c r="B37" s="18" t="s">
        <v>99</v>
      </c>
      <c r="C37" s="18">
        <v>8</v>
      </c>
      <c r="D37" s="18">
        <v>4</v>
      </c>
      <c r="E37" s="18">
        <v>0</v>
      </c>
      <c r="F37" s="18">
        <v>38.697814999999999</v>
      </c>
      <c r="G37" s="18">
        <v>1463</v>
      </c>
      <c r="H37" s="18">
        <v>97.354900000000001</v>
      </c>
      <c r="I37" s="18">
        <v>7200.4032100000004</v>
      </c>
      <c r="J37" s="18">
        <v>927</v>
      </c>
      <c r="K37" s="18">
        <v>7.4323680000000003</v>
      </c>
      <c r="L37" s="123">
        <f>100*IF(MIN(Sparse_total!G37,NonLinear_total!G37,BilevelSolver_total!G37)=0,0,(BilevelSolver_total!G37-MIN(Sparse_total!G37,NonLinear_total!G37,BilevelSolver_total!G37))/MIN(Sparse_total!G37,NonLinear_total!G37,BilevelSolver_total!G37))</f>
        <v>3.6853295812336055</v>
      </c>
      <c r="M37" s="123">
        <f t="shared" si="1"/>
        <v>99.491977580314412</v>
      </c>
      <c r="N37" s="255"/>
      <c r="O37" s="247">
        <v>1487</v>
      </c>
      <c r="P37" s="198">
        <v>235</v>
      </c>
    </row>
    <row r="38" spans="1:16" ht="15.75" customHeight="1" x14ac:dyDescent="0.2">
      <c r="A38" s="18" t="s">
        <v>107</v>
      </c>
      <c r="B38" s="18" t="s">
        <v>99</v>
      </c>
      <c r="C38" s="18">
        <v>8</v>
      </c>
      <c r="D38" s="18">
        <v>5</v>
      </c>
      <c r="E38" s="18">
        <v>0</v>
      </c>
      <c r="F38" s="18">
        <v>19.032233000000002</v>
      </c>
      <c r="G38" s="18">
        <v>1460</v>
      </c>
      <c r="H38" s="18">
        <v>98.696421999999998</v>
      </c>
      <c r="I38" s="18">
        <v>7200.2924300000004</v>
      </c>
      <c r="J38" s="18">
        <v>1074</v>
      </c>
      <c r="K38" s="18">
        <v>6.8641350000000001</v>
      </c>
      <c r="L38" s="123">
        <f>100*IF(MIN(Sparse_total!G38,NonLinear_total!G38,BilevelSolver_total!G38)=0,0,(BilevelSolver_total!G38-MIN(Sparse_total!G38,NonLinear_total!G38,BilevelSolver_total!G38))/MIN(Sparse_total!G38,NonLinear_total!G38,BilevelSolver_total!G38))</f>
        <v>4.8097631012203701</v>
      </c>
      <c r="M38" s="123">
        <f t="shared" si="1"/>
        <v>99.529853767123285</v>
      </c>
      <c r="N38" s="255"/>
      <c r="O38" s="247">
        <v>1487</v>
      </c>
      <c r="P38" s="198">
        <v>159</v>
      </c>
    </row>
    <row r="39" spans="1:16" ht="15.75" customHeight="1" x14ac:dyDescent="0.2">
      <c r="A39" s="18" t="s">
        <v>108</v>
      </c>
      <c r="B39" s="18" t="s">
        <v>99</v>
      </c>
      <c r="C39" s="18">
        <v>9</v>
      </c>
      <c r="D39" s="18">
        <v>3</v>
      </c>
      <c r="E39" s="18">
        <v>0</v>
      </c>
      <c r="F39" s="18">
        <v>45.238920999999998</v>
      </c>
      <c r="G39" s="18">
        <v>921</v>
      </c>
      <c r="H39" s="18">
        <v>95.088065</v>
      </c>
      <c r="I39" s="18">
        <v>7200.0562099999997</v>
      </c>
      <c r="J39" s="18">
        <v>1112</v>
      </c>
      <c r="K39" s="18">
        <v>14.224978999999999</v>
      </c>
      <c r="L39" s="123">
        <f>100*IF(MIN(Sparse_total!G39,NonLinear_total!G39,BilevelSolver_total!G39)=0,0,(BilevelSolver_total!G39-MIN(Sparse_total!G39,NonLinear_total!G39,BilevelSolver_total!G39))/MIN(Sparse_total!G39,NonLinear_total!G39,BilevelSolver_total!G39))</f>
        <v>3.2511212135848768</v>
      </c>
      <c r="M39" s="123">
        <f t="shared" si="1"/>
        <v>98.45548545059718</v>
      </c>
      <c r="N39" s="255"/>
      <c r="O39" s="247">
        <v>943</v>
      </c>
      <c r="P39" s="198">
        <v>236</v>
      </c>
    </row>
    <row r="40" spans="1:16" ht="15.75" customHeight="1" x14ac:dyDescent="0.2">
      <c r="A40" s="18" t="s">
        <v>109</v>
      </c>
      <c r="B40" s="18" t="s">
        <v>99</v>
      </c>
      <c r="C40" s="18">
        <v>9</v>
      </c>
      <c r="D40" s="18">
        <v>4</v>
      </c>
      <c r="E40" s="18">
        <v>0</v>
      </c>
      <c r="F40" s="18">
        <v>41.392234000000002</v>
      </c>
      <c r="G40" s="18">
        <v>903</v>
      </c>
      <c r="H40" s="18">
        <v>95.416141999999994</v>
      </c>
      <c r="I40" s="18">
        <v>7200.14462</v>
      </c>
      <c r="J40" s="18">
        <v>855</v>
      </c>
      <c r="K40" s="18">
        <v>9.5362019999999994</v>
      </c>
      <c r="L40" s="123">
        <f>100*IF(MIN(Sparse_total!G40,NonLinear_total!G40,BilevelSolver_total!G40)=0,0,(BilevelSolver_total!G40-MIN(Sparse_total!G40,NonLinear_total!G40,BilevelSolver_total!G40))/MIN(Sparse_total!G40,NonLinear_total!G40,BilevelSolver_total!G40))</f>
        <v>2.7303755235739096</v>
      </c>
      <c r="M40" s="123">
        <f t="shared" si="1"/>
        <v>98.943942192691026</v>
      </c>
      <c r="N40" s="255"/>
      <c r="O40" s="247">
        <v>943</v>
      </c>
      <c r="P40" s="198">
        <v>160</v>
      </c>
    </row>
    <row r="41" spans="1:16" ht="15.75" customHeight="1" thickBot="1" x14ac:dyDescent="0.25">
      <c r="A41" s="21" t="s">
        <v>110</v>
      </c>
      <c r="B41" s="21" t="s">
        <v>99</v>
      </c>
      <c r="C41" s="21">
        <v>9</v>
      </c>
      <c r="D41" s="21">
        <v>5</v>
      </c>
      <c r="E41" s="21">
        <v>0</v>
      </c>
      <c r="F41" s="21">
        <v>36.684088000000003</v>
      </c>
      <c r="G41" s="21">
        <v>912</v>
      </c>
      <c r="H41" s="21">
        <v>95.977621999999997</v>
      </c>
      <c r="I41" s="21">
        <v>7200.6113400000004</v>
      </c>
      <c r="J41" s="21">
        <v>1088</v>
      </c>
      <c r="K41" s="21">
        <v>8.6320460000000008</v>
      </c>
      <c r="L41" s="222">
        <f>100*IF(MIN(Sparse_total!G41,NonLinear_total!G41,BilevelSolver_total!G41)=0,0,(BilevelSolver_total!G41-MIN(Sparse_total!G41,NonLinear_total!G41,BilevelSolver_total!G41))/MIN(Sparse_total!G41,NonLinear_total!G41,BilevelSolver_total!G41))</f>
        <v>5.5555557477487891</v>
      </c>
      <c r="M41" s="222">
        <f t="shared" si="1"/>
        <v>99.053503728070183</v>
      </c>
      <c r="N41" s="255"/>
      <c r="O41" s="250">
        <v>943</v>
      </c>
      <c r="P41" s="201">
        <v>93</v>
      </c>
    </row>
    <row r="42" spans="1:16" ht="15.75" customHeight="1" thickTop="1" x14ac:dyDescent="0.2">
      <c r="A42" s="18" t="s">
        <v>111</v>
      </c>
      <c r="B42" s="18" t="s">
        <v>112</v>
      </c>
      <c r="C42" s="18">
        <v>10</v>
      </c>
      <c r="D42" s="18">
        <v>3</v>
      </c>
      <c r="E42" s="18">
        <v>0</v>
      </c>
      <c r="F42" s="18">
        <v>54.658897000000003</v>
      </c>
      <c r="G42" s="18">
        <v>2880</v>
      </c>
      <c r="H42" s="18">
        <v>98.102121999999994</v>
      </c>
      <c r="I42" s="18">
        <v>7200.2639099999997</v>
      </c>
      <c r="J42" s="18">
        <v>293</v>
      </c>
      <c r="K42" s="18">
        <v>13.674049999999999</v>
      </c>
      <c r="L42" s="123">
        <f>100*IF(MIN(Sparse_total!G42,NonLinear_total!G42,BilevelSolver_total!G42)=0,0,(BilevelSolver_total!G42-MIN(Sparse_total!G42,NonLinear_total!G42,BilevelSolver_total!G42))/MIN(Sparse_total!G42,NonLinear_total!G42,BilevelSolver_total!G42))</f>
        <v>1.0171869519466854</v>
      </c>
      <c r="M42" s="123">
        <f t="shared" si="1"/>
        <v>99.525206597222208</v>
      </c>
      <c r="N42" s="255"/>
      <c r="O42" s="247">
        <v>2901</v>
      </c>
      <c r="P42" s="198">
        <v>1129</v>
      </c>
    </row>
    <row r="43" spans="1:16" ht="15.75" customHeight="1" x14ac:dyDescent="0.2">
      <c r="A43" s="18" t="s">
        <v>113</v>
      </c>
      <c r="B43" s="18" t="s">
        <v>112</v>
      </c>
      <c r="C43" s="18">
        <v>10</v>
      </c>
      <c r="D43" s="18">
        <v>4</v>
      </c>
      <c r="E43" s="18">
        <v>0</v>
      </c>
      <c r="F43" s="18">
        <v>38.605845000000002</v>
      </c>
      <c r="G43" s="18">
        <v>2880</v>
      </c>
      <c r="H43" s="18">
        <v>98.659519000000003</v>
      </c>
      <c r="I43" s="18">
        <v>7200.125</v>
      </c>
      <c r="J43" s="18">
        <v>276</v>
      </c>
      <c r="K43" s="18">
        <v>7.9900409999999997</v>
      </c>
      <c r="L43" s="123">
        <f>100*IF(MIN(Sparse_total!G43,NonLinear_total!G43,BilevelSolver_total!G43)=0,0,(BilevelSolver_total!G43-MIN(Sparse_total!G43,NonLinear_total!G43,BilevelSolver_total!G43))/MIN(Sparse_total!G43,NonLinear_total!G43,BilevelSolver_total!G43))</f>
        <v>1.2302284724214709</v>
      </c>
      <c r="M43" s="123">
        <f t="shared" si="1"/>
        <v>99.722568020833322</v>
      </c>
      <c r="N43" s="255"/>
      <c r="O43" s="247">
        <v>2901</v>
      </c>
      <c r="P43" s="198">
        <v>887</v>
      </c>
    </row>
    <row r="44" spans="1:16" ht="15.75" customHeight="1" x14ac:dyDescent="0.2">
      <c r="A44" s="18" t="s">
        <v>114</v>
      </c>
      <c r="B44" s="18" t="s">
        <v>112</v>
      </c>
      <c r="C44" s="18">
        <v>10</v>
      </c>
      <c r="D44" s="18">
        <v>5</v>
      </c>
      <c r="E44" s="18">
        <v>0</v>
      </c>
      <c r="F44" s="18">
        <v>6.9769269999999999</v>
      </c>
      <c r="G44" s="18">
        <v>2875</v>
      </c>
      <c r="H44" s="18">
        <v>99.757323999999997</v>
      </c>
      <c r="I44" s="18">
        <v>7201.4987499999997</v>
      </c>
      <c r="J44" s="18">
        <v>333</v>
      </c>
      <c r="K44" s="18">
        <v>0</v>
      </c>
      <c r="L44" s="123">
        <f>100*IF(MIN(Sparse_total!G44,NonLinear_total!G44,BilevelSolver_total!G44)=0,0,(BilevelSolver_total!G44-MIN(Sparse_total!G44,NonLinear_total!G44,BilevelSolver_total!G44))/MIN(Sparse_total!G44,NonLinear_total!G44,BilevelSolver_total!G44))</f>
        <v>3.4172661870503598</v>
      </c>
      <c r="M44" s="123">
        <f t="shared" si="1"/>
        <v>100</v>
      </c>
      <c r="N44" s="255"/>
      <c r="O44" s="247">
        <v>2901</v>
      </c>
      <c r="P44" s="198">
        <v>600</v>
      </c>
    </row>
    <row r="45" spans="1:16" ht="15.75" customHeight="1" x14ac:dyDescent="0.2">
      <c r="A45" s="18" t="s">
        <v>115</v>
      </c>
      <c r="B45" s="18" t="s">
        <v>112</v>
      </c>
      <c r="C45" s="18">
        <v>12</v>
      </c>
      <c r="D45" s="18">
        <v>3</v>
      </c>
      <c r="E45" s="18">
        <v>0</v>
      </c>
      <c r="F45" s="18">
        <v>0</v>
      </c>
      <c r="G45" s="18">
        <v>1588</v>
      </c>
      <c r="H45" s="18">
        <v>100</v>
      </c>
      <c r="I45" s="18">
        <v>7201.1419599999999</v>
      </c>
      <c r="J45" s="18">
        <v>361</v>
      </c>
      <c r="K45" s="18">
        <v>0</v>
      </c>
      <c r="L45" s="123">
        <f>100*IF(MIN(Sparse_total!G45,NonLinear_total!G45,BilevelSolver_total!G45)=0,0,(BilevelSolver_total!G45-MIN(Sparse_total!G45,NonLinear_total!G45,BilevelSolver_total!G45))/MIN(Sparse_total!G45,NonLinear_total!G45,BilevelSolver_total!G45))</f>
        <v>3.1168832535168556</v>
      </c>
      <c r="M45" s="123">
        <f t="shared" si="1"/>
        <v>100</v>
      </c>
      <c r="N45" s="255"/>
      <c r="O45" s="247">
        <v>1609</v>
      </c>
      <c r="P45" s="198">
        <v>602</v>
      </c>
    </row>
    <row r="46" spans="1:16" ht="15.75" customHeight="1" x14ac:dyDescent="0.2">
      <c r="A46" s="18" t="s">
        <v>116</v>
      </c>
      <c r="B46" s="18" t="s">
        <v>112</v>
      </c>
      <c r="C46" s="18">
        <v>12</v>
      </c>
      <c r="D46" s="18">
        <v>4</v>
      </c>
      <c r="E46" s="18">
        <v>0</v>
      </c>
      <c r="F46" s="18">
        <v>0</v>
      </c>
      <c r="G46" s="18">
        <v>1576</v>
      </c>
      <c r="H46" s="18">
        <v>100</v>
      </c>
      <c r="I46" s="18">
        <v>7200.1697400000003</v>
      </c>
      <c r="J46" s="18">
        <v>499</v>
      </c>
      <c r="K46" s="18">
        <v>0</v>
      </c>
      <c r="L46" s="123">
        <f>100*IF(MIN(Sparse_total!G46,NonLinear_total!G46,BilevelSolver_total!G46)=0,0,(BilevelSolver_total!G46-MIN(Sparse_total!G46,NonLinear_total!G46,BilevelSolver_total!G46))/MIN(Sparse_total!G46,NonLinear_total!G46,BilevelSolver_total!G46))</f>
        <v>3.1413612569035978</v>
      </c>
      <c r="M46" s="123">
        <f t="shared" si="1"/>
        <v>100</v>
      </c>
      <c r="N46" s="255"/>
      <c r="O46" s="247">
        <v>1609</v>
      </c>
      <c r="P46" s="198">
        <v>395</v>
      </c>
    </row>
    <row r="47" spans="1:16" ht="15.75" customHeight="1" x14ac:dyDescent="0.2">
      <c r="A47" s="18" t="s">
        <v>117</v>
      </c>
      <c r="B47" s="18" t="s">
        <v>112</v>
      </c>
      <c r="C47" s="18">
        <v>12</v>
      </c>
      <c r="D47" s="18">
        <v>5</v>
      </c>
      <c r="E47" s="18">
        <v>0</v>
      </c>
      <c r="F47" s="18">
        <v>0</v>
      </c>
      <c r="G47" s="18">
        <v>1569</v>
      </c>
      <c r="H47" s="18">
        <v>100</v>
      </c>
      <c r="I47" s="18">
        <v>7200.0145899999998</v>
      </c>
      <c r="J47" s="18">
        <v>597</v>
      </c>
      <c r="K47" s="18">
        <v>0</v>
      </c>
      <c r="L47" s="123">
        <f>100*IF(MIN(Sparse_total!G47,NonLinear_total!G47,BilevelSolver_total!G47)=0,0,(BilevelSolver_total!G47-MIN(Sparse_total!G47,NonLinear_total!G47,BilevelSolver_total!G47))/MIN(Sparse_total!G47,NonLinear_total!G47,BilevelSolver_total!G47))</f>
        <v>2.885245901639375</v>
      </c>
      <c r="M47" s="123">
        <f t="shared" si="1"/>
        <v>100</v>
      </c>
      <c r="N47" s="255"/>
      <c r="O47" s="247">
        <v>1609</v>
      </c>
      <c r="P47" s="198">
        <v>238</v>
      </c>
    </row>
    <row r="48" spans="1:16" ht="15.75" customHeight="1" x14ac:dyDescent="0.2">
      <c r="A48" s="18" t="s">
        <v>118</v>
      </c>
      <c r="B48" s="18" t="s">
        <v>112</v>
      </c>
      <c r="C48" s="18">
        <v>13</v>
      </c>
      <c r="D48" s="18">
        <v>3</v>
      </c>
      <c r="E48" s="18">
        <v>0</v>
      </c>
      <c r="F48" s="18">
        <v>0</v>
      </c>
      <c r="G48" s="18">
        <v>1089</v>
      </c>
      <c r="H48" s="18">
        <v>100</v>
      </c>
      <c r="I48" s="18">
        <v>7224.0070599999999</v>
      </c>
      <c r="J48" s="18">
        <v>549</v>
      </c>
      <c r="K48" s="18">
        <v>0</v>
      </c>
      <c r="L48" s="123">
        <f>100*IF(MIN(Sparse_total!G48,NonLinear_total!G48,BilevelSolver_total!G48)=0,0,(BilevelSolver_total!G48-MIN(Sparse_total!G48,NonLinear_total!G48,BilevelSolver_total!G48))/MIN(Sparse_total!G48,NonLinear_total!G48,BilevelSolver_total!G48))</f>
        <v>1.4911463350367331</v>
      </c>
      <c r="M48" s="123">
        <f t="shared" si="1"/>
        <v>100</v>
      </c>
      <c r="N48" s="255"/>
      <c r="O48" s="247">
        <v>1132</v>
      </c>
      <c r="P48" s="198">
        <v>396</v>
      </c>
    </row>
    <row r="49" spans="1:16" ht="15.75" customHeight="1" x14ac:dyDescent="0.2">
      <c r="A49" s="18" t="s">
        <v>119</v>
      </c>
      <c r="B49" s="18" t="s">
        <v>112</v>
      </c>
      <c r="C49" s="18">
        <v>13</v>
      </c>
      <c r="D49" s="18">
        <v>4</v>
      </c>
      <c r="E49" s="18">
        <v>0</v>
      </c>
      <c r="F49" s="18">
        <v>0</v>
      </c>
      <c r="G49" s="18">
        <v>1103</v>
      </c>
      <c r="H49" s="18">
        <v>100</v>
      </c>
      <c r="I49" s="18">
        <v>7203.9295899999997</v>
      </c>
      <c r="J49" s="18">
        <v>421</v>
      </c>
      <c r="K49" s="18">
        <v>0</v>
      </c>
      <c r="L49" s="123">
        <f>100*IF(MIN(Sparse_total!G49,NonLinear_total!G49,BilevelSolver_total!G49)=0,0,(BilevelSolver_total!G49-MIN(Sparse_total!G49,NonLinear_total!G49,BilevelSolver_total!G49))/MIN(Sparse_total!G49,NonLinear_total!G49,BilevelSolver_total!G49))</f>
        <v>4.056603773584861</v>
      </c>
      <c r="M49" s="123">
        <f t="shared" si="1"/>
        <v>100</v>
      </c>
      <c r="N49" s="255"/>
      <c r="O49" s="247">
        <v>1132</v>
      </c>
      <c r="P49" s="198">
        <v>239</v>
      </c>
    </row>
    <row r="50" spans="1:16" ht="15.75" customHeight="1" x14ac:dyDescent="0.2">
      <c r="A50" s="18" t="s">
        <v>120</v>
      </c>
      <c r="B50" s="18" t="s">
        <v>112</v>
      </c>
      <c r="C50" s="18">
        <v>13</v>
      </c>
      <c r="D50" s="18">
        <v>5</v>
      </c>
      <c r="E50" s="18">
        <v>0</v>
      </c>
      <c r="F50" s="18">
        <v>7.1118139999999999</v>
      </c>
      <c r="G50" s="18">
        <v>1101</v>
      </c>
      <c r="H50" s="18">
        <v>99.354059000000007</v>
      </c>
      <c r="I50" s="18">
        <v>7200.0057100000004</v>
      </c>
      <c r="J50" s="18">
        <v>464</v>
      </c>
      <c r="K50" s="18">
        <v>0</v>
      </c>
      <c r="L50" s="123">
        <f>100*IF(MIN(Sparse_total!G50,NonLinear_total!G50,BilevelSolver_total!G50)=0,0,(BilevelSolver_total!G50-MIN(Sparse_total!G50,NonLinear_total!G50,BilevelSolver_total!G50))/MIN(Sparse_total!G50,NonLinear_total!G50,BilevelSolver_total!G50))</f>
        <v>5.6621880998080618</v>
      </c>
      <c r="M50" s="123">
        <f t="shared" si="1"/>
        <v>100</v>
      </c>
      <c r="N50" s="255"/>
      <c r="O50" s="247">
        <v>1132</v>
      </c>
      <c r="P50" s="198">
        <v>171</v>
      </c>
    </row>
    <row r="51" spans="1:16" ht="15.75" customHeight="1" x14ac:dyDescent="0.2">
      <c r="A51" s="18" t="s">
        <v>121</v>
      </c>
      <c r="B51" s="18" t="s">
        <v>112</v>
      </c>
      <c r="C51" s="18">
        <v>9</v>
      </c>
      <c r="D51" s="18">
        <v>3</v>
      </c>
      <c r="E51" s="18">
        <v>0</v>
      </c>
      <c r="F51" s="18">
        <v>37.633544000000001</v>
      </c>
      <c r="G51" s="18">
        <v>4059</v>
      </c>
      <c r="H51" s="18">
        <v>99.072837000000007</v>
      </c>
      <c r="I51" s="18">
        <v>7200.0516200000002</v>
      </c>
      <c r="J51" s="18">
        <v>115</v>
      </c>
      <c r="K51" s="18">
        <v>6.386101</v>
      </c>
      <c r="L51" s="123">
        <f>100*IF(MIN(Sparse_total!G51,NonLinear_total!G51,BilevelSolver_total!G51)=0,0,(BilevelSolver_total!G51-MIN(Sparse_total!G51,NonLinear_total!G51,BilevelSolver_total!G51))/MIN(Sparse_total!G51,NonLinear_total!G51,BilevelSolver_total!G51))</f>
        <v>1.1967090501121915</v>
      </c>
      <c r="M51" s="123">
        <f t="shared" si="1"/>
        <v>99.842668120226662</v>
      </c>
      <c r="N51" s="255"/>
      <c r="O51" s="247">
        <v>4071</v>
      </c>
      <c r="P51" s="198">
        <v>1606</v>
      </c>
    </row>
    <row r="52" spans="1:16" ht="15.75" customHeight="1" x14ac:dyDescent="0.2">
      <c r="A52" s="18" t="s">
        <v>122</v>
      </c>
      <c r="B52" s="18" t="s">
        <v>112</v>
      </c>
      <c r="C52" s="18">
        <v>9</v>
      </c>
      <c r="D52" s="18">
        <v>4</v>
      </c>
      <c r="E52" s="18">
        <v>0</v>
      </c>
      <c r="F52" s="18">
        <v>28.842843999999999</v>
      </c>
      <c r="G52" s="18">
        <v>4031</v>
      </c>
      <c r="H52" s="18">
        <v>99.284474000000003</v>
      </c>
      <c r="I52" s="18">
        <v>7207.1127900000001</v>
      </c>
      <c r="J52" s="18">
        <v>120</v>
      </c>
      <c r="K52" s="18">
        <v>2.8571430000000002</v>
      </c>
      <c r="L52" s="123">
        <f>100*IF(MIN(Sparse_total!G52,NonLinear_total!G52,BilevelSolver_total!G52)=0,0,(BilevelSolver_total!G52-MIN(Sparse_total!G52,NonLinear_total!G52,BilevelSolver_total!G52))/MIN(Sparse_total!G52,NonLinear_total!G52,BilevelSolver_total!G52))</f>
        <v>0.49862877088007973</v>
      </c>
      <c r="M52" s="123">
        <f t="shared" si="1"/>
        <v>99.929120739270658</v>
      </c>
      <c r="N52" s="255"/>
      <c r="O52" s="247">
        <v>4071</v>
      </c>
      <c r="P52" s="198">
        <v>1128</v>
      </c>
    </row>
    <row r="53" spans="1:16" ht="15.75" customHeight="1" thickBot="1" x14ac:dyDescent="0.25">
      <c r="A53" s="21" t="s">
        <v>123</v>
      </c>
      <c r="B53" s="21" t="s">
        <v>112</v>
      </c>
      <c r="C53" s="21">
        <v>9</v>
      </c>
      <c r="D53" s="21">
        <v>5</v>
      </c>
      <c r="E53" s="21">
        <v>0</v>
      </c>
      <c r="F53" s="21">
        <v>20.184932</v>
      </c>
      <c r="G53" s="21">
        <v>4055</v>
      </c>
      <c r="H53" s="21">
        <v>99.502221000000006</v>
      </c>
      <c r="I53" s="21">
        <v>7201.1756699999996</v>
      </c>
      <c r="J53" s="21">
        <v>129</v>
      </c>
      <c r="K53" s="21">
        <v>5.0300690000000001</v>
      </c>
      <c r="L53" s="222">
        <f>100*IF(MIN(Sparse_total!G53,NonLinear_total!G53,BilevelSolver_total!G53)=0,0,(BilevelSolver_total!G53-MIN(Sparse_total!G53,NonLinear_total!G53,BilevelSolver_total!G53))/MIN(Sparse_total!G53,NonLinear_total!G53,BilevelSolver_total!G53))</f>
        <v>1.3243378346565862</v>
      </c>
      <c r="M53" s="222">
        <f t="shared" si="1"/>
        <v>99.875953908754624</v>
      </c>
      <c r="N53" s="255"/>
      <c r="O53" s="250">
        <v>4071</v>
      </c>
      <c r="P53" s="201">
        <v>886</v>
      </c>
    </row>
    <row r="54" spans="1:16" ht="15.75" customHeight="1" thickTop="1" x14ac:dyDescent="0.2">
      <c r="A54" s="18" t="s">
        <v>124</v>
      </c>
      <c r="B54" s="18" t="s">
        <v>125</v>
      </c>
      <c r="C54" s="18">
        <v>11</v>
      </c>
      <c r="D54" s="18">
        <v>3</v>
      </c>
      <c r="E54" s="18">
        <v>0</v>
      </c>
      <c r="F54" s="18">
        <v>42.385049000000002</v>
      </c>
      <c r="G54" s="18">
        <v>3539</v>
      </c>
      <c r="H54" s="18">
        <v>98.802344000000005</v>
      </c>
      <c r="I54" s="18">
        <v>7200.0780299999997</v>
      </c>
      <c r="J54" s="18">
        <v>97</v>
      </c>
      <c r="K54" s="18">
        <v>20.688806</v>
      </c>
      <c r="L54" s="123">
        <f>100*IF(MIN(Sparse_total!G54,NonLinear_total!G54,BilevelSolver_total!G54)=0,0,(BilevelSolver_total!G54-MIN(Sparse_total!G54,NonLinear_total!G54,BilevelSolver_total!G54))/MIN(Sparse_total!G54,NonLinear_total!G54,BilevelSolver_total!G54))</f>
        <v>0.74010817014880914</v>
      </c>
      <c r="M54" s="123">
        <f t="shared" si="1"/>
        <v>99.41540531223508</v>
      </c>
      <c r="N54" s="255"/>
      <c r="O54" s="247">
        <v>3555</v>
      </c>
      <c r="P54" s="198">
        <v>1790</v>
      </c>
    </row>
    <row r="55" spans="1:16" ht="15.75" customHeight="1" x14ac:dyDescent="0.2">
      <c r="A55" s="18" t="s">
        <v>126</v>
      </c>
      <c r="B55" s="18" t="s">
        <v>125</v>
      </c>
      <c r="C55" s="18">
        <v>11</v>
      </c>
      <c r="D55" s="18">
        <v>4</v>
      </c>
      <c r="E55" s="18">
        <v>0</v>
      </c>
      <c r="F55" s="18">
        <v>29.823885000000001</v>
      </c>
      <c r="G55" s="18">
        <v>3533</v>
      </c>
      <c r="H55" s="18">
        <v>99.155848000000006</v>
      </c>
      <c r="I55" s="18">
        <v>7200.0820299999996</v>
      </c>
      <c r="J55" s="18">
        <v>102</v>
      </c>
      <c r="K55" s="18">
        <v>11.906893</v>
      </c>
      <c r="L55" s="123">
        <f>100*IF(MIN(Sparse_total!G55,NonLinear_total!G55,BilevelSolver_total!G55)=0,0,(BilevelSolver_total!G55-MIN(Sparse_total!G55,NonLinear_total!G55,BilevelSolver_total!G55))/MIN(Sparse_total!G55,NonLinear_total!G55,BilevelSolver_total!G55))</f>
        <v>0.65527067220032742</v>
      </c>
      <c r="M55" s="123">
        <f t="shared" si="1"/>
        <v>99.662980667987554</v>
      </c>
      <c r="N55" s="255"/>
      <c r="O55" s="247">
        <v>3555</v>
      </c>
      <c r="P55" s="198">
        <v>1325</v>
      </c>
    </row>
    <row r="56" spans="1:16" ht="15.75" customHeight="1" x14ac:dyDescent="0.2">
      <c r="A56" s="18" t="s">
        <v>127</v>
      </c>
      <c r="B56" s="18" t="s">
        <v>125</v>
      </c>
      <c r="C56" s="18">
        <v>11</v>
      </c>
      <c r="D56" s="18">
        <v>5</v>
      </c>
      <c r="E56" s="18">
        <v>0</v>
      </c>
      <c r="F56" s="18">
        <v>18.457740999999999</v>
      </c>
      <c r="G56" s="18">
        <v>3526</v>
      </c>
      <c r="H56" s="18">
        <v>99.476524999999995</v>
      </c>
      <c r="I56" s="18">
        <v>7200.1033299999999</v>
      </c>
      <c r="J56" s="18">
        <v>92</v>
      </c>
      <c r="K56" s="18">
        <v>11.076129999999999</v>
      </c>
      <c r="L56" s="123">
        <f>100*IF(MIN(Sparse_total!G56,NonLinear_total!G56,BilevelSolver_total!G56)=0,0,(BilevelSolver_total!G56-MIN(Sparse_total!G56,NonLinear_total!G56,BilevelSolver_total!G56))/MIN(Sparse_total!G56,NonLinear_total!G56,BilevelSolver_total!G56))</f>
        <v>1.5552995404537469</v>
      </c>
      <c r="M56" s="123">
        <f t="shared" si="1"/>
        <v>99.685872660238232</v>
      </c>
      <c r="N56" s="255"/>
      <c r="O56" s="247">
        <v>3555</v>
      </c>
      <c r="P56" s="198">
        <v>993</v>
      </c>
    </row>
    <row r="57" spans="1:16" ht="15.75" customHeight="1" x14ac:dyDescent="0.2">
      <c r="A57" s="18" t="s">
        <v>128</v>
      </c>
      <c r="B57" s="18" t="s">
        <v>125</v>
      </c>
      <c r="C57" s="18">
        <v>12</v>
      </c>
      <c r="D57" s="18">
        <v>3</v>
      </c>
      <c r="E57" s="18">
        <v>0</v>
      </c>
      <c r="F57" s="18">
        <v>14.494437</v>
      </c>
      <c r="G57" s="18">
        <v>2785</v>
      </c>
      <c r="H57" s="18">
        <v>99.479552999999996</v>
      </c>
      <c r="I57" s="18">
        <v>7233.3289400000003</v>
      </c>
      <c r="J57" s="18">
        <v>163</v>
      </c>
      <c r="K57" s="18">
        <v>0</v>
      </c>
      <c r="L57" s="123">
        <f>100*IF(MIN(Sparse_total!G57,NonLinear_total!G57,BilevelSolver_total!G57)=0,0,(BilevelSolver_total!G57-MIN(Sparse_total!G57,NonLinear_total!G57,BilevelSolver_total!G57))/MIN(Sparse_total!G57,NonLinear_total!G57,BilevelSolver_total!G57))</f>
        <v>1.7165814537194308</v>
      </c>
      <c r="M57" s="123">
        <f t="shared" si="1"/>
        <v>100</v>
      </c>
      <c r="N57" s="255"/>
      <c r="O57" s="247">
        <v>2808</v>
      </c>
      <c r="P57" s="198">
        <v>1326</v>
      </c>
    </row>
    <row r="58" spans="1:16" ht="15.75" customHeight="1" x14ac:dyDescent="0.2">
      <c r="A58" s="18" t="s">
        <v>129</v>
      </c>
      <c r="B58" s="18" t="s">
        <v>125</v>
      </c>
      <c r="C58" s="18">
        <v>12</v>
      </c>
      <c r="D58" s="18">
        <v>4</v>
      </c>
      <c r="E58" s="18">
        <v>0</v>
      </c>
      <c r="F58" s="18">
        <v>8.084517</v>
      </c>
      <c r="G58" s="18">
        <v>2780</v>
      </c>
      <c r="H58" s="18">
        <v>99.709190000000007</v>
      </c>
      <c r="I58" s="18">
        <v>7200.2008100000003</v>
      </c>
      <c r="J58" s="18">
        <v>152</v>
      </c>
      <c r="K58" s="18">
        <v>0.92857100000000004</v>
      </c>
      <c r="L58" s="123">
        <f>100*IF(MIN(Sparse_total!G58,NonLinear_total!G58,BilevelSolver_total!G58)=0,0,(BilevelSolver_total!G58-MIN(Sparse_total!G58,NonLinear_total!G58,BilevelSolver_total!G58))/MIN(Sparse_total!G58,NonLinear_total!G58,BilevelSolver_total!G58))</f>
        <v>1.3119533530096565</v>
      </c>
      <c r="M58" s="123">
        <f t="shared" si="1"/>
        <v>99.966598165467644</v>
      </c>
      <c r="N58" s="255"/>
      <c r="O58" s="247">
        <v>2808</v>
      </c>
      <c r="P58" s="198">
        <v>994</v>
      </c>
    </row>
    <row r="59" spans="1:16" ht="15.75" customHeight="1" x14ac:dyDescent="0.2">
      <c r="A59" s="18" t="s">
        <v>130</v>
      </c>
      <c r="B59" s="18" t="s">
        <v>125</v>
      </c>
      <c r="C59" s="18">
        <v>12</v>
      </c>
      <c r="D59" s="18">
        <v>5</v>
      </c>
      <c r="E59" s="18">
        <v>0</v>
      </c>
      <c r="F59" s="18">
        <v>2</v>
      </c>
      <c r="G59" s="18">
        <v>2773</v>
      </c>
      <c r="H59" s="18">
        <v>99.927875999999998</v>
      </c>
      <c r="I59" s="18">
        <v>7209.8598599999996</v>
      </c>
      <c r="J59" s="18">
        <v>257</v>
      </c>
      <c r="K59" s="18">
        <v>0.188137</v>
      </c>
      <c r="L59" s="123">
        <f>100*IF(MIN(Sparse_total!G59,NonLinear_total!G59,BilevelSolver_total!G59)=0,0,(BilevelSolver_total!G59-MIN(Sparse_total!G59,NonLinear_total!G59,BilevelSolver_total!G59))/MIN(Sparse_total!G59,NonLinear_total!G59,BilevelSolver_total!G59))</f>
        <v>2.0235467255334805</v>
      </c>
      <c r="M59" s="123">
        <f t="shared" si="1"/>
        <v>99.99321539848539</v>
      </c>
      <c r="N59" s="255"/>
      <c r="O59" s="247">
        <v>2808</v>
      </c>
      <c r="P59" s="198">
        <v>742</v>
      </c>
    </row>
    <row r="60" spans="1:16" ht="15.75" customHeight="1" x14ac:dyDescent="0.2">
      <c r="A60" s="18" t="s">
        <v>131</v>
      </c>
      <c r="B60" s="18" t="s">
        <v>125</v>
      </c>
      <c r="C60" s="18">
        <v>13</v>
      </c>
      <c r="D60" s="18">
        <v>3</v>
      </c>
      <c r="E60" s="18">
        <v>0</v>
      </c>
      <c r="F60" s="18">
        <v>10.701377000000001</v>
      </c>
      <c r="G60" s="18">
        <v>2129</v>
      </c>
      <c r="H60" s="18">
        <v>99.497352000000006</v>
      </c>
      <c r="I60" s="18">
        <v>7201.4086299999999</v>
      </c>
      <c r="J60" s="18">
        <v>176</v>
      </c>
      <c r="K60" s="18">
        <v>0</v>
      </c>
      <c r="L60" s="123">
        <f>100*IF(MIN(Sparse_total!G60,NonLinear_total!G60,BilevelSolver_total!G60)=0,0,(BilevelSolver_total!G60-MIN(Sparse_total!G60,NonLinear_total!G60,BilevelSolver_total!G60))/MIN(Sparse_total!G60,NonLinear_total!G60,BilevelSolver_total!G60))</f>
        <v>1.3326987157113301</v>
      </c>
      <c r="M60" s="123">
        <f t="shared" si="1"/>
        <v>100</v>
      </c>
      <c r="N60" s="255"/>
      <c r="O60" s="247">
        <v>2151</v>
      </c>
      <c r="P60" s="198">
        <v>995</v>
      </c>
    </row>
    <row r="61" spans="1:16" ht="15.75" customHeight="1" x14ac:dyDescent="0.2">
      <c r="A61" s="18" t="s">
        <v>132</v>
      </c>
      <c r="B61" s="18" t="s">
        <v>125</v>
      </c>
      <c r="C61" s="18">
        <v>13</v>
      </c>
      <c r="D61" s="18">
        <v>4</v>
      </c>
      <c r="E61" s="18">
        <v>0</v>
      </c>
      <c r="F61" s="18">
        <v>0</v>
      </c>
      <c r="G61" s="18">
        <v>2141</v>
      </c>
      <c r="H61" s="18">
        <v>100</v>
      </c>
      <c r="I61" s="18">
        <v>7200.1306800000002</v>
      </c>
      <c r="J61" s="18">
        <v>218</v>
      </c>
      <c r="K61" s="18">
        <v>0</v>
      </c>
      <c r="L61" s="123">
        <f>100*IF(MIN(Sparse_total!G61,NonLinear_total!G61,BilevelSolver_total!G61)=0,0,(BilevelSolver_total!G61-MIN(Sparse_total!G61,NonLinear_total!G61,BilevelSolver_total!G61))/MIN(Sparse_total!G61,NonLinear_total!G61,BilevelSolver_total!G61))</f>
        <v>2.4401914001749549</v>
      </c>
      <c r="M61" s="123">
        <f t="shared" si="1"/>
        <v>100</v>
      </c>
      <c r="N61" s="255"/>
      <c r="O61" s="247">
        <v>2151</v>
      </c>
      <c r="P61" s="198">
        <v>743</v>
      </c>
    </row>
    <row r="62" spans="1:16" ht="15.75" customHeight="1" x14ac:dyDescent="0.2">
      <c r="A62" s="18" t="s">
        <v>133</v>
      </c>
      <c r="B62" s="18" t="s">
        <v>125</v>
      </c>
      <c r="C62" s="18">
        <v>13</v>
      </c>
      <c r="D62" s="18">
        <v>5</v>
      </c>
      <c r="E62" s="18">
        <v>0</v>
      </c>
      <c r="F62" s="18">
        <v>0</v>
      </c>
      <c r="G62" s="18">
        <v>2140</v>
      </c>
      <c r="H62" s="18">
        <v>100</v>
      </c>
      <c r="I62" s="18">
        <v>7202.8147799999997</v>
      </c>
      <c r="J62" s="18">
        <v>204</v>
      </c>
      <c r="K62" s="18">
        <v>0</v>
      </c>
      <c r="L62" s="123">
        <f>100*IF(MIN(Sparse_total!G62,NonLinear_total!G62,BilevelSolver_total!G62)=0,0,(BilevelSolver_total!G62-MIN(Sparse_total!G62,NonLinear_total!G62,BilevelSolver_total!G62))/MIN(Sparse_total!G62,NonLinear_total!G62,BilevelSolver_total!G62))</f>
        <v>2.8351753971457474</v>
      </c>
      <c r="M62" s="123">
        <f t="shared" si="1"/>
        <v>100</v>
      </c>
      <c r="N62" s="255"/>
      <c r="O62" s="247">
        <v>2151</v>
      </c>
      <c r="P62" s="198">
        <v>598</v>
      </c>
    </row>
    <row r="63" spans="1:16" ht="15.75" customHeight="1" x14ac:dyDescent="0.2">
      <c r="A63" s="18" t="s">
        <v>134</v>
      </c>
      <c r="B63" s="18" t="s">
        <v>125</v>
      </c>
      <c r="C63" s="18">
        <v>14</v>
      </c>
      <c r="D63" s="18">
        <v>3</v>
      </c>
      <c r="E63" s="18">
        <v>0</v>
      </c>
      <c r="F63" s="18">
        <v>0</v>
      </c>
      <c r="G63" s="18">
        <v>1760</v>
      </c>
      <c r="H63" s="18">
        <v>100</v>
      </c>
      <c r="I63" s="18">
        <v>7200.1361399999996</v>
      </c>
      <c r="J63" s="18">
        <v>294</v>
      </c>
      <c r="K63" s="18">
        <v>0</v>
      </c>
      <c r="L63" s="123">
        <f>100*IF(MIN(Sparse_total!G63,NonLinear_total!G63,BilevelSolver_total!G63)=0,0,(BilevelSolver_total!G63-MIN(Sparse_total!G63,NonLinear_total!G63,BilevelSolver_total!G63))/MIN(Sparse_total!G63,NonLinear_total!G63,BilevelSolver_total!G63))</f>
        <v>4.2036708111305945</v>
      </c>
      <c r="M63" s="123">
        <f t="shared" si="1"/>
        <v>100</v>
      </c>
      <c r="N63" s="255"/>
      <c r="O63" s="247">
        <v>1793</v>
      </c>
      <c r="P63" s="198">
        <v>744</v>
      </c>
    </row>
    <row r="64" spans="1:16" ht="15.75" customHeight="1" x14ac:dyDescent="0.2">
      <c r="A64" s="18" t="s">
        <v>135</v>
      </c>
      <c r="B64" s="18" t="s">
        <v>125</v>
      </c>
      <c r="C64" s="18">
        <v>14</v>
      </c>
      <c r="D64" s="18">
        <v>4</v>
      </c>
      <c r="E64" s="18">
        <v>0</v>
      </c>
      <c r="F64" s="18">
        <v>0</v>
      </c>
      <c r="G64" s="18">
        <v>1753</v>
      </c>
      <c r="H64" s="18">
        <v>100</v>
      </c>
      <c r="I64" s="18">
        <v>7211.3711000000003</v>
      </c>
      <c r="J64" s="18">
        <v>235</v>
      </c>
      <c r="K64" s="18">
        <v>0</v>
      </c>
      <c r="L64" s="123">
        <f>100*IF(MIN(Sparse_total!G64,NonLinear_total!G64,BilevelSolver_total!G64)=0,0,(BilevelSolver_total!G64-MIN(Sparse_total!G64,NonLinear_total!G64,BilevelSolver_total!G64))/MIN(Sparse_total!G64,NonLinear_total!G64,BilevelSolver_total!G64))</f>
        <v>5.0329538698540004</v>
      </c>
      <c r="M64" s="123">
        <f t="shared" si="1"/>
        <v>100</v>
      </c>
      <c r="N64" s="255"/>
      <c r="O64" s="247">
        <v>1793</v>
      </c>
      <c r="P64" s="198">
        <v>599</v>
      </c>
    </row>
    <row r="65" spans="1:16" ht="15.75" customHeight="1" thickBot="1" x14ac:dyDescent="0.25">
      <c r="A65" s="21" t="s">
        <v>136</v>
      </c>
      <c r="B65" s="21" t="s">
        <v>125</v>
      </c>
      <c r="C65" s="21">
        <v>14</v>
      </c>
      <c r="D65" s="21">
        <v>5</v>
      </c>
      <c r="E65" s="21">
        <v>0</v>
      </c>
      <c r="F65" s="21">
        <v>0</v>
      </c>
      <c r="G65" s="21">
        <v>1755</v>
      </c>
      <c r="H65" s="21">
        <v>100</v>
      </c>
      <c r="I65" s="21">
        <v>7200.1248400000004</v>
      </c>
      <c r="J65" s="21">
        <v>255</v>
      </c>
      <c r="K65" s="21">
        <v>0</v>
      </c>
      <c r="L65" s="222">
        <f>100*IF(MIN(Sparse_total!G65,NonLinear_total!G65,BilevelSolver_total!G65)=0,0,(BilevelSolver_total!G65-MIN(Sparse_total!G65,NonLinear_total!G65,BilevelSolver_total!G65))/MIN(Sparse_total!G65,NonLinear_total!G65,BilevelSolver_total!G65))</f>
        <v>4.6511627917431895</v>
      </c>
      <c r="M65" s="222">
        <f t="shared" si="1"/>
        <v>100</v>
      </c>
      <c r="N65" s="255"/>
      <c r="O65" s="250">
        <v>1793</v>
      </c>
      <c r="P65" s="201">
        <v>304</v>
      </c>
    </row>
    <row r="66" spans="1:16" ht="15.75" customHeight="1" thickTop="1" x14ac:dyDescent="0.2">
      <c r="A66" s="19" t="s">
        <v>137</v>
      </c>
      <c r="B66" s="19" t="s">
        <v>138</v>
      </c>
      <c r="C66" s="19">
        <v>2</v>
      </c>
      <c r="D66" s="19">
        <v>3</v>
      </c>
      <c r="E66" s="19">
        <v>1</v>
      </c>
      <c r="F66" s="19">
        <v>44</v>
      </c>
      <c r="G66" s="19">
        <v>44</v>
      </c>
      <c r="H66" s="19">
        <v>0</v>
      </c>
      <c r="I66" s="19">
        <v>1445.7479699999999</v>
      </c>
      <c r="J66" s="19">
        <v>21440</v>
      </c>
      <c r="K66" s="19">
        <v>4.6609600000000002</v>
      </c>
      <c r="L66" s="220">
        <f>100*IF(MIN(Sparse_total!G66,NonLinear_total!G66,BilevelSolver_total!G66)=0,0,(BilevelSolver_total!G66-MIN(Sparse_total!G66,NonLinear_total!G66,BilevelSolver_total!G66))/MIN(Sparse_total!G66,NonLinear_total!G66,BilevelSolver_total!G66))</f>
        <v>1.1363742271699708E-8</v>
      </c>
      <c r="M66" s="220">
        <f t="shared" ref="M66:M97" si="2">(G66-K66)*100/G66</f>
        <v>89.406909090909082</v>
      </c>
      <c r="N66" s="255"/>
      <c r="O66" s="248">
        <v>53</v>
      </c>
      <c r="P66" s="199">
        <v>0</v>
      </c>
    </row>
    <row r="67" spans="1:16" ht="15.75" customHeight="1" x14ac:dyDescent="0.2">
      <c r="A67" s="18" t="s">
        <v>139</v>
      </c>
      <c r="B67" s="18" t="s">
        <v>138</v>
      </c>
      <c r="C67" s="18">
        <v>2</v>
      </c>
      <c r="D67" s="18">
        <v>4</v>
      </c>
      <c r="E67" s="18">
        <v>0</v>
      </c>
      <c r="F67" s="18">
        <v>38</v>
      </c>
      <c r="G67" s="18">
        <v>42</v>
      </c>
      <c r="H67" s="18">
        <v>9.5238099999999992</v>
      </c>
      <c r="I67" s="18">
        <v>7200.00641</v>
      </c>
      <c r="J67" s="18">
        <v>96794</v>
      </c>
      <c r="K67" s="18">
        <v>4.090236</v>
      </c>
      <c r="L67" s="123">
        <f>100*IF(MIN(Sparse_total!G67,NonLinear_total!G67,BilevelSolver_total!G67)=0,0,(BilevelSolver_total!G67-MIN(Sparse_total!G67,NonLinear_total!G67,BilevelSolver_total!G67))/MIN(Sparse_total!G67,NonLinear_total!G67,BilevelSolver_total!G67))</f>
        <v>0</v>
      </c>
      <c r="M67" s="123">
        <f t="shared" si="2"/>
        <v>90.261342857142864</v>
      </c>
      <c r="N67" s="255"/>
      <c r="O67" s="247">
        <v>53</v>
      </c>
      <c r="P67" s="198">
        <v>0</v>
      </c>
    </row>
    <row r="68" spans="1:16" ht="15.75" customHeight="1" x14ac:dyDescent="0.2">
      <c r="A68" s="18" t="s">
        <v>140</v>
      </c>
      <c r="B68" s="18" t="s">
        <v>138</v>
      </c>
      <c r="C68" s="18">
        <v>2</v>
      </c>
      <c r="D68" s="18">
        <v>5</v>
      </c>
      <c r="E68" s="18">
        <v>0</v>
      </c>
      <c r="F68" s="18">
        <v>20.239892999999999</v>
      </c>
      <c r="G68" s="18">
        <v>40</v>
      </c>
      <c r="H68" s="18">
        <v>49.400266999999999</v>
      </c>
      <c r="I68" s="18">
        <v>7200.0018</v>
      </c>
      <c r="J68" s="18">
        <v>78548</v>
      </c>
      <c r="K68" s="18">
        <v>3.6749499999999999</v>
      </c>
      <c r="L68" s="123">
        <f>100*IF(MIN(Sparse_total!G68,NonLinear_total!G68,BilevelSolver_total!G68)=0,0,(BilevelSolver_total!G68-MIN(Sparse_total!G68,NonLinear_total!G68,BilevelSolver_total!G68))/MIN(Sparse_total!G68,NonLinear_total!G68,BilevelSolver_total!G68))</f>
        <v>2.5641025641025639</v>
      </c>
      <c r="M68" s="123">
        <f t="shared" si="2"/>
        <v>90.812624999999997</v>
      </c>
      <c r="N68" s="255"/>
      <c r="O68" s="247">
        <v>53</v>
      </c>
      <c r="P68" s="198">
        <v>0</v>
      </c>
    </row>
    <row r="69" spans="1:16" ht="15.75" customHeight="1" x14ac:dyDescent="0.2">
      <c r="A69" s="19" t="s">
        <v>141</v>
      </c>
      <c r="B69" s="19" t="s">
        <v>138</v>
      </c>
      <c r="C69" s="19">
        <v>3</v>
      </c>
      <c r="D69" s="19">
        <v>3</v>
      </c>
      <c r="E69" s="19">
        <v>1</v>
      </c>
      <c r="F69" s="19">
        <v>31</v>
      </c>
      <c r="G69" s="19">
        <v>31</v>
      </c>
      <c r="H69" s="19">
        <v>0</v>
      </c>
      <c r="I69" s="19">
        <v>311.82045099999999</v>
      </c>
      <c r="J69" s="19">
        <v>6314</v>
      </c>
      <c r="K69" s="19">
        <v>3.5424370000000001</v>
      </c>
      <c r="L69" s="220">
        <f>100*IF(MIN(Sparse_total!G69,NonLinear_total!G69,BilevelSolver_total!G69)=0,0,(BilevelSolver_total!G69-MIN(Sparse_total!G69,NonLinear_total!G69,BilevelSolver_total!G69))/MIN(Sparse_total!G69,NonLinear_total!G69,BilevelSolver_total!G69))</f>
        <v>0</v>
      </c>
      <c r="M69" s="220">
        <f t="shared" si="2"/>
        <v>88.57278387096774</v>
      </c>
      <c r="N69" s="255"/>
      <c r="O69" s="248">
        <v>45</v>
      </c>
      <c r="P69" s="199">
        <v>0</v>
      </c>
    </row>
    <row r="70" spans="1:16" ht="15.75" customHeight="1" x14ac:dyDescent="0.2">
      <c r="A70" s="19" t="s">
        <v>142</v>
      </c>
      <c r="B70" s="19" t="s">
        <v>138</v>
      </c>
      <c r="C70" s="19">
        <v>3</v>
      </c>
      <c r="D70" s="19">
        <v>4</v>
      </c>
      <c r="E70" s="19">
        <v>1</v>
      </c>
      <c r="F70" s="19">
        <v>28</v>
      </c>
      <c r="G70" s="19">
        <v>28</v>
      </c>
      <c r="H70" s="19">
        <v>0</v>
      </c>
      <c r="I70" s="19">
        <v>1159.0080700000001</v>
      </c>
      <c r="J70" s="19">
        <v>21089</v>
      </c>
      <c r="K70" s="19">
        <v>1.568975</v>
      </c>
      <c r="L70" s="220">
        <f>100*IF(MIN(Sparse_total!G70,NonLinear_total!G70,BilevelSolver_total!G70)=0,0,(BilevelSolver_total!G70-MIN(Sparse_total!G70,NonLinear_total!G70,BilevelSolver_total!G70))/MIN(Sparse_total!G70,NonLinear_total!G70,BilevelSolver_total!G70))</f>
        <v>0</v>
      </c>
      <c r="M70" s="220">
        <f t="shared" si="2"/>
        <v>94.396517857142854</v>
      </c>
      <c r="N70" s="255"/>
      <c r="O70" s="248">
        <v>45</v>
      </c>
      <c r="P70" s="199">
        <v>0</v>
      </c>
    </row>
    <row r="71" spans="1:16" ht="15.75" customHeight="1" x14ac:dyDescent="0.2">
      <c r="A71" s="19" t="s">
        <v>143</v>
      </c>
      <c r="B71" s="19" t="s">
        <v>138</v>
      </c>
      <c r="C71" s="19">
        <v>3</v>
      </c>
      <c r="D71" s="19">
        <v>5</v>
      </c>
      <c r="E71" s="19">
        <v>1</v>
      </c>
      <c r="F71" s="19">
        <v>23</v>
      </c>
      <c r="G71" s="19">
        <v>23</v>
      </c>
      <c r="H71" s="19">
        <v>0</v>
      </c>
      <c r="I71" s="19">
        <v>2289.87574</v>
      </c>
      <c r="J71" s="19">
        <v>39055</v>
      </c>
      <c r="K71" s="19">
        <v>0.53367699999999996</v>
      </c>
      <c r="L71" s="220">
        <f>100*IF(MIN(Sparse_total!G71,NonLinear_total!G71,BilevelSolver_total!G71)=0,0,(BilevelSolver_total!G71-MIN(Sparse_total!G71,NonLinear_total!G71,BilevelSolver_total!G71))/MIN(Sparse_total!G71,NonLinear_total!G71,BilevelSolver_total!G71))</f>
        <v>0</v>
      </c>
      <c r="M71" s="220">
        <f t="shared" si="2"/>
        <v>97.679665217391289</v>
      </c>
      <c r="N71" s="255"/>
      <c r="O71" s="248">
        <v>45</v>
      </c>
      <c r="P71" s="199">
        <v>0</v>
      </c>
    </row>
    <row r="72" spans="1:16" ht="15.75" customHeight="1" thickBot="1" x14ac:dyDescent="0.25">
      <c r="A72" s="22" t="s">
        <v>144</v>
      </c>
      <c r="B72" s="22" t="s">
        <v>138</v>
      </c>
      <c r="C72" s="22">
        <v>4</v>
      </c>
      <c r="D72" s="22">
        <v>3</v>
      </c>
      <c r="E72" s="22">
        <v>1</v>
      </c>
      <c r="F72" s="22">
        <v>7</v>
      </c>
      <c r="G72" s="22">
        <v>7</v>
      </c>
      <c r="H72" s="22">
        <v>0</v>
      </c>
      <c r="I72" s="22">
        <v>2.7562440000000001</v>
      </c>
      <c r="J72" s="22">
        <v>189</v>
      </c>
      <c r="K72" s="22">
        <v>0</v>
      </c>
      <c r="L72" s="221">
        <f>100*IF(MIN(Sparse_total!G72,NonLinear_total!G72,BilevelSolver_total!G72)=0,0,(BilevelSolver_total!G72-MIN(Sparse_total!G72,NonLinear_total!G72,BilevelSolver_total!G72))/MIN(Sparse_total!G72,NonLinear_total!G72,BilevelSolver_total!G72))</f>
        <v>0</v>
      </c>
      <c r="M72" s="221">
        <f t="shared" si="2"/>
        <v>100</v>
      </c>
      <c r="N72" s="255"/>
      <c r="O72" s="249">
        <v>36</v>
      </c>
      <c r="P72" s="202">
        <v>0</v>
      </c>
    </row>
    <row r="73" spans="1:16" ht="15.75" customHeight="1" thickTop="1" x14ac:dyDescent="0.2">
      <c r="A73" s="18" t="s">
        <v>145</v>
      </c>
      <c r="B73" s="18" t="s">
        <v>146</v>
      </c>
      <c r="C73" s="18">
        <v>7</v>
      </c>
      <c r="D73" s="18">
        <v>3</v>
      </c>
      <c r="E73" s="18">
        <v>0</v>
      </c>
      <c r="F73" s="18">
        <v>36.123463000000001</v>
      </c>
      <c r="G73" s="18">
        <v>107</v>
      </c>
      <c r="H73" s="18">
        <v>66.239754000000005</v>
      </c>
      <c r="I73" s="18">
        <v>7200.0296799999996</v>
      </c>
      <c r="J73" s="18">
        <v>22155</v>
      </c>
      <c r="K73" s="18">
        <v>1.6312249999999999</v>
      </c>
      <c r="L73" s="123">
        <f>100*IF(MIN(Sparse_total!G73,NonLinear_total!G73,BilevelSolver_total!G73)=0,0,(BilevelSolver_total!G73-MIN(Sparse_total!G73,NonLinear_total!G73,BilevelSolver_total!G73))/MIN(Sparse_total!G73,NonLinear_total!G73,BilevelSolver_total!G73))</f>
        <v>7.0000000000001066</v>
      </c>
      <c r="M73" s="123">
        <f t="shared" si="2"/>
        <v>98.475490654205615</v>
      </c>
      <c r="N73" s="255"/>
      <c r="O73" s="247">
        <v>115</v>
      </c>
      <c r="P73" s="198">
        <v>0</v>
      </c>
    </row>
    <row r="74" spans="1:16" ht="15.75" customHeight="1" x14ac:dyDescent="0.2">
      <c r="A74" s="18" t="s">
        <v>147</v>
      </c>
      <c r="B74" s="18" t="s">
        <v>146</v>
      </c>
      <c r="C74" s="18">
        <v>7</v>
      </c>
      <c r="D74" s="18">
        <v>4</v>
      </c>
      <c r="E74" s="18">
        <v>0</v>
      </c>
      <c r="F74" s="18">
        <v>19.555257999999998</v>
      </c>
      <c r="G74" s="18">
        <v>105</v>
      </c>
      <c r="H74" s="18">
        <v>81.375945000000002</v>
      </c>
      <c r="I74" s="18">
        <v>7200.0020800000002</v>
      </c>
      <c r="J74" s="18">
        <v>23154</v>
      </c>
      <c r="K74" s="18">
        <v>4.579707</v>
      </c>
      <c r="L74" s="123">
        <f>100*IF(MIN(Sparse_total!G74,NonLinear_total!G74,BilevelSolver_total!G74)=0,0,(BilevelSolver_total!G74-MIN(Sparse_total!G74,NonLinear_total!G74,BilevelSolver_total!G74))/MIN(Sparse_total!G74,NonLinear_total!G74,BilevelSolver_total!G74))</f>
        <v>19.318181818181817</v>
      </c>
      <c r="M74" s="123">
        <f t="shared" si="2"/>
        <v>95.638374285714292</v>
      </c>
      <c r="N74" s="255"/>
      <c r="O74" s="247">
        <v>115</v>
      </c>
      <c r="P74" s="198">
        <v>0</v>
      </c>
    </row>
    <row r="75" spans="1:16" ht="15.75" customHeight="1" x14ac:dyDescent="0.2">
      <c r="A75" s="18" t="s">
        <v>148</v>
      </c>
      <c r="B75" s="18" t="s">
        <v>146</v>
      </c>
      <c r="C75" s="18">
        <v>7</v>
      </c>
      <c r="D75" s="18">
        <v>5</v>
      </c>
      <c r="E75" s="18">
        <v>0</v>
      </c>
      <c r="F75" s="18">
        <v>8.3119250000000005</v>
      </c>
      <c r="G75" s="18">
        <v>104</v>
      </c>
      <c r="H75" s="18">
        <v>92.007765000000006</v>
      </c>
      <c r="I75" s="18">
        <v>7200.0012999999999</v>
      </c>
      <c r="J75" s="18">
        <v>30051</v>
      </c>
      <c r="K75" s="18">
        <v>0.66666700000000001</v>
      </c>
      <c r="L75" s="123">
        <f>100*IF(MIN(Sparse_total!G75,NonLinear_total!G75,BilevelSolver_total!G75)=0,0,(BilevelSolver_total!G75-MIN(Sparse_total!G75,NonLinear_total!G75,BilevelSolver_total!G75))/MIN(Sparse_total!G75,NonLinear_total!G75,BilevelSolver_total!G75))</f>
        <v>23.809530522715921</v>
      </c>
      <c r="M75" s="123">
        <f t="shared" si="2"/>
        <v>99.35897403846154</v>
      </c>
      <c r="N75" s="255"/>
      <c r="O75" s="247">
        <v>115</v>
      </c>
      <c r="P75" s="198">
        <v>0</v>
      </c>
    </row>
    <row r="76" spans="1:16" ht="15.75" customHeight="1" x14ac:dyDescent="0.2">
      <c r="A76" s="19" t="s">
        <v>149</v>
      </c>
      <c r="B76" s="19" t="s">
        <v>146</v>
      </c>
      <c r="C76" s="19">
        <v>8</v>
      </c>
      <c r="D76" s="19">
        <v>3</v>
      </c>
      <c r="E76" s="19">
        <v>1</v>
      </c>
      <c r="F76" s="19">
        <v>57</v>
      </c>
      <c r="G76" s="19">
        <v>57</v>
      </c>
      <c r="H76" s="19">
        <v>0</v>
      </c>
      <c r="I76" s="19">
        <v>1823.3380299999999</v>
      </c>
      <c r="J76" s="19">
        <v>19727</v>
      </c>
      <c r="K76" s="19">
        <v>7.9328709999999996</v>
      </c>
      <c r="L76" s="220">
        <f>100*IF(MIN(Sparse_total!G76,NonLinear_total!G76,BilevelSolver_total!G76)=0,0,(BilevelSolver_total!G76-MIN(Sparse_total!G76,NonLinear_total!G76,BilevelSolver_total!G76))/MIN(Sparse_total!G76,NonLinear_total!G76,BilevelSolver_total!G76))</f>
        <v>3.8643552295726241E-12</v>
      </c>
      <c r="M76" s="220">
        <f t="shared" si="2"/>
        <v>86.082682456140361</v>
      </c>
      <c r="N76" s="255"/>
      <c r="O76" s="248">
        <v>114</v>
      </c>
      <c r="P76" s="199">
        <v>0</v>
      </c>
    </row>
    <row r="77" spans="1:16" ht="15.75" customHeight="1" x14ac:dyDescent="0.2">
      <c r="A77" s="19" t="s">
        <v>150</v>
      </c>
      <c r="B77" s="19" t="s">
        <v>146</v>
      </c>
      <c r="C77" s="19">
        <v>8</v>
      </c>
      <c r="D77" s="19">
        <v>4</v>
      </c>
      <c r="E77" s="19">
        <v>1</v>
      </c>
      <c r="F77" s="19">
        <v>18</v>
      </c>
      <c r="G77" s="19">
        <v>18</v>
      </c>
      <c r="H77" s="19">
        <v>0</v>
      </c>
      <c r="I77" s="19">
        <v>1471.60301</v>
      </c>
      <c r="J77" s="19">
        <v>20970</v>
      </c>
      <c r="K77" s="19">
        <v>4.8281369999999999</v>
      </c>
      <c r="L77" s="220">
        <f>100*IF(MIN(Sparse_total!G77,NonLinear_total!G77,BilevelSolver_total!G77)=0,0,(BilevelSolver_total!G77-MIN(Sparse_total!G77,NonLinear_total!G77,BilevelSolver_total!G77))/MIN(Sparse_total!G77,NonLinear_total!G77,BilevelSolver_total!G77))</f>
        <v>0</v>
      </c>
      <c r="M77" s="220">
        <f t="shared" si="2"/>
        <v>73.177016666666674</v>
      </c>
      <c r="N77" s="255"/>
      <c r="O77" s="248">
        <v>114</v>
      </c>
      <c r="P77" s="199">
        <v>0</v>
      </c>
    </row>
    <row r="78" spans="1:16" ht="15.75" customHeight="1" thickBot="1" x14ac:dyDescent="0.25">
      <c r="A78" s="22" t="s">
        <v>151</v>
      </c>
      <c r="B78" s="22" t="s">
        <v>146</v>
      </c>
      <c r="C78" s="22">
        <v>8</v>
      </c>
      <c r="D78" s="22">
        <v>5</v>
      </c>
      <c r="E78" s="22">
        <v>1</v>
      </c>
      <c r="F78" s="22">
        <v>9</v>
      </c>
      <c r="G78" s="22">
        <v>9</v>
      </c>
      <c r="H78" s="22">
        <v>0</v>
      </c>
      <c r="I78" s="22">
        <v>690.31778899999995</v>
      </c>
      <c r="J78" s="22">
        <v>12974</v>
      </c>
      <c r="K78" s="22">
        <v>0</v>
      </c>
      <c r="L78" s="221">
        <f>100*IF(MIN(Sparse_total!G78,NonLinear_total!G78,BilevelSolver_total!G78)=0,0,(BilevelSolver_total!G78-MIN(Sparse_total!G78,NonLinear_total!G78,BilevelSolver_total!G78))/MIN(Sparse_total!G78,NonLinear_total!G78,BilevelSolver_total!G78))</f>
        <v>6.4438331214570099E-10</v>
      </c>
      <c r="M78" s="221">
        <f t="shared" si="2"/>
        <v>100</v>
      </c>
      <c r="N78" s="255"/>
      <c r="O78" s="249">
        <v>114</v>
      </c>
      <c r="P78" s="202">
        <v>0</v>
      </c>
    </row>
    <row r="79" spans="1:16" ht="15.75" customHeight="1" thickTop="1" x14ac:dyDescent="0.2">
      <c r="A79" s="18" t="s">
        <v>152</v>
      </c>
      <c r="B79" s="18" t="s">
        <v>153</v>
      </c>
      <c r="C79" s="18">
        <v>4</v>
      </c>
      <c r="D79" s="18">
        <v>3</v>
      </c>
      <c r="E79" s="18">
        <v>0</v>
      </c>
      <c r="F79" s="18">
        <v>9.9829670000000004</v>
      </c>
      <c r="G79" s="18">
        <v>1719</v>
      </c>
      <c r="H79" s="18">
        <v>99.419257000000002</v>
      </c>
      <c r="I79" s="18">
        <v>7201.3645299999998</v>
      </c>
      <c r="J79" s="18">
        <v>739</v>
      </c>
      <c r="K79" s="18">
        <v>4.698461</v>
      </c>
      <c r="L79" s="123">
        <f>100*IF(MIN(Sparse_total!G79,NonLinear_total!G79,BilevelSolver_total!G79)=0,0,(BilevelSolver_total!G79-MIN(Sparse_total!G79,NonLinear_total!G79,BilevelSolver_total!G79))/MIN(Sparse_total!G79,NonLinear_total!G79,BilevelSolver_total!G79))</f>
        <v>1.7761995169704583</v>
      </c>
      <c r="M79" s="123">
        <f t="shared" si="2"/>
        <v>99.72667475276323</v>
      </c>
      <c r="N79" s="255"/>
      <c r="O79" s="247">
        <v>1735</v>
      </c>
      <c r="P79" s="198">
        <v>134</v>
      </c>
    </row>
    <row r="80" spans="1:16" ht="15.75" customHeight="1" x14ac:dyDescent="0.2">
      <c r="A80" s="18" t="s">
        <v>154</v>
      </c>
      <c r="B80" s="18" t="s">
        <v>153</v>
      </c>
      <c r="C80" s="18">
        <v>4</v>
      </c>
      <c r="D80" s="18">
        <v>4</v>
      </c>
      <c r="E80" s="18">
        <v>0</v>
      </c>
      <c r="F80" s="18">
        <v>8.6455669999999998</v>
      </c>
      <c r="G80" s="18">
        <v>1721</v>
      </c>
      <c r="H80" s="18">
        <v>99.497642999999997</v>
      </c>
      <c r="I80" s="18">
        <v>7201.0312299999996</v>
      </c>
      <c r="J80" s="18">
        <v>576</v>
      </c>
      <c r="K80" s="18">
        <v>1.049685</v>
      </c>
      <c r="L80" s="123">
        <f>100*IF(MIN(Sparse_total!G80,NonLinear_total!G80,BilevelSolver_total!G80)=0,0,(BilevelSolver_total!G80-MIN(Sparse_total!G80,NonLinear_total!G80,BilevelSolver_total!G80))/MIN(Sparse_total!G80,NonLinear_total!G80,BilevelSolver_total!G80))</f>
        <v>2.7462686655915993</v>
      </c>
      <c r="M80" s="123">
        <f t="shared" si="2"/>
        <v>99.939007263219068</v>
      </c>
      <c r="N80" s="255"/>
      <c r="O80" s="247">
        <v>1735</v>
      </c>
      <c r="P80" s="198">
        <v>67</v>
      </c>
    </row>
    <row r="81" spans="1:16" ht="15.75" customHeight="1" x14ac:dyDescent="0.2">
      <c r="A81" s="18" t="s">
        <v>155</v>
      </c>
      <c r="B81" s="18" t="s">
        <v>153</v>
      </c>
      <c r="C81" s="18">
        <v>4</v>
      </c>
      <c r="D81" s="18">
        <v>5</v>
      </c>
      <c r="E81" s="18">
        <v>0</v>
      </c>
      <c r="F81" s="18">
        <v>8.0037520000000004</v>
      </c>
      <c r="G81" s="18">
        <v>1717</v>
      </c>
      <c r="H81" s="18">
        <v>99.533852999999993</v>
      </c>
      <c r="I81" s="18">
        <v>7200.6492399999997</v>
      </c>
      <c r="J81" s="18">
        <v>650</v>
      </c>
      <c r="K81" s="18">
        <v>0</v>
      </c>
      <c r="L81" s="123">
        <f>100*IF(MIN(Sparse_total!G81,NonLinear_total!G81,BilevelSolver_total!G81)=0,0,(BilevelSolver_total!G81-MIN(Sparse_total!G81,NonLinear_total!G81,BilevelSolver_total!G81))/MIN(Sparse_total!G81,NonLinear_total!G81,BilevelSolver_total!G81))</f>
        <v>3.2471437697559171</v>
      </c>
      <c r="M81" s="123">
        <f t="shared" si="2"/>
        <v>100</v>
      </c>
      <c r="N81" s="255"/>
      <c r="O81" s="247">
        <v>1735</v>
      </c>
      <c r="P81" s="198">
        <v>48</v>
      </c>
    </row>
    <row r="82" spans="1:16" ht="15.75" customHeight="1" x14ac:dyDescent="0.2">
      <c r="A82" s="18" t="s">
        <v>156</v>
      </c>
      <c r="B82" s="18" t="s">
        <v>153</v>
      </c>
      <c r="C82" s="18">
        <v>5</v>
      </c>
      <c r="D82" s="18">
        <v>3</v>
      </c>
      <c r="E82" s="18">
        <v>0</v>
      </c>
      <c r="F82" s="18">
        <v>5.7351850000000004</v>
      </c>
      <c r="G82" s="18">
        <v>831</v>
      </c>
      <c r="H82" s="18">
        <v>99.309844999999996</v>
      </c>
      <c r="I82" s="18">
        <v>7200.01584</v>
      </c>
      <c r="J82" s="18">
        <v>1794</v>
      </c>
      <c r="K82" s="18">
        <v>0</v>
      </c>
      <c r="L82" s="123">
        <f>100*IF(MIN(Sparse_total!G82,NonLinear_total!G82,BilevelSolver_total!G82)=0,0,(BilevelSolver_total!G82-MIN(Sparse_total!G82,NonLinear_total!G82,BilevelSolver_total!G82))/MIN(Sparse_total!G82,NonLinear_total!G82,BilevelSolver_total!G82))</f>
        <v>4.1353387025881823</v>
      </c>
      <c r="M82" s="123">
        <f t="shared" si="2"/>
        <v>100</v>
      </c>
      <c r="N82" s="255"/>
      <c r="O82" s="247">
        <v>851</v>
      </c>
      <c r="P82" s="198">
        <v>68</v>
      </c>
    </row>
    <row r="83" spans="1:16" ht="15.75" customHeight="1" x14ac:dyDescent="0.2">
      <c r="A83" s="18" t="s">
        <v>157</v>
      </c>
      <c r="B83" s="18" t="s">
        <v>153</v>
      </c>
      <c r="C83" s="18">
        <v>5</v>
      </c>
      <c r="D83" s="18">
        <v>4</v>
      </c>
      <c r="E83" s="18">
        <v>0</v>
      </c>
      <c r="F83" s="18">
        <v>3.7142580000000001</v>
      </c>
      <c r="G83" s="18">
        <v>830</v>
      </c>
      <c r="H83" s="18">
        <v>99.552498999999997</v>
      </c>
      <c r="I83" s="18">
        <v>7200.2987800000001</v>
      </c>
      <c r="J83" s="18">
        <v>1917</v>
      </c>
      <c r="K83" s="18">
        <v>0</v>
      </c>
      <c r="L83" s="123">
        <f>100*IF(MIN(Sparse_total!G83,NonLinear_total!G83,BilevelSolver_total!G83)=0,0,(BilevelSolver_total!G83-MIN(Sparse_total!G83,NonLinear_total!G83,BilevelSolver_total!G83))/MIN(Sparse_total!G83,NonLinear_total!G83,BilevelSolver_total!G83))</f>
        <v>5.5979648224252845</v>
      </c>
      <c r="M83" s="123">
        <f t="shared" si="2"/>
        <v>100</v>
      </c>
      <c r="N83" s="255"/>
      <c r="O83" s="247">
        <v>851</v>
      </c>
      <c r="P83" s="198">
        <v>49</v>
      </c>
    </row>
    <row r="84" spans="1:16" ht="15.75" customHeight="1" x14ac:dyDescent="0.2">
      <c r="A84" s="18" t="s">
        <v>158</v>
      </c>
      <c r="B84" s="18" t="s">
        <v>153</v>
      </c>
      <c r="C84" s="18">
        <v>5</v>
      </c>
      <c r="D84" s="18">
        <v>5</v>
      </c>
      <c r="E84" s="18">
        <v>0</v>
      </c>
      <c r="F84" s="18">
        <v>0</v>
      </c>
      <c r="G84" s="18">
        <v>829</v>
      </c>
      <c r="H84" s="18">
        <v>100</v>
      </c>
      <c r="I84" s="18">
        <v>7200.2324600000002</v>
      </c>
      <c r="J84" s="18">
        <v>2636</v>
      </c>
      <c r="K84" s="18">
        <v>0</v>
      </c>
      <c r="L84" s="123">
        <f>100*IF(MIN(Sparse_total!G84,NonLinear_total!G84,BilevelSolver_total!G84)=0,0,(BilevelSolver_total!G84-MIN(Sparse_total!G84,NonLinear_total!G84,BilevelSolver_total!G84))/MIN(Sparse_total!G84,NonLinear_total!G84,BilevelSolver_total!G84))</f>
        <v>7.1059434640261276</v>
      </c>
      <c r="M84" s="123">
        <f t="shared" si="2"/>
        <v>100</v>
      </c>
      <c r="N84" s="255"/>
      <c r="O84" s="247">
        <v>851</v>
      </c>
      <c r="P84" s="198">
        <v>38</v>
      </c>
    </row>
    <row r="85" spans="1:16" ht="15.75" customHeight="1" x14ac:dyDescent="0.2">
      <c r="A85" s="18" t="s">
        <v>159</v>
      </c>
      <c r="B85" s="18" t="s">
        <v>153</v>
      </c>
      <c r="C85" s="18">
        <v>6</v>
      </c>
      <c r="D85" s="18">
        <v>3</v>
      </c>
      <c r="E85" s="18">
        <v>0</v>
      </c>
      <c r="F85" s="18">
        <v>8.0847770000000008</v>
      </c>
      <c r="G85" s="18">
        <v>333</v>
      </c>
      <c r="H85" s="18">
        <v>97.572139000000007</v>
      </c>
      <c r="I85" s="18">
        <v>7200.0596999999998</v>
      </c>
      <c r="J85" s="18">
        <v>5165</v>
      </c>
      <c r="K85" s="18">
        <v>0</v>
      </c>
      <c r="L85" s="123">
        <f>100*IF(MIN(Sparse_total!G85,NonLinear_total!G85,BilevelSolver_total!G85)=0,0,(BilevelSolver_total!G85-MIN(Sparse_total!G85,NonLinear_total!G85,BilevelSolver_total!G85))/MIN(Sparse_total!G85,NonLinear_total!G85,BilevelSolver_total!G85))</f>
        <v>17.667844522968199</v>
      </c>
      <c r="M85" s="123">
        <f t="shared" si="2"/>
        <v>100</v>
      </c>
      <c r="N85" s="255"/>
      <c r="O85" s="247">
        <v>358</v>
      </c>
      <c r="P85" s="198">
        <v>50</v>
      </c>
    </row>
    <row r="86" spans="1:16" ht="15.75" customHeight="1" x14ac:dyDescent="0.2">
      <c r="A86" s="18" t="s">
        <v>160</v>
      </c>
      <c r="B86" s="18" t="s">
        <v>153</v>
      </c>
      <c r="C86" s="18">
        <v>6</v>
      </c>
      <c r="D86" s="18">
        <v>4</v>
      </c>
      <c r="E86" s="18">
        <v>0</v>
      </c>
      <c r="F86" s="18">
        <v>3.4001459999999999</v>
      </c>
      <c r="G86" s="18">
        <v>332</v>
      </c>
      <c r="H86" s="18">
        <v>98.975859999999997</v>
      </c>
      <c r="I86" s="18">
        <v>7200.0459499999997</v>
      </c>
      <c r="J86" s="18">
        <v>5211</v>
      </c>
      <c r="K86" s="18">
        <v>0</v>
      </c>
      <c r="L86" s="123">
        <f>100*IF(MIN(Sparse_total!G86,NonLinear_total!G86,BilevelSolver_total!G86)=0,0,(BilevelSolver_total!G86-MIN(Sparse_total!G86,NonLinear_total!G86,BilevelSolver_total!G86))/MIN(Sparse_total!G86,NonLinear_total!G86,BilevelSolver_total!G86))</f>
        <v>19.855595740809861</v>
      </c>
      <c r="M86" s="123">
        <f t="shared" si="2"/>
        <v>100</v>
      </c>
      <c r="N86" s="255"/>
      <c r="O86" s="247">
        <v>358</v>
      </c>
      <c r="P86" s="198">
        <v>39</v>
      </c>
    </row>
    <row r="87" spans="1:16" ht="15.75" customHeight="1" x14ac:dyDescent="0.2">
      <c r="A87" s="18" t="s">
        <v>161</v>
      </c>
      <c r="B87" s="18" t="s">
        <v>153</v>
      </c>
      <c r="C87" s="18">
        <v>6</v>
      </c>
      <c r="D87" s="18">
        <v>5</v>
      </c>
      <c r="E87" s="18">
        <v>0</v>
      </c>
      <c r="F87" s="18">
        <v>0</v>
      </c>
      <c r="G87" s="18">
        <v>331</v>
      </c>
      <c r="H87" s="18">
        <v>100</v>
      </c>
      <c r="I87" s="18">
        <v>7200.1147499999997</v>
      </c>
      <c r="J87" s="18">
        <v>5436</v>
      </c>
      <c r="K87" s="18">
        <v>0</v>
      </c>
      <c r="L87" s="123">
        <f>100*IF(MIN(Sparse_total!G87,NonLinear_total!G87,BilevelSolver_total!G87)=0,0,(BilevelSolver_total!G87-MIN(Sparse_total!G87,NonLinear_total!G87,BilevelSolver_total!G87))/MIN(Sparse_total!G87,NonLinear_total!G87,BilevelSolver_total!G87))</f>
        <v>24.905660430529</v>
      </c>
      <c r="M87" s="123">
        <f t="shared" si="2"/>
        <v>100</v>
      </c>
      <c r="N87" s="255"/>
      <c r="O87" s="247">
        <v>358</v>
      </c>
      <c r="P87" s="198">
        <v>38</v>
      </c>
    </row>
    <row r="88" spans="1:16" ht="15.75" customHeight="1" x14ac:dyDescent="0.2">
      <c r="A88" s="18" t="s">
        <v>162</v>
      </c>
      <c r="B88" s="18" t="s">
        <v>153</v>
      </c>
      <c r="C88" s="18">
        <v>7</v>
      </c>
      <c r="D88" s="18">
        <v>3</v>
      </c>
      <c r="E88" s="18">
        <v>0</v>
      </c>
      <c r="F88" s="18">
        <v>33.757503999999997</v>
      </c>
      <c r="G88" s="18">
        <v>77</v>
      </c>
      <c r="H88" s="18">
        <v>56.159086000000002</v>
      </c>
      <c r="I88" s="18">
        <v>7200.0023899999997</v>
      </c>
      <c r="J88" s="18">
        <v>20161</v>
      </c>
      <c r="K88" s="18">
        <v>3.6552419999999999</v>
      </c>
      <c r="L88" s="123">
        <f>100*IF(MIN(Sparse_total!G88,NonLinear_total!G88,BilevelSolver_total!G88)=0,0,(BilevelSolver_total!G88-MIN(Sparse_total!G88,NonLinear_total!G88,BilevelSolver_total!G88))/MIN(Sparse_total!G88,NonLinear_total!G88,BilevelSolver_total!G88))</f>
        <v>10</v>
      </c>
      <c r="M88" s="123">
        <f t="shared" si="2"/>
        <v>95.252932467532474</v>
      </c>
      <c r="N88" s="255"/>
      <c r="O88" s="247">
        <v>137</v>
      </c>
      <c r="P88" s="198">
        <v>40</v>
      </c>
    </row>
    <row r="89" spans="1:16" ht="15.75" customHeight="1" x14ac:dyDescent="0.2">
      <c r="A89" s="18" t="s">
        <v>163</v>
      </c>
      <c r="B89" s="18" t="s">
        <v>153</v>
      </c>
      <c r="C89" s="18">
        <v>7</v>
      </c>
      <c r="D89" s="18">
        <v>4</v>
      </c>
      <c r="E89" s="18">
        <v>0</v>
      </c>
      <c r="F89" s="18">
        <v>18.11159</v>
      </c>
      <c r="G89" s="18">
        <v>76</v>
      </c>
      <c r="H89" s="18">
        <v>76.168959999999998</v>
      </c>
      <c r="I89" s="18">
        <v>7200.0435799999996</v>
      </c>
      <c r="J89" s="18">
        <v>19324</v>
      </c>
      <c r="K89" s="18">
        <v>0.973742</v>
      </c>
      <c r="L89" s="123">
        <f>100*IF(MIN(Sparse_total!G89,NonLinear_total!G89,BilevelSolver_total!G89)=0,0,(BilevelSolver_total!G89-MIN(Sparse_total!G89,NonLinear_total!G89,BilevelSolver_total!G89))/MIN(Sparse_total!G89,NonLinear_total!G89,BilevelSolver_total!G89))</f>
        <v>22.580645161302574</v>
      </c>
      <c r="M89" s="123">
        <f t="shared" si="2"/>
        <v>98.718760526315791</v>
      </c>
      <c r="N89" s="255"/>
      <c r="O89" s="247">
        <v>137</v>
      </c>
      <c r="P89" s="198">
        <v>39</v>
      </c>
    </row>
    <row r="90" spans="1:16" ht="15.75" customHeight="1" thickBot="1" x14ac:dyDescent="0.25">
      <c r="A90" s="21" t="s">
        <v>164</v>
      </c>
      <c r="B90" s="21" t="s">
        <v>153</v>
      </c>
      <c r="C90" s="21">
        <v>7</v>
      </c>
      <c r="D90" s="21">
        <v>5</v>
      </c>
      <c r="E90" s="21">
        <v>0</v>
      </c>
      <c r="F90" s="21">
        <v>11.873298</v>
      </c>
      <c r="G90" s="21">
        <v>68</v>
      </c>
      <c r="H90" s="21">
        <v>82.539266999999995</v>
      </c>
      <c r="I90" s="21">
        <v>7200.0270899999996</v>
      </c>
      <c r="J90" s="21">
        <v>18129</v>
      </c>
      <c r="K90" s="21">
        <v>0</v>
      </c>
      <c r="L90" s="222">
        <f>100*IF(MIN(Sparse_total!G90,NonLinear_total!G90,BilevelSolver_total!G90)=0,0,(BilevelSolver_total!G90-MIN(Sparse_total!G90,NonLinear_total!G90,BilevelSolver_total!G90))/MIN(Sparse_total!G90,NonLinear_total!G90,BilevelSolver_total!G90))</f>
        <v>11.475409836067211</v>
      </c>
      <c r="M90" s="222">
        <f t="shared" si="2"/>
        <v>100</v>
      </c>
      <c r="N90" s="255"/>
      <c r="O90" s="250">
        <v>137</v>
      </c>
      <c r="P90" s="201">
        <v>38</v>
      </c>
    </row>
    <row r="91" spans="1:16" ht="15.75" customHeight="1" thickTop="1" x14ac:dyDescent="0.2">
      <c r="A91" s="19" t="s">
        <v>165</v>
      </c>
      <c r="B91" s="19" t="s">
        <v>166</v>
      </c>
      <c r="C91" s="19">
        <v>2</v>
      </c>
      <c r="D91" s="19">
        <v>3</v>
      </c>
      <c r="E91" s="19">
        <v>1</v>
      </c>
      <c r="F91" s="19">
        <v>15</v>
      </c>
      <c r="G91" s="19">
        <v>15</v>
      </c>
      <c r="H91" s="19">
        <v>0</v>
      </c>
      <c r="I91" s="19">
        <v>13.633468000000001</v>
      </c>
      <c r="J91" s="19">
        <v>435</v>
      </c>
      <c r="K91" s="19">
        <v>2.5594269999999999</v>
      </c>
      <c r="L91" s="220">
        <f>100*IF(MIN(Sparse_total!G91,NonLinear_total!G91,BilevelSolver_total!G91)=0,0,(BilevelSolver_total!G91-MIN(Sparse_total!G91,NonLinear_total!G91,BilevelSolver_total!G91))/MIN(Sparse_total!G91,NonLinear_total!G91,BilevelSolver_total!G91))</f>
        <v>6.6317322004276458E-13</v>
      </c>
      <c r="M91" s="220">
        <f t="shared" si="2"/>
        <v>82.937153333333328</v>
      </c>
      <c r="N91" s="255"/>
      <c r="O91" s="248">
        <v>33</v>
      </c>
      <c r="P91" s="199">
        <v>0</v>
      </c>
    </row>
    <row r="92" spans="1:16" ht="15.75" customHeight="1" x14ac:dyDescent="0.2">
      <c r="A92" s="19" t="s">
        <v>167</v>
      </c>
      <c r="B92" s="19" t="s">
        <v>166</v>
      </c>
      <c r="C92" s="19">
        <v>2</v>
      </c>
      <c r="D92" s="19">
        <v>4</v>
      </c>
      <c r="E92" s="19">
        <v>1</v>
      </c>
      <c r="F92" s="19">
        <v>13</v>
      </c>
      <c r="G92" s="19">
        <v>13</v>
      </c>
      <c r="H92" s="19">
        <v>0</v>
      </c>
      <c r="I92" s="19">
        <v>26.249233</v>
      </c>
      <c r="J92" s="19">
        <v>967</v>
      </c>
      <c r="K92" s="19">
        <v>1.158749</v>
      </c>
      <c r="L92" s="220">
        <f>100*IF(MIN(Sparse_total!G92,NonLinear_total!G92,BilevelSolver_total!G92)=0,0,(BilevelSolver_total!G92-MIN(Sparse_total!G92,NonLinear_total!G92,BilevelSolver_total!G92))/MIN(Sparse_total!G92,NonLinear_total!G92,BilevelSolver_total!G92))</f>
        <v>7.6519986928011366E-13</v>
      </c>
      <c r="M92" s="220">
        <f t="shared" si="2"/>
        <v>91.086546153846157</v>
      </c>
      <c r="N92" s="255"/>
      <c r="O92" s="248">
        <v>33</v>
      </c>
      <c r="P92" s="199">
        <v>0</v>
      </c>
    </row>
    <row r="93" spans="1:16" ht="15.75" customHeight="1" thickBot="1" x14ac:dyDescent="0.25">
      <c r="A93" s="22" t="s">
        <v>168</v>
      </c>
      <c r="B93" s="22" t="s">
        <v>166</v>
      </c>
      <c r="C93" s="22">
        <v>2</v>
      </c>
      <c r="D93" s="22">
        <v>5</v>
      </c>
      <c r="E93" s="22">
        <v>1</v>
      </c>
      <c r="F93" s="22">
        <v>8</v>
      </c>
      <c r="G93" s="22">
        <v>8</v>
      </c>
      <c r="H93" s="22">
        <v>0</v>
      </c>
      <c r="I93" s="22">
        <v>15.465248000000001</v>
      </c>
      <c r="J93" s="22">
        <v>826</v>
      </c>
      <c r="K93" s="22">
        <v>0.6</v>
      </c>
      <c r="L93" s="221">
        <f>100*IF(MIN(Sparse_total!G93,NonLinear_total!G93,BilevelSolver_total!G93)=0,0,(BilevelSolver_total!G93-MIN(Sparse_total!G93,NonLinear_total!G93,BilevelSolver_total!G93))/MIN(Sparse_total!G93,NonLinear_total!G93,BilevelSolver_total!G93))</f>
        <v>0</v>
      </c>
      <c r="M93" s="221">
        <f t="shared" si="2"/>
        <v>92.5</v>
      </c>
      <c r="N93" s="255"/>
      <c r="O93" s="249">
        <v>33</v>
      </c>
      <c r="P93" s="202">
        <v>0</v>
      </c>
    </row>
    <row r="94" spans="1:16" ht="15.75" customHeight="1" thickTop="1" x14ac:dyDescent="0.2">
      <c r="A94" s="19" t="s">
        <v>169</v>
      </c>
      <c r="B94" s="19" t="s">
        <v>170</v>
      </c>
      <c r="C94" s="19">
        <v>2</v>
      </c>
      <c r="D94" s="19">
        <v>3</v>
      </c>
      <c r="E94" s="19">
        <v>1</v>
      </c>
      <c r="F94" s="19">
        <v>48</v>
      </c>
      <c r="G94" s="19">
        <v>48</v>
      </c>
      <c r="H94" s="19">
        <v>0</v>
      </c>
      <c r="I94" s="19">
        <v>1212.80026</v>
      </c>
      <c r="J94" s="19">
        <v>16924</v>
      </c>
      <c r="K94" s="19">
        <v>0</v>
      </c>
      <c r="L94" s="220">
        <f>100*IF(MIN(Sparse_total!G94,NonLinear_total!G94,BilevelSolver_total!G94)=0,0,(BilevelSolver_total!G94-MIN(Sparse_total!G94,NonLinear_total!G94,BilevelSolver_total!G94))/MIN(Sparse_total!G94,NonLinear_total!G94,BilevelSolver_total!G94))</f>
        <v>0</v>
      </c>
      <c r="M94" s="220">
        <f t="shared" si="2"/>
        <v>100</v>
      </c>
      <c r="N94" s="255"/>
      <c r="O94" s="248">
        <v>59</v>
      </c>
      <c r="P94" s="199">
        <v>35</v>
      </c>
    </row>
    <row r="95" spans="1:16" ht="15.75" customHeight="1" x14ac:dyDescent="0.2">
      <c r="A95" s="18" t="s">
        <v>171</v>
      </c>
      <c r="B95" s="18" t="s">
        <v>170</v>
      </c>
      <c r="C95" s="18">
        <v>2</v>
      </c>
      <c r="D95" s="18">
        <v>4</v>
      </c>
      <c r="E95" s="18">
        <v>0</v>
      </c>
      <c r="F95" s="18">
        <v>33.581820999999998</v>
      </c>
      <c r="G95" s="18">
        <v>45</v>
      </c>
      <c r="H95" s="18">
        <v>25.373730999999999</v>
      </c>
      <c r="I95" s="18">
        <v>7200.0002999999997</v>
      </c>
      <c r="J95" s="18">
        <v>65480</v>
      </c>
      <c r="K95" s="18">
        <v>2.1</v>
      </c>
      <c r="L95" s="123">
        <f>100*IF(MIN(Sparse_total!G95,NonLinear_total!G95,BilevelSolver_total!G95)=0,0,(BilevelSolver_total!G95-MIN(Sparse_total!G95,NonLinear_total!G95,BilevelSolver_total!G95))/MIN(Sparse_total!G95,NonLinear_total!G95,BilevelSolver_total!G95))</f>
        <v>4.6511627906976747</v>
      </c>
      <c r="M95" s="123">
        <f t="shared" si="2"/>
        <v>95.333333333333329</v>
      </c>
      <c r="N95" s="255"/>
      <c r="O95" s="247">
        <v>59</v>
      </c>
      <c r="P95" s="198">
        <v>34</v>
      </c>
    </row>
    <row r="96" spans="1:16" ht="15.75" customHeight="1" x14ac:dyDescent="0.2">
      <c r="A96" s="18" t="s">
        <v>172</v>
      </c>
      <c r="B96" s="18" t="s">
        <v>170</v>
      </c>
      <c r="C96" s="18">
        <v>2</v>
      </c>
      <c r="D96" s="18">
        <v>5</v>
      </c>
      <c r="E96" s="18">
        <v>0</v>
      </c>
      <c r="F96" s="18">
        <v>20.131077000000001</v>
      </c>
      <c r="G96" s="18">
        <v>40</v>
      </c>
      <c r="H96" s="18">
        <v>49.672308000000001</v>
      </c>
      <c r="I96" s="18">
        <v>7200.0054499999997</v>
      </c>
      <c r="J96" s="18">
        <v>66174</v>
      </c>
      <c r="K96" s="18">
        <v>2.1163509999999999</v>
      </c>
      <c r="L96" s="123">
        <f>100*IF(MIN(Sparse_total!G96,NonLinear_total!G96,BilevelSolver_total!G96)=0,0,(BilevelSolver_total!G96-MIN(Sparse_total!G96,NonLinear_total!G96,BilevelSolver_total!G96))/MIN(Sparse_total!G96,NonLinear_total!G96,BilevelSolver_total!G96))</f>
        <v>0</v>
      </c>
      <c r="M96" s="123">
        <f t="shared" si="2"/>
        <v>94.709122500000007</v>
      </c>
      <c r="N96" s="255"/>
      <c r="O96" s="247">
        <v>59</v>
      </c>
      <c r="P96" s="198">
        <v>26</v>
      </c>
    </row>
    <row r="97" spans="1:16" ht="15.75" customHeight="1" x14ac:dyDescent="0.2">
      <c r="A97" s="19" t="s">
        <v>173</v>
      </c>
      <c r="B97" s="19" t="s">
        <v>170</v>
      </c>
      <c r="C97" s="19">
        <v>3</v>
      </c>
      <c r="D97" s="19">
        <v>3</v>
      </c>
      <c r="E97" s="19">
        <v>1</v>
      </c>
      <c r="F97" s="19">
        <v>36</v>
      </c>
      <c r="G97" s="19">
        <v>36</v>
      </c>
      <c r="H97" s="19">
        <v>0</v>
      </c>
      <c r="I97" s="19">
        <v>431.356154</v>
      </c>
      <c r="J97" s="19">
        <v>6389</v>
      </c>
      <c r="K97" s="19">
        <v>0</v>
      </c>
      <c r="L97" s="220">
        <f>100*IF(MIN(Sparse_total!G97,NonLinear_total!G97,BilevelSolver_total!G97)=0,0,(BilevelSolver_total!G97-MIN(Sparse_total!G97,NonLinear_total!G97,BilevelSolver_total!G97))/MIN(Sparse_total!G97,NonLinear_total!G97,BilevelSolver_total!G97))</f>
        <v>0</v>
      </c>
      <c r="M97" s="220">
        <f t="shared" si="2"/>
        <v>100</v>
      </c>
      <c r="N97" s="255"/>
      <c r="O97" s="248">
        <v>48</v>
      </c>
      <c r="P97" s="199">
        <v>35</v>
      </c>
    </row>
    <row r="98" spans="1:16" ht="15.75" customHeight="1" x14ac:dyDescent="0.2">
      <c r="A98" s="19" t="s">
        <v>174</v>
      </c>
      <c r="B98" s="19" t="s">
        <v>170</v>
      </c>
      <c r="C98" s="19">
        <v>3</v>
      </c>
      <c r="D98" s="19">
        <v>4</v>
      </c>
      <c r="E98" s="19">
        <v>1</v>
      </c>
      <c r="F98" s="19">
        <v>34</v>
      </c>
      <c r="G98" s="19">
        <v>34</v>
      </c>
      <c r="H98" s="19">
        <v>0</v>
      </c>
      <c r="I98" s="19">
        <v>2938.8388399999999</v>
      </c>
      <c r="J98" s="19">
        <v>42124</v>
      </c>
      <c r="K98" s="19">
        <v>0</v>
      </c>
      <c r="L98" s="220">
        <f>100*IF(MIN(Sparse_total!G98,NonLinear_total!G98,BilevelSolver_total!G98)=0,0,(BilevelSolver_total!G98-MIN(Sparse_total!G98,NonLinear_total!G98,BilevelSolver_total!G98))/MIN(Sparse_total!G98,NonLinear_total!G98,BilevelSolver_total!G98))</f>
        <v>0</v>
      </c>
      <c r="M98" s="220">
        <f t="shared" ref="M98:M129" si="3">(G98-K98)*100/G98</f>
        <v>100</v>
      </c>
      <c r="N98" s="255"/>
      <c r="O98" s="248">
        <v>48</v>
      </c>
      <c r="P98" s="199">
        <v>27</v>
      </c>
    </row>
    <row r="99" spans="1:16" ht="15.75" customHeight="1" x14ac:dyDescent="0.2">
      <c r="A99" s="18" t="s">
        <v>175</v>
      </c>
      <c r="B99" s="18" t="s">
        <v>170</v>
      </c>
      <c r="C99" s="18">
        <v>3</v>
      </c>
      <c r="D99" s="18">
        <v>5</v>
      </c>
      <c r="E99" s="18">
        <v>0</v>
      </c>
      <c r="F99" s="18">
        <v>22.653003999999999</v>
      </c>
      <c r="G99" s="18">
        <v>33</v>
      </c>
      <c r="H99" s="18">
        <v>31.354533</v>
      </c>
      <c r="I99" s="18">
        <v>7200.0010700000003</v>
      </c>
      <c r="J99" s="18">
        <v>87860</v>
      </c>
      <c r="K99" s="18">
        <v>0</v>
      </c>
      <c r="L99" s="123">
        <f>100*IF(MIN(Sparse_total!G99,NonLinear_total!G99,BilevelSolver_total!G99)=0,0,(BilevelSolver_total!G99-MIN(Sparse_total!G99,NonLinear_total!G99,BilevelSolver_total!G99))/MIN(Sparse_total!G99,NonLinear_total!G99,BilevelSolver_total!G99))</f>
        <v>3.0144237274671006E-13</v>
      </c>
      <c r="M99" s="123">
        <f t="shared" si="3"/>
        <v>100</v>
      </c>
      <c r="N99" s="255"/>
      <c r="O99" s="247">
        <v>48</v>
      </c>
      <c r="P99" s="198">
        <v>15</v>
      </c>
    </row>
    <row r="100" spans="1:16" ht="15.75" customHeight="1" x14ac:dyDescent="0.2">
      <c r="A100" s="19" t="s">
        <v>176</v>
      </c>
      <c r="B100" s="19" t="s">
        <v>170</v>
      </c>
      <c r="C100" s="19">
        <v>4</v>
      </c>
      <c r="D100" s="19">
        <v>3</v>
      </c>
      <c r="E100" s="19">
        <v>1</v>
      </c>
      <c r="F100" s="19">
        <v>34</v>
      </c>
      <c r="G100" s="19">
        <v>34</v>
      </c>
      <c r="H100" s="19">
        <v>0</v>
      </c>
      <c r="I100" s="19">
        <v>399.91873099999998</v>
      </c>
      <c r="J100" s="19">
        <v>9848</v>
      </c>
      <c r="K100" s="19">
        <v>2.7748439999999999</v>
      </c>
      <c r="L100" s="220">
        <f>100*IF(MIN(Sparse_total!G100,NonLinear_total!G100,BilevelSolver_total!G100)=0,0,(BilevelSolver_total!G100-MIN(Sparse_total!G100,NonLinear_total!G100,BilevelSolver_total!G100))/MIN(Sparse_total!G100,NonLinear_total!G100,BilevelSolver_total!G100))</f>
        <v>0</v>
      </c>
      <c r="M100" s="220">
        <f t="shared" si="3"/>
        <v>91.838694117647051</v>
      </c>
      <c r="N100" s="255"/>
      <c r="O100" s="248">
        <v>41</v>
      </c>
      <c r="P100" s="199">
        <v>28</v>
      </c>
    </row>
    <row r="101" spans="1:16" ht="15.75" customHeight="1" x14ac:dyDescent="0.2">
      <c r="A101" s="19" t="s">
        <v>177</v>
      </c>
      <c r="B101" s="19" t="s">
        <v>170</v>
      </c>
      <c r="C101" s="19">
        <v>4</v>
      </c>
      <c r="D101" s="19">
        <v>4</v>
      </c>
      <c r="E101" s="19">
        <v>1</v>
      </c>
      <c r="F101" s="19">
        <v>30</v>
      </c>
      <c r="G101" s="19">
        <v>30</v>
      </c>
      <c r="H101" s="19">
        <v>0</v>
      </c>
      <c r="I101" s="19">
        <v>2360.8741399999999</v>
      </c>
      <c r="J101" s="19">
        <v>61562</v>
      </c>
      <c r="K101" s="19">
        <v>2.1170360000000001</v>
      </c>
      <c r="L101" s="220">
        <f>100*IF(MIN(Sparse_total!G101,NonLinear_total!G101,BilevelSolver_total!G101)=0,0,(BilevelSolver_total!G101-MIN(Sparse_total!G101,NonLinear_total!G101,BilevelSolver_total!G101))/MIN(Sparse_total!G101,NonLinear_total!G101,BilevelSolver_total!G101))</f>
        <v>0</v>
      </c>
      <c r="M101" s="220">
        <f t="shared" si="3"/>
        <v>92.943213333333333</v>
      </c>
      <c r="N101" s="255"/>
      <c r="O101" s="248">
        <v>41</v>
      </c>
      <c r="P101" s="199">
        <v>16</v>
      </c>
    </row>
    <row r="102" spans="1:16" ht="15.75" customHeight="1" x14ac:dyDescent="0.2">
      <c r="A102" s="18" t="s">
        <v>178</v>
      </c>
      <c r="B102" s="18" t="s">
        <v>170</v>
      </c>
      <c r="C102" s="18">
        <v>4</v>
      </c>
      <c r="D102" s="18">
        <v>5</v>
      </c>
      <c r="E102" s="18">
        <v>0</v>
      </c>
      <c r="F102" s="18">
        <v>24</v>
      </c>
      <c r="G102" s="18">
        <v>29</v>
      </c>
      <c r="H102" s="18">
        <v>17.241378999999998</v>
      </c>
      <c r="I102" s="18">
        <v>7200.0030299999999</v>
      </c>
      <c r="J102" s="18">
        <v>133073</v>
      </c>
      <c r="K102" s="18">
        <v>0</v>
      </c>
      <c r="L102" s="123">
        <f>100*IF(MIN(Sparse_total!G102,NonLinear_total!G102,BilevelSolver_total!G102)=0,0,(BilevelSolver_total!G102-MIN(Sparse_total!G102,NonLinear_total!G102,BilevelSolver_total!G102))/MIN(Sparse_total!G102,NonLinear_total!G102,BilevelSolver_total!G102))</f>
        <v>3.5714285714285712</v>
      </c>
      <c r="M102" s="123">
        <f t="shared" si="3"/>
        <v>100</v>
      </c>
      <c r="N102" s="255"/>
      <c r="O102" s="247">
        <v>41</v>
      </c>
      <c r="P102" s="198">
        <v>7</v>
      </c>
    </row>
    <row r="103" spans="1:16" ht="15.75" customHeight="1" x14ac:dyDescent="0.2">
      <c r="A103" s="19" t="s">
        <v>179</v>
      </c>
      <c r="B103" s="19" t="s">
        <v>170</v>
      </c>
      <c r="C103" s="19">
        <v>6</v>
      </c>
      <c r="D103" s="19">
        <v>3</v>
      </c>
      <c r="E103" s="19">
        <v>1</v>
      </c>
      <c r="F103" s="19">
        <v>20</v>
      </c>
      <c r="G103" s="19">
        <v>20</v>
      </c>
      <c r="H103" s="19">
        <v>0</v>
      </c>
      <c r="I103" s="19">
        <v>33.983773999999997</v>
      </c>
      <c r="J103" s="19">
        <v>928</v>
      </c>
      <c r="K103" s="19">
        <v>3.7423570000000002</v>
      </c>
      <c r="L103" s="220">
        <f>100*IF(MIN(Sparse_total!G103,NonLinear_total!G103,BilevelSolver_total!G103)=0,0,(BilevelSolver_total!G103-MIN(Sparse_total!G103,NonLinear_total!G103,BilevelSolver_total!G103))/MIN(Sparse_total!G103,NonLinear_total!G103,BilevelSolver_total!G103))</f>
        <v>0</v>
      </c>
      <c r="M103" s="220">
        <f t="shared" si="3"/>
        <v>81.288215000000008</v>
      </c>
      <c r="N103" s="255"/>
      <c r="O103" s="248">
        <v>38</v>
      </c>
      <c r="P103" s="199">
        <v>9</v>
      </c>
    </row>
    <row r="104" spans="1:16" ht="15.75" customHeight="1" x14ac:dyDescent="0.2">
      <c r="A104" s="19" t="s">
        <v>180</v>
      </c>
      <c r="B104" s="19" t="s">
        <v>170</v>
      </c>
      <c r="C104" s="19">
        <v>6</v>
      </c>
      <c r="D104" s="19">
        <v>4</v>
      </c>
      <c r="E104" s="19">
        <v>1</v>
      </c>
      <c r="F104" s="19">
        <v>18</v>
      </c>
      <c r="G104" s="19">
        <v>18</v>
      </c>
      <c r="H104" s="19">
        <v>0</v>
      </c>
      <c r="I104" s="19">
        <v>155.999123</v>
      </c>
      <c r="J104" s="19">
        <v>9740</v>
      </c>
      <c r="K104" s="19">
        <v>1.3028649999999999</v>
      </c>
      <c r="L104" s="220">
        <f>100*IF(MIN(Sparse_total!G104,NonLinear_total!G104,BilevelSolver_total!G104)=0,0,(BilevelSolver_total!G104-MIN(Sparse_total!G104,NonLinear_total!G104,BilevelSolver_total!G104))/MIN(Sparse_total!G104,NonLinear_total!G104,BilevelSolver_total!G104))</f>
        <v>0</v>
      </c>
      <c r="M104" s="220">
        <f t="shared" si="3"/>
        <v>92.761861111111102</v>
      </c>
      <c r="N104" s="255"/>
      <c r="O104" s="248">
        <v>38</v>
      </c>
      <c r="P104" s="199">
        <v>0</v>
      </c>
    </row>
    <row r="105" spans="1:16" ht="15.75" customHeight="1" thickBot="1" x14ac:dyDescent="0.25">
      <c r="A105" s="22" t="s">
        <v>181</v>
      </c>
      <c r="B105" s="22" t="s">
        <v>170</v>
      </c>
      <c r="C105" s="22">
        <v>6</v>
      </c>
      <c r="D105" s="22">
        <v>5</v>
      </c>
      <c r="E105" s="22">
        <v>1</v>
      </c>
      <c r="F105" s="22">
        <v>12</v>
      </c>
      <c r="G105" s="22">
        <v>12</v>
      </c>
      <c r="H105" s="22">
        <v>0</v>
      </c>
      <c r="I105" s="22">
        <v>148.828408</v>
      </c>
      <c r="J105" s="22">
        <v>10902</v>
      </c>
      <c r="K105" s="22">
        <v>0</v>
      </c>
      <c r="L105" s="221">
        <f>100*IF(MIN(Sparse_total!G105,NonLinear_total!G105,BilevelSolver_total!G105)=0,0,(BilevelSolver_total!G105-MIN(Sparse_total!G105,NonLinear_total!G105,BilevelSolver_total!G105))/MIN(Sparse_total!G105,NonLinear_total!G105,BilevelSolver_total!G105))</f>
        <v>8.2896652505345702E-13</v>
      </c>
      <c r="M105" s="221">
        <f t="shared" si="3"/>
        <v>100</v>
      </c>
      <c r="N105" s="255"/>
      <c r="O105" s="249">
        <v>38</v>
      </c>
      <c r="P105" s="202">
        <v>0</v>
      </c>
    </row>
    <row r="106" spans="1:16" ht="15.75" customHeight="1" thickTop="1" x14ac:dyDescent="0.2">
      <c r="A106" s="18" t="s">
        <v>182</v>
      </c>
      <c r="B106" s="18" t="s">
        <v>183</v>
      </c>
      <c r="C106" s="18">
        <v>2</v>
      </c>
      <c r="D106" s="18">
        <v>3</v>
      </c>
      <c r="E106" s="18">
        <v>0</v>
      </c>
      <c r="F106" s="18">
        <v>22.602612000000001</v>
      </c>
      <c r="G106" s="18">
        <v>1135</v>
      </c>
      <c r="H106" s="18">
        <v>98.008579999999995</v>
      </c>
      <c r="I106" s="18">
        <v>7200.13094</v>
      </c>
      <c r="J106" s="18">
        <v>2167</v>
      </c>
      <c r="K106" s="18">
        <v>6.1571429999999996</v>
      </c>
      <c r="L106" s="123">
        <f>100*IF(MIN(Sparse_total!G106,NonLinear_total!G106,BilevelSolver_total!G106)=0,0,(BilevelSolver_total!G106-MIN(Sparse_total!G106,NonLinear_total!G106,BilevelSolver_total!G106))/MIN(Sparse_total!G106,NonLinear_total!G106,BilevelSolver_total!G106))</f>
        <v>1.3392860749305446</v>
      </c>
      <c r="M106" s="123">
        <f t="shared" si="3"/>
        <v>99.45752044052864</v>
      </c>
      <c r="N106" s="255"/>
      <c r="O106" s="247">
        <v>1141</v>
      </c>
      <c r="P106" s="198">
        <v>244</v>
      </c>
    </row>
    <row r="107" spans="1:16" ht="15.75" customHeight="1" x14ac:dyDescent="0.2">
      <c r="A107" s="18" t="s">
        <v>184</v>
      </c>
      <c r="B107" s="18" t="s">
        <v>183</v>
      </c>
      <c r="C107" s="18">
        <v>2</v>
      </c>
      <c r="D107" s="18">
        <v>4</v>
      </c>
      <c r="E107" s="18">
        <v>0</v>
      </c>
      <c r="F107" s="18">
        <v>26.966667000000001</v>
      </c>
      <c r="G107" s="18">
        <v>1131</v>
      </c>
      <c r="H107" s="18">
        <v>97.615679</v>
      </c>
      <c r="I107" s="18">
        <v>7200.2299300000004</v>
      </c>
      <c r="J107" s="18">
        <v>1351</v>
      </c>
      <c r="K107" s="18">
        <v>3.1895349999999998</v>
      </c>
      <c r="L107" s="123">
        <f>100*IF(MIN(Sparse_total!G107,NonLinear_total!G107,BilevelSolver_total!G107)=0,0,(BilevelSolver_total!G107-MIN(Sparse_total!G107,NonLinear_total!G107,BilevelSolver_total!G107))/MIN(Sparse_total!G107,NonLinear_total!G107,BilevelSolver_total!G107))</f>
        <v>1.6172513821712267</v>
      </c>
      <c r="M107" s="123">
        <f t="shared" si="3"/>
        <v>99.717989832007063</v>
      </c>
      <c r="N107" s="255"/>
      <c r="O107" s="247">
        <v>1141</v>
      </c>
      <c r="P107" s="198">
        <v>154</v>
      </c>
    </row>
    <row r="108" spans="1:16" ht="15.75" customHeight="1" x14ac:dyDescent="0.2">
      <c r="A108" s="18" t="s">
        <v>185</v>
      </c>
      <c r="B108" s="18" t="s">
        <v>183</v>
      </c>
      <c r="C108" s="18">
        <v>2</v>
      </c>
      <c r="D108" s="18">
        <v>5</v>
      </c>
      <c r="E108" s="18">
        <v>0</v>
      </c>
      <c r="F108" s="18">
        <v>11.363609</v>
      </c>
      <c r="G108" s="18">
        <v>1133</v>
      </c>
      <c r="H108" s="18">
        <v>98.997033999999999</v>
      </c>
      <c r="I108" s="18">
        <v>7200.4165999999996</v>
      </c>
      <c r="J108" s="18">
        <v>1236</v>
      </c>
      <c r="K108" s="18">
        <v>4.5</v>
      </c>
      <c r="L108" s="123">
        <f>100*IF(MIN(Sparse_total!G108,NonLinear_total!G108,BilevelSolver_total!G108)=0,0,(BilevelSolver_total!G108-MIN(Sparse_total!G108,NonLinear_total!G108,BilevelSolver_total!G108))/MIN(Sparse_total!G108,NonLinear_total!G108,BilevelSolver_total!G108))</f>
        <v>2.3486901595573184</v>
      </c>
      <c r="M108" s="123">
        <f t="shared" si="3"/>
        <v>99.602824360105913</v>
      </c>
      <c r="N108" s="255"/>
      <c r="O108" s="247">
        <v>1141</v>
      </c>
      <c r="P108" s="198">
        <v>132</v>
      </c>
    </row>
    <row r="109" spans="1:16" ht="15.75" customHeight="1" x14ac:dyDescent="0.2">
      <c r="A109" s="18" t="s">
        <v>186</v>
      </c>
      <c r="B109" s="18" t="s">
        <v>183</v>
      </c>
      <c r="C109" s="18">
        <v>3</v>
      </c>
      <c r="D109" s="18">
        <v>3</v>
      </c>
      <c r="E109" s="18">
        <v>0</v>
      </c>
      <c r="F109" s="18">
        <v>46.845263000000003</v>
      </c>
      <c r="G109" s="18">
        <v>743</v>
      </c>
      <c r="H109" s="18">
        <v>93.695119000000005</v>
      </c>
      <c r="I109" s="18">
        <v>7200.4219199999998</v>
      </c>
      <c r="J109" s="18">
        <v>2482</v>
      </c>
      <c r="K109" s="18">
        <v>6.481007</v>
      </c>
      <c r="L109" s="123">
        <f>100*IF(MIN(Sparse_total!G109,NonLinear_total!G109,BilevelSolver_total!G109)=0,0,(BilevelSolver_total!G109-MIN(Sparse_total!G109,NonLinear_total!G109,BilevelSolver_total!G109))/MIN(Sparse_total!G109,NonLinear_total!G109,BilevelSolver_total!G109))</f>
        <v>2.3415984859070469</v>
      </c>
      <c r="M109" s="123">
        <f t="shared" si="3"/>
        <v>99.127724495289371</v>
      </c>
      <c r="N109" s="255"/>
      <c r="O109" s="247">
        <v>751</v>
      </c>
      <c r="P109" s="198">
        <v>155</v>
      </c>
    </row>
    <row r="110" spans="1:16" ht="15.75" customHeight="1" x14ac:dyDescent="0.2">
      <c r="A110" s="18" t="s">
        <v>187</v>
      </c>
      <c r="B110" s="18" t="s">
        <v>183</v>
      </c>
      <c r="C110" s="18">
        <v>3</v>
      </c>
      <c r="D110" s="18">
        <v>4</v>
      </c>
      <c r="E110" s="18">
        <v>0</v>
      </c>
      <c r="F110" s="18">
        <v>30.2</v>
      </c>
      <c r="G110" s="18">
        <v>741</v>
      </c>
      <c r="H110" s="18">
        <v>95.924425999999997</v>
      </c>
      <c r="I110" s="18">
        <v>7200.27556</v>
      </c>
      <c r="J110" s="18">
        <v>2167</v>
      </c>
      <c r="K110" s="18">
        <v>3.178763</v>
      </c>
      <c r="L110" s="123">
        <f>100*IF(MIN(Sparse_total!G110,NonLinear_total!G110,BilevelSolver_total!G110)=0,0,(BilevelSolver_total!G110-MIN(Sparse_total!G110,NonLinear_total!G110,BilevelSolver_total!G110))/MIN(Sparse_total!G110,NonLinear_total!G110,BilevelSolver_total!G110))</f>
        <v>2.9166666675819042</v>
      </c>
      <c r="M110" s="123">
        <f t="shared" si="3"/>
        <v>99.571017139001341</v>
      </c>
      <c r="N110" s="255"/>
      <c r="O110" s="247">
        <v>751</v>
      </c>
      <c r="P110" s="198">
        <v>133</v>
      </c>
    </row>
    <row r="111" spans="1:16" ht="15.75" customHeight="1" x14ac:dyDescent="0.2">
      <c r="A111" s="18" t="s">
        <v>188</v>
      </c>
      <c r="B111" s="18" t="s">
        <v>183</v>
      </c>
      <c r="C111" s="18">
        <v>3</v>
      </c>
      <c r="D111" s="18">
        <v>5</v>
      </c>
      <c r="E111" s="18">
        <v>0</v>
      </c>
      <c r="F111" s="18">
        <v>30</v>
      </c>
      <c r="G111" s="18">
        <v>740</v>
      </c>
      <c r="H111" s="18">
        <v>95.945946000000006</v>
      </c>
      <c r="I111" s="18">
        <v>7200.3438699999997</v>
      </c>
      <c r="J111" s="18">
        <v>2304</v>
      </c>
      <c r="K111" s="18">
        <v>0</v>
      </c>
      <c r="L111" s="123">
        <f>100*IF(MIN(Sparse_total!G111,NonLinear_total!G111,BilevelSolver_total!G111)=0,0,(BilevelSolver_total!G111-MIN(Sparse_total!G111,NonLinear_total!G111,BilevelSolver_total!G111))/MIN(Sparse_total!G111,NonLinear_total!G111,BilevelSolver_total!G111))</f>
        <v>3.6414565826330536</v>
      </c>
      <c r="M111" s="123">
        <f t="shared" si="3"/>
        <v>100</v>
      </c>
      <c r="N111" s="255"/>
      <c r="O111" s="247">
        <v>751</v>
      </c>
      <c r="P111" s="198">
        <v>72</v>
      </c>
    </row>
    <row r="112" spans="1:16" ht="15.75" customHeight="1" x14ac:dyDescent="0.2">
      <c r="A112" s="18" t="s">
        <v>189</v>
      </c>
      <c r="B112" s="18" t="s">
        <v>183</v>
      </c>
      <c r="C112" s="18">
        <v>4</v>
      </c>
      <c r="D112" s="18">
        <v>3</v>
      </c>
      <c r="E112" s="18">
        <v>0</v>
      </c>
      <c r="F112" s="18">
        <v>73</v>
      </c>
      <c r="G112" s="18">
        <v>455</v>
      </c>
      <c r="H112" s="18">
        <v>83.956044000000006</v>
      </c>
      <c r="I112" s="18">
        <v>7200.0377799999997</v>
      </c>
      <c r="J112" s="18">
        <v>4477</v>
      </c>
      <c r="K112" s="18">
        <v>7.6666670000000003</v>
      </c>
      <c r="L112" s="123">
        <f>100*IF(MIN(Sparse_total!G112,NonLinear_total!G112,BilevelSolver_total!G112)=0,0,(BilevelSolver_total!G112-MIN(Sparse_total!G112,NonLinear_total!G112,BilevelSolver_total!G112))/MIN(Sparse_total!G112,NonLinear_total!G112,BilevelSolver_total!G112))</f>
        <v>4.3578000669069601</v>
      </c>
      <c r="M112" s="123">
        <f t="shared" si="3"/>
        <v>98.315018241758239</v>
      </c>
      <c r="N112" s="255"/>
      <c r="O112" s="247">
        <v>470</v>
      </c>
      <c r="P112" s="198">
        <v>134</v>
      </c>
    </row>
    <row r="113" spans="1:16" ht="15.75" customHeight="1" x14ac:dyDescent="0.2">
      <c r="A113" s="18" t="s">
        <v>190</v>
      </c>
      <c r="B113" s="18" t="s">
        <v>183</v>
      </c>
      <c r="C113" s="18">
        <v>4</v>
      </c>
      <c r="D113" s="18">
        <v>4</v>
      </c>
      <c r="E113" s="18">
        <v>0</v>
      </c>
      <c r="F113" s="18">
        <v>62.142856999999999</v>
      </c>
      <c r="G113" s="18">
        <v>450</v>
      </c>
      <c r="H113" s="18">
        <v>86.190476000000004</v>
      </c>
      <c r="I113" s="18">
        <v>7200.1770900000001</v>
      </c>
      <c r="J113" s="18">
        <v>3561</v>
      </c>
      <c r="K113" s="18">
        <v>9.3053709999999992</v>
      </c>
      <c r="L113" s="123">
        <f>100*IF(MIN(Sparse_total!G113,NonLinear_total!G113,BilevelSolver_total!G113)=0,0,(BilevelSolver_total!G113-MIN(Sparse_total!G113,NonLinear_total!G113,BilevelSolver_total!G113))/MIN(Sparse_total!G113,NonLinear_total!G113,BilevelSolver_total!G113))</f>
        <v>5.88235405309314</v>
      </c>
      <c r="M113" s="123">
        <f t="shared" si="3"/>
        <v>97.932139777777778</v>
      </c>
      <c r="N113" s="255"/>
      <c r="O113" s="247">
        <v>470</v>
      </c>
      <c r="P113" s="198">
        <v>73</v>
      </c>
    </row>
    <row r="114" spans="1:16" ht="15.75" customHeight="1" x14ac:dyDescent="0.2">
      <c r="A114" s="18" t="s">
        <v>191</v>
      </c>
      <c r="B114" s="18" t="s">
        <v>183</v>
      </c>
      <c r="C114" s="18">
        <v>4</v>
      </c>
      <c r="D114" s="18">
        <v>5</v>
      </c>
      <c r="E114" s="18">
        <v>0</v>
      </c>
      <c r="F114" s="18">
        <v>56.359994999999998</v>
      </c>
      <c r="G114" s="18">
        <v>445</v>
      </c>
      <c r="H114" s="18">
        <v>87.334833000000003</v>
      </c>
      <c r="I114" s="18">
        <v>7200.1702699999996</v>
      </c>
      <c r="J114" s="18">
        <v>3085</v>
      </c>
      <c r="K114" s="18">
        <v>5.4639309999999996</v>
      </c>
      <c r="L114" s="123">
        <f>100*IF(MIN(Sparse_total!G114,NonLinear_total!G114,BilevelSolver_total!G114)=0,0,(BilevelSolver_total!G114-MIN(Sparse_total!G114,NonLinear_total!G114,BilevelSolver_total!G114))/MIN(Sparse_total!G114,NonLinear_total!G114,BilevelSolver_total!G114))</f>
        <v>6.9711547517774308</v>
      </c>
      <c r="M114" s="123">
        <f t="shared" si="3"/>
        <v>98.772150337078642</v>
      </c>
      <c r="N114" s="255"/>
      <c r="O114" s="247">
        <v>470</v>
      </c>
      <c r="P114" s="198">
        <v>45</v>
      </c>
    </row>
    <row r="115" spans="1:16" ht="15.75" customHeight="1" x14ac:dyDescent="0.2">
      <c r="A115" s="18" t="s">
        <v>192</v>
      </c>
      <c r="B115" s="18" t="s">
        <v>183</v>
      </c>
      <c r="C115" s="18">
        <v>5</v>
      </c>
      <c r="D115" s="18">
        <v>3</v>
      </c>
      <c r="E115" s="18">
        <v>0</v>
      </c>
      <c r="F115" s="18">
        <v>61.499338999999999</v>
      </c>
      <c r="G115" s="18">
        <v>230</v>
      </c>
      <c r="H115" s="18">
        <v>73.261156999999997</v>
      </c>
      <c r="I115" s="18">
        <v>7200.0349100000003</v>
      </c>
      <c r="J115" s="18">
        <v>10084</v>
      </c>
      <c r="K115" s="18">
        <v>5.6177469999999996</v>
      </c>
      <c r="L115" s="123">
        <f>100*IF(MIN(Sparse_total!G115,NonLinear_total!G115,BilevelSolver_total!G115)=0,0,(BilevelSolver_total!G115-MIN(Sparse_total!G115,NonLinear_total!G115,BilevelSolver_total!G115))/MIN(Sparse_total!G115,NonLinear_total!G115,BilevelSolver_total!G115))</f>
        <v>4.5454545467851206</v>
      </c>
      <c r="M115" s="123">
        <f t="shared" si="3"/>
        <v>97.557501304347824</v>
      </c>
      <c r="N115" s="255"/>
      <c r="O115" s="247">
        <v>247</v>
      </c>
      <c r="P115" s="198">
        <v>74</v>
      </c>
    </row>
    <row r="116" spans="1:16" ht="15.75" customHeight="1" x14ac:dyDescent="0.2">
      <c r="A116" s="18" t="s">
        <v>193</v>
      </c>
      <c r="B116" s="18" t="s">
        <v>183</v>
      </c>
      <c r="C116" s="18">
        <v>5</v>
      </c>
      <c r="D116" s="18">
        <v>4</v>
      </c>
      <c r="E116" s="18">
        <v>0</v>
      </c>
      <c r="F116" s="18">
        <v>51.295684000000001</v>
      </c>
      <c r="G116" s="18">
        <v>227</v>
      </c>
      <c r="H116" s="18">
        <v>77.402782999999999</v>
      </c>
      <c r="I116" s="18">
        <v>7200.0522700000001</v>
      </c>
      <c r="J116" s="18">
        <v>9663</v>
      </c>
      <c r="K116" s="18">
        <v>5.3578609999999998</v>
      </c>
      <c r="L116" s="123">
        <f>100*IF(MIN(Sparse_total!G116,NonLinear_total!G116,BilevelSolver_total!G116)=0,0,(BilevelSolver_total!G116-MIN(Sparse_total!G116,NonLinear_total!G116,BilevelSolver_total!G116))/MIN(Sparse_total!G116,NonLinear_total!G116,BilevelSolver_total!G116))</f>
        <v>6.0747663551401869</v>
      </c>
      <c r="M116" s="123">
        <f t="shared" si="3"/>
        <v>97.639708810572685</v>
      </c>
      <c r="N116" s="255"/>
      <c r="O116" s="247">
        <v>247</v>
      </c>
      <c r="P116" s="198">
        <v>46</v>
      </c>
    </row>
    <row r="117" spans="1:16" ht="15.75" customHeight="1" thickBot="1" x14ac:dyDescent="0.25">
      <c r="A117" s="21" t="s">
        <v>194</v>
      </c>
      <c r="B117" s="21" t="s">
        <v>183</v>
      </c>
      <c r="C117" s="21">
        <v>5</v>
      </c>
      <c r="D117" s="21">
        <v>5</v>
      </c>
      <c r="E117" s="21">
        <v>0</v>
      </c>
      <c r="F117" s="21">
        <v>60.860066000000003</v>
      </c>
      <c r="G117" s="21">
        <v>214</v>
      </c>
      <c r="H117" s="21">
        <v>71.560716999999997</v>
      </c>
      <c r="I117" s="21">
        <v>7200.0570299999999</v>
      </c>
      <c r="J117" s="21">
        <v>8392</v>
      </c>
      <c r="K117" s="21">
        <v>5.9566730000000003</v>
      </c>
      <c r="L117" s="222">
        <f>100*IF(MIN(Sparse_total!G117,NonLinear_total!G117,BilevelSolver_total!G117)=0,0,(BilevelSolver_total!G117-MIN(Sparse_total!G117,NonLinear_total!G117,BilevelSolver_total!G117))/MIN(Sparse_total!G117,NonLinear_total!G117,BilevelSolver_total!G117))</f>
        <v>2.8846164378973351</v>
      </c>
      <c r="M117" s="222">
        <f t="shared" si="3"/>
        <v>97.216507943925222</v>
      </c>
      <c r="N117" s="255"/>
      <c r="O117" s="250">
        <v>247</v>
      </c>
      <c r="P117" s="201">
        <v>15</v>
      </c>
    </row>
    <row r="118" spans="1:16" ht="15.75" customHeight="1" thickTop="1" x14ac:dyDescent="0.2">
      <c r="A118" s="18" t="s">
        <v>195</v>
      </c>
      <c r="B118" s="18" t="s">
        <v>196</v>
      </c>
      <c r="C118" s="18">
        <v>2</v>
      </c>
      <c r="D118" s="18">
        <v>3</v>
      </c>
      <c r="E118" s="18">
        <v>0</v>
      </c>
      <c r="F118" s="18">
        <v>31.744297</v>
      </c>
      <c r="G118" s="18">
        <v>100</v>
      </c>
      <c r="H118" s="18">
        <v>68.255702999999997</v>
      </c>
      <c r="I118" s="18">
        <v>7200.0019499999999</v>
      </c>
      <c r="J118" s="18">
        <v>30124</v>
      </c>
      <c r="K118" s="18">
        <v>4.4778669999999998</v>
      </c>
      <c r="L118" s="123">
        <f>100*IF(MIN(Sparse_total!G118,NonLinear_total!G118,BilevelSolver_total!G118)=0,0,(BilevelSolver_total!G118-MIN(Sparse_total!G118,NonLinear_total!G118,BilevelSolver_total!G118))/MIN(Sparse_total!G118,NonLinear_total!G118,BilevelSolver_total!G118))</f>
        <v>2.0408163265306123</v>
      </c>
      <c r="M118" s="123">
        <f t="shared" si="3"/>
        <v>95.522132999999997</v>
      </c>
      <c r="N118" s="255"/>
      <c r="O118" s="247">
        <v>105</v>
      </c>
      <c r="P118" s="198">
        <v>62</v>
      </c>
    </row>
    <row r="119" spans="1:16" ht="15.75" customHeight="1" x14ac:dyDescent="0.2">
      <c r="A119" s="18" t="s">
        <v>197</v>
      </c>
      <c r="B119" s="18" t="s">
        <v>196</v>
      </c>
      <c r="C119" s="18">
        <v>2</v>
      </c>
      <c r="D119" s="18">
        <v>4</v>
      </c>
      <c r="E119" s="18">
        <v>0</v>
      </c>
      <c r="F119" s="18">
        <v>16.713991</v>
      </c>
      <c r="G119" s="18">
        <v>97</v>
      </c>
      <c r="H119" s="18">
        <v>82.769081</v>
      </c>
      <c r="I119" s="18">
        <v>7200.0095099999999</v>
      </c>
      <c r="J119" s="18">
        <v>24098</v>
      </c>
      <c r="K119" s="18">
        <v>4.4074369999999998</v>
      </c>
      <c r="L119" s="123">
        <f>100*IF(MIN(Sparse_total!G119,NonLinear_total!G119,BilevelSolver_total!G119)=0,0,(BilevelSolver_total!G119-MIN(Sparse_total!G119,NonLinear_total!G119,BilevelSolver_total!G119))/MIN(Sparse_total!G119,NonLinear_total!G119,BilevelSolver_total!G119))</f>
        <v>2.1052631780001252</v>
      </c>
      <c r="M119" s="123">
        <f t="shared" si="3"/>
        <v>95.456250515463907</v>
      </c>
      <c r="N119" s="255"/>
      <c r="O119" s="247">
        <v>105</v>
      </c>
      <c r="P119" s="198">
        <v>36</v>
      </c>
    </row>
    <row r="120" spans="1:16" ht="15.75" customHeight="1" x14ac:dyDescent="0.2">
      <c r="A120" s="18" t="s">
        <v>198</v>
      </c>
      <c r="B120" s="18" t="s">
        <v>196</v>
      </c>
      <c r="C120" s="18">
        <v>2</v>
      </c>
      <c r="D120" s="18">
        <v>5</v>
      </c>
      <c r="E120" s="18">
        <v>0</v>
      </c>
      <c r="F120" s="18">
        <v>14.525771000000001</v>
      </c>
      <c r="G120" s="18">
        <v>97</v>
      </c>
      <c r="H120" s="18">
        <v>85.024978000000004</v>
      </c>
      <c r="I120" s="18">
        <v>7200.0012699999997</v>
      </c>
      <c r="J120" s="18">
        <v>26441</v>
      </c>
      <c r="K120" s="18">
        <v>4</v>
      </c>
      <c r="L120" s="123">
        <f>100*IF(MIN(Sparse_total!G120,NonLinear_total!G120,BilevelSolver_total!G120)=0,0,(BilevelSolver_total!G120-MIN(Sparse_total!G120,NonLinear_total!G120,BilevelSolver_total!G120))/MIN(Sparse_total!G120,NonLinear_total!G120,BilevelSolver_total!G120))</f>
        <v>4.3010752688172049</v>
      </c>
      <c r="M120" s="123">
        <f t="shared" si="3"/>
        <v>95.876288659793815</v>
      </c>
      <c r="N120" s="255"/>
      <c r="O120" s="247">
        <v>105</v>
      </c>
      <c r="P120" s="198">
        <v>0</v>
      </c>
    </row>
    <row r="121" spans="1:16" ht="15.75" customHeight="1" x14ac:dyDescent="0.2">
      <c r="A121" s="18" t="s">
        <v>199</v>
      </c>
      <c r="B121" s="18" t="s">
        <v>196</v>
      </c>
      <c r="C121" s="18">
        <v>3</v>
      </c>
      <c r="D121" s="18">
        <v>3</v>
      </c>
      <c r="E121" s="18">
        <v>0</v>
      </c>
      <c r="F121" s="18">
        <v>29</v>
      </c>
      <c r="G121" s="18">
        <v>95</v>
      </c>
      <c r="H121" s="18">
        <v>69.473684000000006</v>
      </c>
      <c r="I121" s="18">
        <v>7200.1165899999996</v>
      </c>
      <c r="J121" s="18">
        <v>19217</v>
      </c>
      <c r="K121" s="18">
        <v>6.4157029999999997</v>
      </c>
      <c r="L121" s="123">
        <f>100*IF(MIN(Sparse_total!G121,NonLinear_total!G121,BilevelSolver_total!G121)=0,0,(BilevelSolver_total!G121-MIN(Sparse_total!G121,NonLinear_total!G121,BilevelSolver_total!G121))/MIN(Sparse_total!G121,NonLinear_total!G121,BilevelSolver_total!G121))</f>
        <v>4.395604418223475</v>
      </c>
      <c r="M121" s="123">
        <f t="shared" si="3"/>
        <v>93.246628421052634</v>
      </c>
      <c r="N121" s="255"/>
      <c r="O121" s="247">
        <v>103</v>
      </c>
      <c r="P121" s="198">
        <v>37</v>
      </c>
    </row>
    <row r="122" spans="1:16" ht="15.75" customHeight="1" x14ac:dyDescent="0.2">
      <c r="A122" s="18" t="s">
        <v>200</v>
      </c>
      <c r="B122" s="18" t="s">
        <v>196</v>
      </c>
      <c r="C122" s="18">
        <v>3</v>
      </c>
      <c r="D122" s="18">
        <v>4</v>
      </c>
      <c r="E122" s="18">
        <v>0</v>
      </c>
      <c r="F122" s="18">
        <v>17.725764999999999</v>
      </c>
      <c r="G122" s="18">
        <v>90</v>
      </c>
      <c r="H122" s="18">
        <v>80.304704999999998</v>
      </c>
      <c r="I122" s="18">
        <v>7200.04846</v>
      </c>
      <c r="J122" s="18">
        <v>20227</v>
      </c>
      <c r="K122" s="18">
        <v>3.0827830000000001</v>
      </c>
      <c r="L122" s="123">
        <f>100*IF(MIN(Sparse_total!G122,NonLinear_total!G122,BilevelSolver_total!G122)=0,0,(BilevelSolver_total!G122-MIN(Sparse_total!G122,NonLinear_total!G122,BilevelSolver_total!G122))/MIN(Sparse_total!G122,NonLinear_total!G122,BilevelSolver_total!G122))</f>
        <v>2.2727273359207727</v>
      </c>
      <c r="M122" s="123">
        <f t="shared" si="3"/>
        <v>96.574685555555561</v>
      </c>
      <c r="N122" s="255"/>
      <c r="O122" s="247">
        <v>103</v>
      </c>
      <c r="P122" s="198">
        <v>0</v>
      </c>
    </row>
    <row r="123" spans="1:16" ht="15.75" customHeight="1" x14ac:dyDescent="0.2">
      <c r="A123" s="18" t="s">
        <v>201</v>
      </c>
      <c r="B123" s="18" t="s">
        <v>196</v>
      </c>
      <c r="C123" s="18">
        <v>3</v>
      </c>
      <c r="D123" s="18">
        <v>5</v>
      </c>
      <c r="E123" s="18">
        <v>0</v>
      </c>
      <c r="F123" s="18">
        <v>13.796713</v>
      </c>
      <c r="G123" s="18">
        <v>88</v>
      </c>
      <c r="H123" s="18">
        <v>84.321916999999999</v>
      </c>
      <c r="I123" s="18">
        <v>7200.0069299999996</v>
      </c>
      <c r="J123" s="18">
        <v>18499</v>
      </c>
      <c r="K123" s="18">
        <v>2.9786570000000001</v>
      </c>
      <c r="L123" s="123">
        <f>100*IF(MIN(Sparse_total!G123,NonLinear_total!G123,BilevelSolver_total!G123)=0,0,(BilevelSolver_total!G123-MIN(Sparse_total!G123,NonLinear_total!G123,BilevelSolver_total!G123))/MIN(Sparse_total!G123,NonLinear_total!G123,BilevelSolver_total!G123))</f>
        <v>4.7619105245038833</v>
      </c>
      <c r="M123" s="123">
        <f t="shared" si="3"/>
        <v>96.615162499999997</v>
      </c>
      <c r="N123" s="255"/>
      <c r="O123" s="247">
        <v>103</v>
      </c>
      <c r="P123" s="198">
        <v>0</v>
      </c>
    </row>
    <row r="124" spans="1:16" ht="15.75" customHeight="1" x14ac:dyDescent="0.2">
      <c r="A124" s="18" t="s">
        <v>202</v>
      </c>
      <c r="B124" s="18" t="s">
        <v>196</v>
      </c>
      <c r="C124" s="18">
        <v>4</v>
      </c>
      <c r="D124" s="18">
        <v>3</v>
      </c>
      <c r="E124" s="18">
        <v>0</v>
      </c>
      <c r="F124" s="18">
        <v>40.908346000000002</v>
      </c>
      <c r="G124" s="18">
        <v>78</v>
      </c>
      <c r="H124" s="18">
        <v>47.553401999999998</v>
      </c>
      <c r="I124" s="18">
        <v>7200.0029699999996</v>
      </c>
      <c r="J124" s="18">
        <v>25914</v>
      </c>
      <c r="K124" s="18">
        <v>4.5518729999999996</v>
      </c>
      <c r="L124" s="123">
        <f>100*IF(MIN(Sparse_total!G124,NonLinear_total!G124,BilevelSolver_total!G124)=0,0,(BilevelSolver_total!G124-MIN(Sparse_total!G124,NonLinear_total!G124,BilevelSolver_total!G124))/MIN(Sparse_total!G124,NonLinear_total!G124,BilevelSolver_total!G124))</f>
        <v>2.6315789473684208</v>
      </c>
      <c r="M124" s="123">
        <f t="shared" si="3"/>
        <v>94.164265384615391</v>
      </c>
      <c r="N124" s="255"/>
      <c r="O124" s="247">
        <v>98</v>
      </c>
      <c r="P124" s="198">
        <v>0</v>
      </c>
    </row>
    <row r="125" spans="1:16" ht="15.75" customHeight="1" x14ac:dyDescent="0.2">
      <c r="A125" s="18" t="s">
        <v>203</v>
      </c>
      <c r="B125" s="18" t="s">
        <v>196</v>
      </c>
      <c r="C125" s="18">
        <v>4</v>
      </c>
      <c r="D125" s="18">
        <v>4</v>
      </c>
      <c r="E125" s="18">
        <v>0</v>
      </c>
      <c r="F125" s="18">
        <v>19.514510999999999</v>
      </c>
      <c r="G125" s="18">
        <v>70</v>
      </c>
      <c r="H125" s="18">
        <v>72.122128000000004</v>
      </c>
      <c r="I125" s="18">
        <v>7200.0252799999998</v>
      </c>
      <c r="J125" s="18">
        <v>23232</v>
      </c>
      <c r="K125" s="18">
        <v>4.2585540000000002</v>
      </c>
      <c r="L125" s="123">
        <f>100*IF(MIN(Sparse_total!G125,NonLinear_total!G125,BilevelSolver_total!G125)=0,0,(BilevelSolver_total!G125-MIN(Sparse_total!G125,NonLinear_total!G125,BilevelSolver_total!G125))/MIN(Sparse_total!G125,NonLinear_total!G125,BilevelSolver_total!G125))</f>
        <v>4.4776119402986625</v>
      </c>
      <c r="M125" s="123">
        <f t="shared" si="3"/>
        <v>93.916351428571417</v>
      </c>
      <c r="N125" s="255"/>
      <c r="O125" s="247">
        <v>98</v>
      </c>
      <c r="P125" s="198">
        <v>0</v>
      </c>
    </row>
    <row r="126" spans="1:16" ht="15.75" customHeight="1" x14ac:dyDescent="0.2">
      <c r="A126" s="18" t="s">
        <v>204</v>
      </c>
      <c r="B126" s="18" t="s">
        <v>196</v>
      </c>
      <c r="C126" s="18">
        <v>4</v>
      </c>
      <c r="D126" s="18">
        <v>5</v>
      </c>
      <c r="E126" s="18">
        <v>0</v>
      </c>
      <c r="F126" s="18">
        <v>13.710467</v>
      </c>
      <c r="G126" s="18">
        <v>67</v>
      </c>
      <c r="H126" s="18">
        <v>79.536615999999995</v>
      </c>
      <c r="I126" s="18">
        <v>7200.0126300000002</v>
      </c>
      <c r="J126" s="18">
        <v>26589</v>
      </c>
      <c r="K126" s="18">
        <v>2.8513989999999998</v>
      </c>
      <c r="L126" s="123">
        <f>100*IF(MIN(Sparse_total!G126,NonLinear_total!G126,BilevelSolver_total!G126)=0,0,(BilevelSolver_total!G126-MIN(Sparse_total!G126,NonLinear_total!G126,BilevelSolver_total!G126))/MIN(Sparse_total!G126,NonLinear_total!G126,BilevelSolver_total!G126))</f>
        <v>11.666666666666481</v>
      </c>
      <c r="M126" s="123">
        <f t="shared" si="3"/>
        <v>95.744180597014918</v>
      </c>
      <c r="N126" s="255"/>
      <c r="O126" s="247">
        <v>98</v>
      </c>
      <c r="P126" s="198">
        <v>0</v>
      </c>
    </row>
    <row r="127" spans="1:16" ht="15.75" customHeight="1" x14ac:dyDescent="0.2">
      <c r="A127" s="19" t="s">
        <v>205</v>
      </c>
      <c r="B127" s="19" t="s">
        <v>196</v>
      </c>
      <c r="C127" s="19">
        <v>5</v>
      </c>
      <c r="D127" s="19">
        <v>3</v>
      </c>
      <c r="E127" s="19">
        <v>1</v>
      </c>
      <c r="F127" s="19">
        <v>26</v>
      </c>
      <c r="G127" s="19">
        <v>26</v>
      </c>
      <c r="H127" s="19">
        <v>0</v>
      </c>
      <c r="I127" s="19">
        <v>210.84115700000001</v>
      </c>
      <c r="J127" s="19">
        <v>2956</v>
      </c>
      <c r="K127" s="19">
        <v>0.57403199999999999</v>
      </c>
      <c r="L127" s="220">
        <f>100*IF(MIN(Sparse_total!G127,NonLinear_total!G127,BilevelSolver_total!G127)=0,0,(BilevelSolver_total!G127-MIN(Sparse_total!G127,NonLinear_total!G127,BilevelSolver_total!G127))/MIN(Sparse_total!G127,NonLinear_total!G127,BilevelSolver_total!G127))</f>
        <v>2.7055281092404546E-12</v>
      </c>
      <c r="M127" s="220">
        <f t="shared" si="3"/>
        <v>97.792184615384627</v>
      </c>
      <c r="N127" s="255"/>
      <c r="O127" s="248">
        <v>65</v>
      </c>
      <c r="P127" s="199">
        <v>0</v>
      </c>
    </row>
    <row r="128" spans="1:16" ht="15.75" customHeight="1" thickBot="1" x14ac:dyDescent="0.25">
      <c r="A128" s="22" t="s">
        <v>206</v>
      </c>
      <c r="B128" s="22" t="s">
        <v>196</v>
      </c>
      <c r="C128" s="22">
        <v>5</v>
      </c>
      <c r="D128" s="22">
        <v>4</v>
      </c>
      <c r="E128" s="22">
        <v>1</v>
      </c>
      <c r="F128" s="22">
        <v>18</v>
      </c>
      <c r="G128" s="22">
        <v>18</v>
      </c>
      <c r="H128" s="22">
        <v>0</v>
      </c>
      <c r="I128" s="22">
        <v>239.191384</v>
      </c>
      <c r="J128" s="22">
        <v>3489</v>
      </c>
      <c r="K128" s="22">
        <v>0</v>
      </c>
      <c r="L128" s="221">
        <f>100*IF(MIN(Sparse_total!G128,NonLinear_total!G128,BilevelSolver_total!G128)=0,0,(BilevelSolver_total!G128-MIN(Sparse_total!G128,NonLinear_total!G128,BilevelSolver_total!G128))/MIN(Sparse_total!G128,NonLinear_total!G128,BilevelSolver_total!G128))</f>
        <v>0</v>
      </c>
      <c r="M128" s="221">
        <f t="shared" si="3"/>
        <v>100</v>
      </c>
      <c r="N128" s="255"/>
      <c r="O128" s="249">
        <v>65</v>
      </c>
      <c r="P128" s="202">
        <v>0</v>
      </c>
    </row>
    <row r="129" spans="1:16" ht="15.75" customHeight="1" thickTop="1" x14ac:dyDescent="0.2">
      <c r="A129" s="18" t="s">
        <v>207</v>
      </c>
      <c r="B129" s="18" t="s">
        <v>208</v>
      </c>
      <c r="C129" s="18">
        <v>2</v>
      </c>
      <c r="D129" s="18">
        <v>3</v>
      </c>
      <c r="E129" s="18">
        <v>0</v>
      </c>
      <c r="F129" s="18">
        <v>36.836066000000002</v>
      </c>
      <c r="G129" s="18">
        <v>3337</v>
      </c>
      <c r="H129" s="18">
        <v>98.896131999999994</v>
      </c>
      <c r="I129" s="18">
        <v>7200.9733200000001</v>
      </c>
      <c r="J129" s="18">
        <v>716</v>
      </c>
      <c r="K129" s="18">
        <v>6.6701730000000001</v>
      </c>
      <c r="L129" s="123">
        <f>100*IF(MIN(Sparse_total!G129,NonLinear_total!G129,BilevelSolver_total!G129)=0,0,(BilevelSolver_total!G129-MIN(Sparse_total!G129,NonLinear_total!G129,BilevelSolver_total!G129))/MIN(Sparse_total!G129,NonLinear_total!G129,BilevelSolver_total!G129))</f>
        <v>1.1212121300004199</v>
      </c>
      <c r="M129" s="123">
        <f t="shared" si="3"/>
        <v>99.800114683847767</v>
      </c>
      <c r="N129" s="255"/>
      <c r="O129" s="247">
        <v>3353</v>
      </c>
      <c r="P129" s="198">
        <v>9</v>
      </c>
    </row>
    <row r="130" spans="1:16" ht="15.75" customHeight="1" x14ac:dyDescent="0.2">
      <c r="A130" s="18" t="s">
        <v>209</v>
      </c>
      <c r="B130" s="18" t="s">
        <v>208</v>
      </c>
      <c r="C130" s="18">
        <v>2</v>
      </c>
      <c r="D130" s="18">
        <v>4</v>
      </c>
      <c r="E130" s="18">
        <v>0</v>
      </c>
      <c r="F130" s="18">
        <v>32.384224000000003</v>
      </c>
      <c r="G130" s="18">
        <v>3334</v>
      </c>
      <c r="H130" s="18">
        <v>99.028667999999996</v>
      </c>
      <c r="I130" s="18">
        <v>7200.5701200000003</v>
      </c>
      <c r="J130" s="18">
        <v>680</v>
      </c>
      <c r="K130" s="18">
        <v>6.9860889999999998</v>
      </c>
      <c r="L130" s="123">
        <f>100*IF(MIN(Sparse_total!G130,NonLinear_total!G130,BilevelSolver_total!G130)=0,0,(BilevelSolver_total!G130-MIN(Sparse_total!G130,NonLinear_total!G130,BilevelSolver_total!G130))/MIN(Sparse_total!G130,NonLinear_total!G130,BilevelSolver_total!G130))</f>
        <v>1.4916286149162861</v>
      </c>
      <c r="M130" s="123">
        <f t="shared" ref="M130:M137" si="4">(G130-K130)*100/G130</f>
        <v>99.790459238152366</v>
      </c>
      <c r="N130" s="255"/>
      <c r="O130" s="247">
        <v>3353</v>
      </c>
      <c r="P130" s="198">
        <v>0</v>
      </c>
    </row>
    <row r="131" spans="1:16" ht="15.75" customHeight="1" x14ac:dyDescent="0.2">
      <c r="A131" s="18" t="s">
        <v>210</v>
      </c>
      <c r="B131" s="18" t="s">
        <v>208</v>
      </c>
      <c r="C131" s="18">
        <v>2</v>
      </c>
      <c r="D131" s="18">
        <v>5</v>
      </c>
      <c r="E131" s="18">
        <v>0</v>
      </c>
      <c r="F131" s="18">
        <v>22.634615</v>
      </c>
      <c r="G131" s="18">
        <v>3317</v>
      </c>
      <c r="H131" s="18">
        <v>99.317617999999996</v>
      </c>
      <c r="I131" s="18">
        <v>7200.8278899999996</v>
      </c>
      <c r="J131" s="18">
        <v>507</v>
      </c>
      <c r="K131" s="18">
        <v>5.4337499999999999</v>
      </c>
      <c r="L131" s="123">
        <f>100*IF(MIN(Sparse_total!G131,NonLinear_total!G131,BilevelSolver_total!G131)=0,0,(BilevelSolver_total!G131-MIN(Sparse_total!G131,NonLinear_total!G131,BilevelSolver_total!G131))/MIN(Sparse_total!G131,NonLinear_total!G131,BilevelSolver_total!G131))</f>
        <v>1.5304560964980924</v>
      </c>
      <c r="M131" s="123">
        <f t="shared" si="4"/>
        <v>99.836184805547177</v>
      </c>
      <c r="N131" s="255"/>
      <c r="O131" s="247">
        <v>3353</v>
      </c>
      <c r="P131" s="198">
        <v>0</v>
      </c>
    </row>
    <row r="132" spans="1:16" ht="15.75" customHeight="1" x14ac:dyDescent="0.2">
      <c r="A132" s="18" t="s">
        <v>211</v>
      </c>
      <c r="B132" s="18" t="s">
        <v>208</v>
      </c>
      <c r="C132" s="18">
        <v>3</v>
      </c>
      <c r="D132" s="18">
        <v>3</v>
      </c>
      <c r="E132" s="18">
        <v>0</v>
      </c>
      <c r="F132" s="18">
        <v>51.299771999999997</v>
      </c>
      <c r="G132" s="18">
        <v>169</v>
      </c>
      <c r="H132" s="18">
        <v>69.645105000000001</v>
      </c>
      <c r="I132" s="18">
        <v>7200.0129500000003</v>
      </c>
      <c r="J132" s="18">
        <v>19306</v>
      </c>
      <c r="K132" s="18">
        <v>7.5769820000000001</v>
      </c>
      <c r="L132" s="123">
        <f>100*IF(MIN(Sparse_total!G132,NonLinear_total!G132,BilevelSolver_total!G132)=0,0,(BilevelSolver_total!G132-MIN(Sparse_total!G132,NonLinear_total!G132,BilevelSolver_total!G132))/MIN(Sparse_total!G132,NonLinear_total!G132,BilevelSolver_total!G132))</f>
        <v>5.6250000617865874</v>
      </c>
      <c r="M132" s="123">
        <f t="shared" si="4"/>
        <v>95.516578698224862</v>
      </c>
      <c r="N132" s="255"/>
      <c r="O132" s="247">
        <v>231</v>
      </c>
      <c r="P132" s="198">
        <v>0</v>
      </c>
    </row>
    <row r="133" spans="1:16" ht="15.75" customHeight="1" x14ac:dyDescent="0.2">
      <c r="A133" s="18" t="s">
        <v>212</v>
      </c>
      <c r="B133" s="18" t="s">
        <v>208</v>
      </c>
      <c r="C133" s="18">
        <v>3</v>
      </c>
      <c r="D133" s="18">
        <v>4</v>
      </c>
      <c r="E133" s="18">
        <v>0</v>
      </c>
      <c r="F133" s="18">
        <v>32.792081000000003</v>
      </c>
      <c r="G133" s="18">
        <v>164</v>
      </c>
      <c r="H133" s="18">
        <v>80.004828000000003</v>
      </c>
      <c r="I133" s="18">
        <v>7200.0037899999998</v>
      </c>
      <c r="J133" s="18">
        <v>19197</v>
      </c>
      <c r="K133" s="18">
        <v>0</v>
      </c>
      <c r="L133" s="123">
        <f>100*IF(MIN(Sparse_total!G133,NonLinear_total!G133,BilevelSolver_total!G133)=0,0,(BilevelSolver_total!G133-MIN(Sparse_total!G133,NonLinear_total!G133,BilevelSolver_total!G133))/MIN(Sparse_total!G133,NonLinear_total!G133,BilevelSolver_total!G133))</f>
        <v>7.8947368421052628</v>
      </c>
      <c r="M133" s="123">
        <f t="shared" si="4"/>
        <v>100</v>
      </c>
      <c r="N133" s="255"/>
      <c r="O133" s="247">
        <v>231</v>
      </c>
      <c r="P133" s="198">
        <v>0</v>
      </c>
    </row>
    <row r="134" spans="1:16" ht="15.75" customHeight="1" x14ac:dyDescent="0.2">
      <c r="A134" s="18" t="s">
        <v>213</v>
      </c>
      <c r="B134" s="18" t="s">
        <v>208</v>
      </c>
      <c r="C134" s="18">
        <v>3</v>
      </c>
      <c r="D134" s="18">
        <v>5</v>
      </c>
      <c r="E134" s="18">
        <v>0</v>
      </c>
      <c r="F134" s="18">
        <v>28.418310000000002</v>
      </c>
      <c r="G134" s="18">
        <v>160</v>
      </c>
      <c r="H134" s="18">
        <v>82.238556000000003</v>
      </c>
      <c r="I134" s="18">
        <v>7200.0350399999998</v>
      </c>
      <c r="J134" s="18">
        <v>17889</v>
      </c>
      <c r="K134" s="18">
        <v>0</v>
      </c>
      <c r="L134" s="123">
        <f>100*IF(MIN(Sparse_total!G134,NonLinear_total!G134,BilevelSolver_total!G134)=0,0,(BilevelSolver_total!G134-MIN(Sparse_total!G134,NonLinear_total!G134,BilevelSolver_total!G134))/MIN(Sparse_total!G134,NonLinear_total!G134,BilevelSolver_total!G134))</f>
        <v>10.344827592827672</v>
      </c>
      <c r="M134" s="123">
        <f t="shared" si="4"/>
        <v>100</v>
      </c>
      <c r="N134" s="255"/>
      <c r="O134" s="247">
        <v>231</v>
      </c>
      <c r="P134" s="198">
        <v>0</v>
      </c>
    </row>
    <row r="135" spans="1:16" ht="15.75" customHeight="1" x14ac:dyDescent="0.2">
      <c r="A135" s="19" t="s">
        <v>214</v>
      </c>
      <c r="B135" s="19" t="s">
        <v>208</v>
      </c>
      <c r="C135" s="19">
        <v>4</v>
      </c>
      <c r="D135" s="19">
        <v>3</v>
      </c>
      <c r="E135" s="19">
        <v>1</v>
      </c>
      <c r="F135" s="19">
        <v>11</v>
      </c>
      <c r="G135" s="19">
        <v>11</v>
      </c>
      <c r="H135" s="19">
        <v>0</v>
      </c>
      <c r="I135" s="19">
        <v>5.2204800000000002</v>
      </c>
      <c r="J135" s="19">
        <v>571</v>
      </c>
      <c r="K135" s="19">
        <v>2.980769</v>
      </c>
      <c r="L135" s="220">
        <f>100*IF(MIN(Sparse_total!G135,NonLinear_total!G135,BilevelSolver_total!G135)=0,0,(BilevelSolver_total!G135-MIN(Sparse_total!G135,NonLinear_total!G135,BilevelSolver_total!G135))/MIN(Sparse_total!G135,NonLinear_total!G135,BilevelSolver_total!G135))</f>
        <v>0</v>
      </c>
      <c r="M135" s="220">
        <f t="shared" si="4"/>
        <v>72.902100000000004</v>
      </c>
      <c r="N135" s="255"/>
      <c r="O135" s="248">
        <v>36</v>
      </c>
      <c r="P135" s="199">
        <v>0</v>
      </c>
    </row>
    <row r="136" spans="1:16" ht="15.75" customHeight="1" x14ac:dyDescent="0.2">
      <c r="A136" s="19" t="s">
        <v>215</v>
      </c>
      <c r="B136" s="19" t="s">
        <v>208</v>
      </c>
      <c r="C136" s="19">
        <v>4</v>
      </c>
      <c r="D136" s="19">
        <v>4</v>
      </c>
      <c r="E136" s="19">
        <v>1</v>
      </c>
      <c r="F136" s="19">
        <v>6</v>
      </c>
      <c r="G136" s="19">
        <v>6</v>
      </c>
      <c r="H136" s="19">
        <v>0</v>
      </c>
      <c r="I136" s="19">
        <v>7.151993</v>
      </c>
      <c r="J136" s="19">
        <v>1150</v>
      </c>
      <c r="K136" s="19">
        <v>0</v>
      </c>
      <c r="L136" s="220">
        <f>100*IF(MIN(Sparse_total!G136,NonLinear_total!G136,BilevelSolver_total!G136)=0,0,(BilevelSolver_total!G136-MIN(Sparse_total!G136,NonLinear_total!G136,BilevelSolver_total!G136))/MIN(Sparse_total!G136,NonLinear_total!G136,BilevelSolver_total!G136))</f>
        <v>0</v>
      </c>
      <c r="M136" s="220">
        <f t="shared" si="4"/>
        <v>100</v>
      </c>
      <c r="N136" s="255"/>
      <c r="O136" s="248">
        <v>36</v>
      </c>
      <c r="P136" s="199">
        <v>0</v>
      </c>
    </row>
    <row r="137" spans="1:16" ht="15.75" customHeight="1" thickBot="1" x14ac:dyDescent="0.25">
      <c r="A137" s="82" t="s">
        <v>216</v>
      </c>
      <c r="B137" s="82" t="s">
        <v>208</v>
      </c>
      <c r="C137" s="82">
        <v>4</v>
      </c>
      <c r="D137" s="82">
        <v>5</v>
      </c>
      <c r="E137" s="82">
        <v>1</v>
      </c>
      <c r="F137" s="82">
        <v>5</v>
      </c>
      <c r="G137" s="82">
        <v>5</v>
      </c>
      <c r="H137" s="82">
        <v>0</v>
      </c>
      <c r="I137" s="82">
        <v>4.1993039999999997</v>
      </c>
      <c r="J137" s="82">
        <v>2415</v>
      </c>
      <c r="K137" s="82">
        <v>0</v>
      </c>
      <c r="L137" s="122">
        <f>100*IF(MIN(Sparse_total!G137,NonLinear_total!G137,BilevelSolver_total!G137)=0,0,(BilevelSolver_total!G137-MIN(Sparse_total!G137,NonLinear_total!G137,BilevelSolver_total!G137))/MIN(Sparse_total!G137,NonLinear_total!G137,BilevelSolver_total!G137))</f>
        <v>0</v>
      </c>
      <c r="M137" s="122">
        <f t="shared" si="4"/>
        <v>100</v>
      </c>
      <c r="N137" s="255"/>
      <c r="O137" s="251">
        <v>36</v>
      </c>
      <c r="P137" s="203">
        <v>0</v>
      </c>
    </row>
    <row r="138" spans="1:16" ht="15.75" customHeight="1" thickBot="1" x14ac:dyDescent="0.25">
      <c r="A138" s="16"/>
      <c r="B138" s="17"/>
      <c r="C138" s="17"/>
      <c r="D138" s="17"/>
      <c r="E138" s="17" t="s">
        <v>226</v>
      </c>
      <c r="F138" s="17" t="s">
        <v>61</v>
      </c>
      <c r="G138" s="17" t="s">
        <v>62</v>
      </c>
      <c r="H138" s="17" t="s">
        <v>227</v>
      </c>
      <c r="I138" s="17" t="s">
        <v>240</v>
      </c>
      <c r="J138" s="17" t="s">
        <v>250</v>
      </c>
      <c r="K138" s="17" t="s">
        <v>229</v>
      </c>
      <c r="L138" s="121" t="s">
        <v>230</v>
      </c>
      <c r="M138" s="121" t="s">
        <v>239</v>
      </c>
      <c r="N138" s="254"/>
      <c r="O138" s="246" t="s">
        <v>255</v>
      </c>
      <c r="P138" s="197" t="s">
        <v>253</v>
      </c>
    </row>
    <row r="139" spans="1:16" ht="15.75" customHeight="1" x14ac:dyDescent="0.2">
      <c r="A139" s="23" t="s">
        <v>217</v>
      </c>
      <c r="B139" s="23"/>
      <c r="C139" s="23"/>
      <c r="D139" s="23"/>
      <c r="E139" s="154">
        <f>COUNTIF(E2:E137,"=1")</f>
        <v>26</v>
      </c>
      <c r="F139" s="23">
        <f t="shared" ref="F139:O139" si="5">AVERAGE(F2:F137)</f>
        <v>22.439013551470591</v>
      </c>
      <c r="G139" s="23">
        <f t="shared" si="5"/>
        <v>915.89705882352939</v>
      </c>
      <c r="H139" s="23">
        <f t="shared" si="5"/>
        <v>71.320691713235263</v>
      </c>
      <c r="I139" s="23">
        <f t="shared" si="5"/>
        <v>5983.6911173455865</v>
      </c>
      <c r="J139" s="23">
        <f t="shared" si="5"/>
        <v>11891.816176470587</v>
      </c>
      <c r="K139" s="23">
        <f t="shared" si="5"/>
        <v>3.8019514411764712</v>
      </c>
      <c r="L139" s="223">
        <f t="shared" si="5"/>
        <v>3.761292831331545</v>
      </c>
      <c r="M139" s="223">
        <f t="shared" si="5"/>
        <v>97.649559555792962</v>
      </c>
      <c r="N139" s="256"/>
      <c r="O139" s="252">
        <f t="shared" si="5"/>
        <v>947.05882352941171</v>
      </c>
      <c r="P139" s="204">
        <f t="shared" ref="P139" si="6">AVERAGE(P2:P137)</f>
        <v>253.25735294117646</v>
      </c>
    </row>
    <row r="140" spans="1:16" ht="15.75" customHeight="1" x14ac:dyDescent="0.2">
      <c r="L140" s="123"/>
      <c r="M140" s="123"/>
      <c r="N140" s="255"/>
      <c r="O140" s="247"/>
    </row>
    <row r="141" spans="1:16" ht="15.75" customHeight="1" x14ac:dyDescent="0.2">
      <c r="L141" s="123"/>
      <c r="M141" s="123"/>
      <c r="N141" s="255"/>
      <c r="O141" s="247"/>
    </row>
    <row r="142" spans="1:16" ht="15.75" customHeight="1" x14ac:dyDescent="0.2">
      <c r="L142" s="123"/>
      <c r="M142" s="123"/>
      <c r="N142" s="255"/>
      <c r="O142" s="247"/>
    </row>
    <row r="143" spans="1:16" ht="15.75" customHeight="1" x14ac:dyDescent="0.2">
      <c r="L143" s="123"/>
      <c r="M143" s="123"/>
      <c r="N143" s="255"/>
      <c r="O143" s="247"/>
    </row>
    <row r="144" spans="1:16" ht="15.75" customHeight="1" x14ac:dyDescent="0.2">
      <c r="L144" s="123"/>
      <c r="M144" s="123"/>
      <c r="N144" s="255"/>
      <c r="O144" s="247"/>
    </row>
    <row r="145" spans="12:15" ht="15.75" customHeight="1" x14ac:dyDescent="0.2">
      <c r="L145" s="123"/>
      <c r="M145" s="123"/>
      <c r="N145" s="255"/>
      <c r="O145" s="247"/>
    </row>
    <row r="146" spans="12:15" ht="15.75" customHeight="1" x14ac:dyDescent="0.2">
      <c r="L146" s="123"/>
      <c r="M146" s="123"/>
      <c r="N146" s="255"/>
      <c r="O146" s="247"/>
    </row>
    <row r="147" spans="12:15" ht="15.75" customHeight="1" x14ac:dyDescent="0.2">
      <c r="L147" s="123"/>
      <c r="M147" s="123"/>
      <c r="N147" s="255"/>
      <c r="O147" s="247"/>
    </row>
    <row r="148" spans="12:15" ht="15.75" customHeight="1" x14ac:dyDescent="0.2">
      <c r="L148" s="123"/>
      <c r="M148" s="123"/>
      <c r="N148" s="255"/>
      <c r="O148" s="247"/>
    </row>
    <row r="149" spans="12:15" ht="15.75" customHeight="1" x14ac:dyDescent="0.2">
      <c r="L149" s="123"/>
      <c r="M149" s="123"/>
      <c r="N149" s="255"/>
      <c r="O149" s="247"/>
    </row>
    <row r="150" spans="12:15" ht="15.75" customHeight="1" x14ac:dyDescent="0.2">
      <c r="L150" s="123"/>
      <c r="M150" s="123"/>
      <c r="N150" s="255"/>
      <c r="O150" s="247"/>
    </row>
    <row r="151" spans="12:15" ht="15.75" customHeight="1" x14ac:dyDescent="0.2">
      <c r="L151" s="123"/>
      <c r="M151" s="123"/>
      <c r="N151" s="255"/>
      <c r="O151" s="247"/>
    </row>
    <row r="152" spans="12:15" ht="15.75" customHeight="1" x14ac:dyDescent="0.2">
      <c r="L152" s="123"/>
      <c r="M152" s="123"/>
      <c r="N152" s="255"/>
      <c r="O152" s="247"/>
    </row>
    <row r="153" spans="12:15" ht="15.75" customHeight="1" x14ac:dyDescent="0.2">
      <c r="L153" s="123"/>
      <c r="M153" s="123"/>
      <c r="N153" s="255"/>
      <c r="O153" s="247"/>
    </row>
    <row r="154" spans="12:15" ht="15.75" customHeight="1" x14ac:dyDescent="0.2">
      <c r="L154" s="123"/>
      <c r="M154" s="123"/>
      <c r="N154" s="255"/>
      <c r="O154" s="247"/>
    </row>
    <row r="155" spans="12:15" ht="15.75" customHeight="1" x14ac:dyDescent="0.2">
      <c r="L155" s="123"/>
      <c r="M155" s="123"/>
      <c r="N155" s="255"/>
      <c r="O155" s="247"/>
    </row>
    <row r="156" spans="12:15" ht="15.75" customHeight="1" x14ac:dyDescent="0.2">
      <c r="L156" s="123"/>
      <c r="M156" s="123"/>
      <c r="N156" s="255"/>
      <c r="O156" s="247"/>
    </row>
    <row r="157" spans="12:15" ht="15.75" customHeight="1" x14ac:dyDescent="0.2">
      <c r="L157" s="123"/>
      <c r="M157" s="123"/>
      <c r="N157" s="255"/>
      <c r="O157" s="247"/>
    </row>
    <row r="158" spans="12:15" ht="15.75" customHeight="1" x14ac:dyDescent="0.2">
      <c r="L158" s="123"/>
      <c r="M158" s="123"/>
      <c r="N158" s="255"/>
      <c r="O158" s="247"/>
    </row>
    <row r="159" spans="12:15" ht="15.75" customHeight="1" x14ac:dyDescent="0.2">
      <c r="L159" s="123"/>
      <c r="M159" s="123"/>
      <c r="N159" s="255"/>
      <c r="O159" s="247"/>
    </row>
    <row r="160" spans="12:15" ht="15.75" customHeight="1" x14ac:dyDescent="0.2">
      <c r="L160" s="123"/>
      <c r="M160" s="123"/>
      <c r="N160" s="255"/>
      <c r="O160" s="247"/>
    </row>
    <row r="161" spans="12:15" ht="15.75" customHeight="1" x14ac:dyDescent="0.2">
      <c r="L161" s="123"/>
      <c r="M161" s="123"/>
      <c r="N161" s="255"/>
      <c r="O161" s="247"/>
    </row>
    <row r="162" spans="12:15" ht="15.75" customHeight="1" x14ac:dyDescent="0.2">
      <c r="L162" s="123"/>
      <c r="M162" s="123"/>
      <c r="N162" s="255"/>
      <c r="O162" s="247"/>
    </row>
    <row r="163" spans="12:15" ht="15.75" customHeight="1" x14ac:dyDescent="0.2">
      <c r="L163" s="123"/>
      <c r="M163" s="123"/>
      <c r="N163" s="255"/>
      <c r="O163" s="247"/>
    </row>
    <row r="164" spans="12:15" ht="15.75" customHeight="1" x14ac:dyDescent="0.2">
      <c r="L164" s="123"/>
      <c r="M164" s="123"/>
      <c r="N164" s="255"/>
      <c r="O164" s="247"/>
    </row>
    <row r="165" spans="12:15" ht="15.75" customHeight="1" x14ac:dyDescent="0.2">
      <c r="L165" s="123"/>
      <c r="M165" s="123"/>
      <c r="N165" s="255"/>
      <c r="O165" s="247"/>
    </row>
    <row r="166" spans="12:15" ht="15.75" customHeight="1" x14ac:dyDescent="0.2">
      <c r="L166" s="123"/>
      <c r="M166" s="123"/>
      <c r="N166" s="255"/>
      <c r="O166" s="247"/>
    </row>
    <row r="167" spans="12:15" ht="15.75" customHeight="1" x14ac:dyDescent="0.2">
      <c r="L167" s="123"/>
      <c r="M167" s="123"/>
      <c r="N167" s="255"/>
      <c r="O167" s="247"/>
    </row>
    <row r="168" spans="12:15" ht="15.75" customHeight="1" x14ac:dyDescent="0.2">
      <c r="L168" s="123"/>
      <c r="M168" s="123"/>
      <c r="N168" s="255"/>
      <c r="O168" s="247"/>
    </row>
    <row r="169" spans="12:15" ht="15.75" customHeight="1" x14ac:dyDescent="0.2">
      <c r="L169" s="123"/>
      <c r="M169" s="123"/>
      <c r="N169" s="255"/>
      <c r="O169" s="247"/>
    </row>
    <row r="170" spans="12:15" ht="15.75" customHeight="1" x14ac:dyDescent="0.2">
      <c r="L170" s="123"/>
      <c r="M170" s="123"/>
      <c r="N170" s="255"/>
      <c r="O170" s="247"/>
    </row>
    <row r="171" spans="12:15" ht="15.75" customHeight="1" x14ac:dyDescent="0.2">
      <c r="L171" s="123"/>
      <c r="M171" s="123"/>
      <c r="N171" s="255"/>
      <c r="O171" s="247"/>
    </row>
    <row r="172" spans="12:15" ht="15.75" customHeight="1" x14ac:dyDescent="0.2">
      <c r="L172" s="123"/>
      <c r="M172" s="123"/>
      <c r="N172" s="255"/>
      <c r="O172" s="247"/>
    </row>
    <row r="173" spans="12:15" ht="15.75" customHeight="1" x14ac:dyDescent="0.2">
      <c r="L173" s="123"/>
      <c r="M173" s="123"/>
      <c r="N173" s="255"/>
      <c r="O173" s="247"/>
    </row>
    <row r="174" spans="12:15" ht="15.75" customHeight="1" x14ac:dyDescent="0.2">
      <c r="L174" s="123"/>
      <c r="M174" s="123"/>
      <c r="N174" s="255"/>
      <c r="O174" s="247"/>
    </row>
    <row r="175" spans="12:15" ht="15.75" customHeight="1" x14ac:dyDescent="0.2">
      <c r="L175" s="123"/>
      <c r="M175" s="123"/>
      <c r="N175" s="255"/>
      <c r="O175" s="247"/>
    </row>
    <row r="176" spans="12:15" ht="15.75" customHeight="1" x14ac:dyDescent="0.2">
      <c r="L176" s="123"/>
      <c r="M176" s="123"/>
      <c r="N176" s="255"/>
      <c r="O176" s="247"/>
    </row>
    <row r="177" spans="12:15" ht="15.75" customHeight="1" x14ac:dyDescent="0.2">
      <c r="L177" s="123"/>
      <c r="M177" s="123"/>
      <c r="N177" s="255"/>
      <c r="O177" s="247"/>
    </row>
    <row r="178" spans="12:15" ht="15.75" customHeight="1" x14ac:dyDescent="0.2">
      <c r="L178" s="123"/>
      <c r="M178" s="123"/>
      <c r="N178" s="255"/>
      <c r="O178" s="247"/>
    </row>
    <row r="179" spans="12:15" ht="15.75" customHeight="1" x14ac:dyDescent="0.2">
      <c r="L179" s="123"/>
      <c r="M179" s="123"/>
      <c r="N179" s="255"/>
      <c r="O179" s="247"/>
    </row>
    <row r="180" spans="12:15" ht="15.75" customHeight="1" x14ac:dyDescent="0.2">
      <c r="L180" s="123"/>
      <c r="M180" s="123"/>
      <c r="N180" s="255"/>
      <c r="O180" s="247"/>
    </row>
    <row r="181" spans="12:15" ht="15.75" customHeight="1" x14ac:dyDescent="0.2">
      <c r="L181" s="123"/>
      <c r="M181" s="123"/>
      <c r="N181" s="255"/>
      <c r="O181" s="247"/>
    </row>
    <row r="182" spans="12:15" ht="15.75" customHeight="1" x14ac:dyDescent="0.2">
      <c r="L182" s="123"/>
      <c r="M182" s="123"/>
      <c r="N182" s="255"/>
      <c r="O182" s="247"/>
    </row>
    <row r="183" spans="12:15" ht="15.75" customHeight="1" x14ac:dyDescent="0.2">
      <c r="L183" s="123"/>
      <c r="M183" s="123"/>
      <c r="N183" s="255"/>
      <c r="O183" s="247"/>
    </row>
    <row r="184" spans="12:15" ht="15.75" customHeight="1" x14ac:dyDescent="0.2">
      <c r="L184" s="123"/>
      <c r="M184" s="123"/>
      <c r="N184" s="255"/>
      <c r="O184" s="247"/>
    </row>
    <row r="185" spans="12:15" ht="15.75" customHeight="1" x14ac:dyDescent="0.2">
      <c r="L185" s="123"/>
      <c r="M185" s="123"/>
      <c r="N185" s="255"/>
      <c r="O185" s="247"/>
    </row>
    <row r="186" spans="12:15" ht="15.75" customHeight="1" x14ac:dyDescent="0.2">
      <c r="L186" s="123"/>
      <c r="M186" s="123"/>
      <c r="N186" s="255"/>
      <c r="O186" s="247"/>
    </row>
    <row r="187" spans="12:15" ht="15.75" customHeight="1" x14ac:dyDescent="0.2">
      <c r="L187" s="123"/>
      <c r="M187" s="123"/>
      <c r="N187" s="255"/>
      <c r="O187" s="247"/>
    </row>
    <row r="188" spans="12:15" ht="15.75" customHeight="1" x14ac:dyDescent="0.2">
      <c r="L188" s="123"/>
      <c r="M188" s="123"/>
      <c r="N188" s="255"/>
      <c r="O188" s="247"/>
    </row>
    <row r="189" spans="12:15" ht="15.75" customHeight="1" x14ac:dyDescent="0.2">
      <c r="L189" s="123"/>
      <c r="M189" s="123"/>
      <c r="N189" s="255"/>
      <c r="O189" s="247"/>
    </row>
    <row r="190" spans="12:15" ht="15.75" customHeight="1" x14ac:dyDescent="0.2">
      <c r="L190" s="123"/>
      <c r="M190" s="123"/>
      <c r="N190" s="255"/>
      <c r="O190" s="247"/>
    </row>
    <row r="191" spans="12:15" ht="15.75" customHeight="1" x14ac:dyDescent="0.2">
      <c r="L191" s="123"/>
      <c r="M191" s="123"/>
      <c r="N191" s="255"/>
      <c r="O191" s="247"/>
    </row>
    <row r="192" spans="12:15" ht="15.75" customHeight="1" x14ac:dyDescent="0.2">
      <c r="L192" s="123"/>
      <c r="M192" s="123"/>
      <c r="N192" s="255"/>
      <c r="O192" s="247"/>
    </row>
    <row r="193" spans="12:15" ht="15.75" customHeight="1" x14ac:dyDescent="0.2">
      <c r="L193" s="123"/>
      <c r="M193" s="123"/>
      <c r="N193" s="255"/>
      <c r="O193" s="247"/>
    </row>
    <row r="194" spans="12:15" ht="15.75" customHeight="1" x14ac:dyDescent="0.2">
      <c r="L194" s="123"/>
      <c r="M194" s="123"/>
      <c r="N194" s="255"/>
      <c r="O194" s="247"/>
    </row>
    <row r="195" spans="12:15" ht="15.75" customHeight="1" x14ac:dyDescent="0.2">
      <c r="L195" s="123"/>
      <c r="M195" s="123"/>
      <c r="N195" s="255"/>
      <c r="O195" s="247"/>
    </row>
    <row r="196" spans="12:15" ht="15.75" customHeight="1" x14ac:dyDescent="0.2">
      <c r="L196" s="123"/>
      <c r="M196" s="123"/>
      <c r="N196" s="255"/>
      <c r="O196" s="247"/>
    </row>
    <row r="197" spans="12:15" ht="15.75" customHeight="1" x14ac:dyDescent="0.2">
      <c r="L197" s="123"/>
      <c r="M197" s="123"/>
      <c r="N197" s="255"/>
      <c r="O197" s="247"/>
    </row>
    <row r="198" spans="12:15" ht="15.75" customHeight="1" x14ac:dyDescent="0.2">
      <c r="L198" s="123"/>
      <c r="M198" s="123"/>
      <c r="N198" s="255"/>
      <c r="O198" s="247"/>
    </row>
    <row r="199" spans="12:15" ht="15.75" customHeight="1" x14ac:dyDescent="0.2">
      <c r="L199" s="123"/>
      <c r="M199" s="123"/>
      <c r="N199" s="255"/>
      <c r="O199" s="247"/>
    </row>
    <row r="200" spans="12:15" ht="15.75" customHeight="1" x14ac:dyDescent="0.2">
      <c r="L200" s="123"/>
      <c r="M200" s="123"/>
      <c r="N200" s="255"/>
      <c r="O200" s="247"/>
    </row>
    <row r="201" spans="12:15" ht="15.75" customHeight="1" x14ac:dyDescent="0.2">
      <c r="L201" s="123"/>
      <c r="M201" s="123"/>
      <c r="N201" s="255"/>
      <c r="O201" s="247"/>
    </row>
    <row r="202" spans="12:15" ht="15.75" customHeight="1" x14ac:dyDescent="0.2">
      <c r="L202" s="123"/>
      <c r="M202" s="123"/>
      <c r="N202" s="255"/>
      <c r="O202" s="247"/>
    </row>
    <row r="203" spans="12:15" ht="15.75" customHeight="1" x14ac:dyDescent="0.2">
      <c r="L203" s="123"/>
      <c r="M203" s="123"/>
      <c r="N203" s="255"/>
      <c r="O203" s="247"/>
    </row>
    <row r="204" spans="12:15" ht="15.75" customHeight="1" x14ac:dyDescent="0.2">
      <c r="L204" s="123"/>
      <c r="M204" s="123"/>
      <c r="N204" s="255"/>
      <c r="O204" s="247"/>
    </row>
    <row r="205" spans="12:15" ht="15.75" customHeight="1" x14ac:dyDescent="0.2">
      <c r="L205" s="123"/>
      <c r="M205" s="123"/>
      <c r="N205" s="255"/>
      <c r="O205" s="247"/>
    </row>
    <row r="206" spans="12:15" ht="15.75" customHeight="1" x14ac:dyDescent="0.2">
      <c r="L206" s="123"/>
      <c r="M206" s="123"/>
      <c r="N206" s="255"/>
      <c r="O206" s="247"/>
    </row>
    <row r="207" spans="12:15" ht="15.75" customHeight="1" x14ac:dyDescent="0.2">
      <c r="L207" s="123"/>
      <c r="M207" s="123"/>
      <c r="N207" s="255"/>
      <c r="O207" s="247"/>
    </row>
    <row r="208" spans="12:15" ht="15.75" customHeight="1" x14ac:dyDescent="0.2">
      <c r="L208" s="123"/>
      <c r="M208" s="123"/>
      <c r="N208" s="255"/>
      <c r="O208" s="247"/>
    </row>
    <row r="209" spans="12:15" ht="15.75" customHeight="1" x14ac:dyDescent="0.2">
      <c r="L209" s="123"/>
      <c r="M209" s="123"/>
      <c r="N209" s="255"/>
      <c r="O209" s="247"/>
    </row>
    <row r="210" spans="12:15" ht="15.75" customHeight="1" x14ac:dyDescent="0.2">
      <c r="L210" s="123"/>
      <c r="M210" s="123"/>
      <c r="N210" s="255"/>
      <c r="O210" s="247"/>
    </row>
    <row r="211" spans="12:15" ht="15.75" customHeight="1" x14ac:dyDescent="0.2">
      <c r="L211" s="123"/>
      <c r="M211" s="123"/>
      <c r="N211" s="255"/>
      <c r="O211" s="247"/>
    </row>
    <row r="212" spans="12:15" ht="15.75" customHeight="1" x14ac:dyDescent="0.2">
      <c r="L212" s="123"/>
      <c r="M212" s="123"/>
      <c r="N212" s="255"/>
      <c r="O212" s="247"/>
    </row>
    <row r="213" spans="12:15" ht="15.75" customHeight="1" x14ac:dyDescent="0.2">
      <c r="L213" s="123"/>
      <c r="M213" s="123"/>
      <c r="N213" s="255"/>
      <c r="O213" s="247"/>
    </row>
    <row r="214" spans="12:15" ht="15.75" customHeight="1" x14ac:dyDescent="0.2">
      <c r="L214" s="123"/>
      <c r="M214" s="123"/>
      <c r="N214" s="255"/>
      <c r="O214" s="247"/>
    </row>
    <row r="215" spans="12:15" ht="15.75" customHeight="1" x14ac:dyDescent="0.2">
      <c r="L215" s="123"/>
      <c r="M215" s="123"/>
      <c r="N215" s="255"/>
      <c r="O215" s="247"/>
    </row>
    <row r="216" spans="12:15" ht="15.75" customHeight="1" x14ac:dyDescent="0.2">
      <c r="L216" s="123"/>
      <c r="M216" s="123"/>
      <c r="N216" s="255"/>
      <c r="O216" s="247"/>
    </row>
    <row r="217" spans="12:15" ht="15.75" customHeight="1" x14ac:dyDescent="0.2">
      <c r="L217" s="123"/>
      <c r="M217" s="123"/>
      <c r="N217" s="255"/>
      <c r="O217" s="247"/>
    </row>
    <row r="218" spans="12:15" ht="15.75" customHeight="1" x14ac:dyDescent="0.2">
      <c r="L218" s="123"/>
      <c r="M218" s="123"/>
      <c r="N218" s="255"/>
      <c r="O218" s="247"/>
    </row>
    <row r="219" spans="12:15" ht="15.75" customHeight="1" x14ac:dyDescent="0.2">
      <c r="L219" s="123"/>
      <c r="M219" s="123"/>
      <c r="N219" s="255"/>
      <c r="O219" s="247"/>
    </row>
    <row r="220" spans="12:15" ht="15.75" customHeight="1" x14ac:dyDescent="0.2">
      <c r="L220" s="123"/>
      <c r="M220" s="123"/>
      <c r="N220" s="255"/>
      <c r="O220" s="247"/>
    </row>
    <row r="221" spans="12:15" ht="15.75" customHeight="1" x14ac:dyDescent="0.2">
      <c r="L221" s="123"/>
      <c r="M221" s="123"/>
      <c r="N221" s="255"/>
      <c r="O221" s="247"/>
    </row>
    <row r="222" spans="12:15" ht="15.75" customHeight="1" x14ac:dyDescent="0.2">
      <c r="L222" s="123"/>
      <c r="M222" s="123"/>
      <c r="N222" s="255"/>
      <c r="O222" s="247"/>
    </row>
    <row r="223" spans="12:15" ht="15.75" customHeight="1" x14ac:dyDescent="0.2">
      <c r="L223" s="123"/>
      <c r="M223" s="123"/>
      <c r="N223" s="255"/>
      <c r="O223" s="247"/>
    </row>
    <row r="224" spans="12:15" ht="15.75" customHeight="1" x14ac:dyDescent="0.2">
      <c r="L224" s="123"/>
      <c r="M224" s="123"/>
      <c r="N224" s="255"/>
      <c r="O224" s="247"/>
    </row>
    <row r="225" spans="12:15" ht="15.75" customHeight="1" x14ac:dyDescent="0.2">
      <c r="L225" s="123"/>
      <c r="M225" s="123"/>
      <c r="N225" s="255"/>
      <c r="O225" s="247"/>
    </row>
    <row r="226" spans="12:15" ht="15.75" customHeight="1" x14ac:dyDescent="0.2">
      <c r="L226" s="123"/>
      <c r="M226" s="123"/>
      <c r="N226" s="255"/>
      <c r="O226" s="247"/>
    </row>
    <row r="227" spans="12:15" ht="15.75" customHeight="1" x14ac:dyDescent="0.2">
      <c r="L227" s="123"/>
      <c r="M227" s="123"/>
      <c r="N227" s="255"/>
      <c r="O227" s="247"/>
    </row>
    <row r="228" spans="12:15" ht="15.75" customHeight="1" x14ac:dyDescent="0.2">
      <c r="L228" s="123"/>
      <c r="M228" s="123"/>
      <c r="N228" s="255"/>
      <c r="O228" s="247"/>
    </row>
    <row r="229" spans="12:15" ht="15.75" customHeight="1" x14ac:dyDescent="0.2">
      <c r="L229" s="123"/>
      <c r="M229" s="123"/>
      <c r="N229" s="255"/>
      <c r="O229" s="247"/>
    </row>
    <row r="230" spans="12:15" ht="15.75" customHeight="1" x14ac:dyDescent="0.2">
      <c r="L230" s="123"/>
      <c r="M230" s="123"/>
      <c r="N230" s="255"/>
      <c r="O230" s="247"/>
    </row>
    <row r="231" spans="12:15" ht="15.75" customHeight="1" x14ac:dyDescent="0.2">
      <c r="L231" s="123"/>
      <c r="M231" s="123"/>
      <c r="N231" s="255"/>
      <c r="O231" s="247"/>
    </row>
    <row r="232" spans="12:15" ht="15.75" customHeight="1" x14ac:dyDescent="0.2">
      <c r="L232" s="123"/>
      <c r="M232" s="123"/>
      <c r="N232" s="255"/>
      <c r="O232" s="247"/>
    </row>
    <row r="233" spans="12:15" ht="15.75" customHeight="1" x14ac:dyDescent="0.2">
      <c r="L233" s="123"/>
      <c r="M233" s="123"/>
      <c r="N233" s="255"/>
      <c r="O233" s="247"/>
    </row>
    <row r="234" spans="12:15" ht="15.75" customHeight="1" x14ac:dyDescent="0.2">
      <c r="L234" s="123"/>
      <c r="M234" s="123"/>
      <c r="N234" s="255"/>
      <c r="O234" s="247"/>
    </row>
    <row r="235" spans="12:15" ht="15.75" customHeight="1" x14ac:dyDescent="0.2">
      <c r="L235" s="123"/>
      <c r="M235" s="123"/>
      <c r="N235" s="255"/>
      <c r="O235" s="247"/>
    </row>
    <row r="236" spans="12:15" ht="15.75" customHeight="1" x14ac:dyDescent="0.2">
      <c r="L236" s="123"/>
      <c r="M236" s="123"/>
      <c r="N236" s="255"/>
      <c r="O236" s="247"/>
    </row>
    <row r="237" spans="12:15" ht="15.75" customHeight="1" x14ac:dyDescent="0.2">
      <c r="L237" s="123"/>
      <c r="M237" s="123"/>
      <c r="N237" s="255"/>
      <c r="O237" s="247"/>
    </row>
    <row r="238" spans="12:15" ht="15.75" customHeight="1" x14ac:dyDescent="0.2">
      <c r="L238" s="123"/>
      <c r="M238" s="123"/>
      <c r="N238" s="255"/>
      <c r="O238" s="247"/>
    </row>
    <row r="239" spans="12:15" ht="15.75" customHeight="1" x14ac:dyDescent="0.2">
      <c r="L239" s="123"/>
      <c r="M239" s="123"/>
      <c r="N239" s="255"/>
      <c r="O239" s="247"/>
    </row>
    <row r="240" spans="12:15" ht="15.75" customHeight="1" x14ac:dyDescent="0.2">
      <c r="L240" s="123"/>
      <c r="M240" s="123"/>
      <c r="N240" s="255"/>
      <c r="O240" s="247"/>
    </row>
    <row r="241" spans="12:15" ht="15.75" customHeight="1" x14ac:dyDescent="0.2">
      <c r="L241" s="123"/>
      <c r="M241" s="123"/>
      <c r="N241" s="255"/>
      <c r="O241" s="247"/>
    </row>
    <row r="242" spans="12:15" ht="15.75" customHeight="1" x14ac:dyDescent="0.2">
      <c r="L242" s="123"/>
      <c r="M242" s="123"/>
      <c r="N242" s="255"/>
      <c r="O242" s="247"/>
    </row>
    <row r="243" spans="12:15" ht="15.75" customHeight="1" x14ac:dyDescent="0.2">
      <c r="L243" s="123"/>
      <c r="M243" s="123"/>
      <c r="N243" s="255"/>
      <c r="O243" s="247"/>
    </row>
    <row r="244" spans="12:15" ht="15.75" customHeight="1" x14ac:dyDescent="0.2">
      <c r="L244" s="123"/>
      <c r="M244" s="123"/>
      <c r="N244" s="255"/>
      <c r="O244" s="247"/>
    </row>
    <row r="245" spans="12:15" ht="15.75" customHeight="1" x14ac:dyDescent="0.2">
      <c r="L245" s="123"/>
      <c r="M245" s="123"/>
      <c r="N245" s="255"/>
      <c r="O245" s="247"/>
    </row>
    <row r="246" spans="12:15" ht="15.75" customHeight="1" x14ac:dyDescent="0.2">
      <c r="L246" s="123"/>
      <c r="M246" s="123"/>
      <c r="N246" s="255"/>
      <c r="O246" s="247"/>
    </row>
    <row r="247" spans="12:15" ht="15.75" customHeight="1" x14ac:dyDescent="0.2">
      <c r="L247" s="123"/>
      <c r="M247" s="123"/>
      <c r="N247" s="255"/>
      <c r="O247" s="247"/>
    </row>
    <row r="248" spans="12:15" ht="15.75" customHeight="1" x14ac:dyDescent="0.2">
      <c r="L248" s="123"/>
      <c r="M248" s="123"/>
      <c r="N248" s="255"/>
      <c r="O248" s="247"/>
    </row>
    <row r="249" spans="12:15" ht="15.75" customHeight="1" x14ac:dyDescent="0.2">
      <c r="L249" s="123"/>
      <c r="M249" s="123"/>
      <c r="N249" s="255"/>
      <c r="O249" s="247"/>
    </row>
    <row r="250" spans="12:15" ht="15.75" customHeight="1" x14ac:dyDescent="0.2">
      <c r="L250" s="123"/>
      <c r="M250" s="123"/>
      <c r="N250" s="255"/>
      <c r="O250" s="247"/>
    </row>
    <row r="251" spans="12:15" ht="15.75" customHeight="1" x14ac:dyDescent="0.2">
      <c r="L251" s="123"/>
      <c r="M251" s="123"/>
      <c r="N251" s="255"/>
      <c r="O251" s="247"/>
    </row>
    <row r="252" spans="12:15" ht="15.75" customHeight="1" x14ac:dyDescent="0.2">
      <c r="L252" s="123"/>
      <c r="M252" s="123"/>
      <c r="N252" s="255"/>
      <c r="O252" s="247"/>
    </row>
    <row r="253" spans="12:15" ht="15.75" customHeight="1" x14ac:dyDescent="0.2">
      <c r="L253" s="123"/>
      <c r="M253" s="123"/>
      <c r="N253" s="255"/>
      <c r="O253" s="247"/>
    </row>
    <row r="254" spans="12:15" ht="15.75" customHeight="1" x14ac:dyDescent="0.2">
      <c r="L254" s="123"/>
      <c r="M254" s="123"/>
      <c r="N254" s="255"/>
      <c r="O254" s="247"/>
    </row>
    <row r="255" spans="12:15" ht="15.75" customHeight="1" x14ac:dyDescent="0.2">
      <c r="L255" s="123"/>
      <c r="M255" s="123"/>
      <c r="N255" s="255"/>
      <c r="O255" s="247"/>
    </row>
    <row r="256" spans="12:15" ht="15.75" customHeight="1" x14ac:dyDescent="0.2">
      <c r="L256" s="123"/>
      <c r="M256" s="123"/>
      <c r="N256" s="255"/>
      <c r="O256" s="247"/>
    </row>
    <row r="257" spans="12:15" ht="15.75" customHeight="1" x14ac:dyDescent="0.2">
      <c r="L257" s="123"/>
      <c r="M257" s="123"/>
      <c r="N257" s="255"/>
      <c r="O257" s="247"/>
    </row>
    <row r="258" spans="12:15" ht="15.75" customHeight="1" x14ac:dyDescent="0.2">
      <c r="L258" s="123"/>
      <c r="M258" s="123"/>
      <c r="N258" s="255"/>
      <c r="O258" s="247"/>
    </row>
    <row r="259" spans="12:15" ht="15.75" customHeight="1" x14ac:dyDescent="0.2">
      <c r="L259" s="123"/>
      <c r="M259" s="123"/>
      <c r="N259" s="255"/>
      <c r="O259" s="247"/>
    </row>
    <row r="260" spans="12:15" ht="15.75" customHeight="1" x14ac:dyDescent="0.2">
      <c r="L260" s="123"/>
      <c r="M260" s="123"/>
      <c r="N260" s="255"/>
      <c r="O260" s="247"/>
    </row>
    <row r="261" spans="12:15" ht="15.75" customHeight="1" x14ac:dyDescent="0.2">
      <c r="L261" s="123"/>
      <c r="M261" s="123"/>
      <c r="N261" s="255"/>
      <c r="O261" s="247"/>
    </row>
    <row r="262" spans="12:15" ht="15.75" customHeight="1" x14ac:dyDescent="0.2">
      <c r="L262" s="123"/>
      <c r="M262" s="123"/>
      <c r="N262" s="255"/>
      <c r="O262" s="247"/>
    </row>
    <row r="263" spans="12:15" ht="15.75" customHeight="1" x14ac:dyDescent="0.2">
      <c r="L263" s="123"/>
      <c r="M263" s="123"/>
      <c r="N263" s="255"/>
      <c r="O263" s="247"/>
    </row>
    <row r="264" spans="12:15" ht="15.75" customHeight="1" x14ac:dyDescent="0.2">
      <c r="L264" s="123"/>
      <c r="M264" s="123"/>
      <c r="N264" s="255"/>
      <c r="O264" s="247"/>
    </row>
    <row r="265" spans="12:15" ht="15.75" customHeight="1" x14ac:dyDescent="0.2">
      <c r="L265" s="123"/>
      <c r="M265" s="123"/>
      <c r="N265" s="255"/>
      <c r="O265" s="247"/>
    </row>
    <row r="266" spans="12:15" ht="15.75" customHeight="1" x14ac:dyDescent="0.2">
      <c r="L266" s="123"/>
      <c r="M266" s="123"/>
      <c r="N266" s="255"/>
      <c r="O266" s="247"/>
    </row>
    <row r="267" spans="12:15" ht="15.75" customHeight="1" x14ac:dyDescent="0.2">
      <c r="L267" s="123"/>
      <c r="M267" s="123"/>
      <c r="N267" s="255"/>
      <c r="O267" s="247"/>
    </row>
    <row r="268" spans="12:15" ht="15.75" customHeight="1" x14ac:dyDescent="0.2">
      <c r="L268" s="123"/>
      <c r="M268" s="123"/>
      <c r="N268" s="255"/>
      <c r="O268" s="247"/>
    </row>
    <row r="269" spans="12:15" ht="15.75" customHeight="1" x14ac:dyDescent="0.2">
      <c r="L269" s="123"/>
      <c r="M269" s="123"/>
      <c r="N269" s="255"/>
      <c r="O269" s="247"/>
    </row>
    <row r="270" spans="12:15" ht="15.75" customHeight="1" x14ac:dyDescent="0.2">
      <c r="L270" s="123"/>
      <c r="M270" s="123"/>
      <c r="N270" s="255"/>
      <c r="O270" s="247"/>
    </row>
    <row r="271" spans="12:15" ht="15.75" customHeight="1" x14ac:dyDescent="0.2">
      <c r="L271" s="123"/>
      <c r="M271" s="123"/>
      <c r="N271" s="255"/>
      <c r="O271" s="247"/>
    </row>
    <row r="272" spans="12:15" ht="15.75" customHeight="1" x14ac:dyDescent="0.2">
      <c r="L272" s="123"/>
      <c r="M272" s="123"/>
      <c r="N272" s="255"/>
      <c r="O272" s="247"/>
    </row>
    <row r="273" spans="12:15" ht="15.75" customHeight="1" x14ac:dyDescent="0.2">
      <c r="L273" s="123"/>
      <c r="M273" s="123"/>
      <c r="N273" s="255"/>
      <c r="O273" s="247"/>
    </row>
    <row r="274" spans="12:15" ht="15.75" customHeight="1" x14ac:dyDescent="0.2">
      <c r="L274" s="123"/>
      <c r="M274" s="123"/>
      <c r="N274" s="255"/>
      <c r="O274" s="247"/>
    </row>
    <row r="275" spans="12:15" ht="15.75" customHeight="1" x14ac:dyDescent="0.2">
      <c r="L275" s="123"/>
      <c r="M275" s="123"/>
      <c r="N275" s="255"/>
      <c r="O275" s="247"/>
    </row>
    <row r="276" spans="12:15" ht="15.75" customHeight="1" x14ac:dyDescent="0.2">
      <c r="L276" s="123"/>
      <c r="M276" s="123"/>
      <c r="N276" s="255"/>
      <c r="O276" s="247"/>
    </row>
    <row r="277" spans="12:15" ht="15.75" customHeight="1" x14ac:dyDescent="0.2">
      <c r="L277" s="123"/>
      <c r="M277" s="123"/>
      <c r="N277" s="255"/>
      <c r="O277" s="247"/>
    </row>
    <row r="278" spans="12:15" ht="15.75" customHeight="1" x14ac:dyDescent="0.2">
      <c r="L278" s="123"/>
      <c r="M278" s="123"/>
      <c r="N278" s="255"/>
      <c r="O278" s="247"/>
    </row>
    <row r="279" spans="12:15" ht="15.75" customHeight="1" x14ac:dyDescent="0.2">
      <c r="L279" s="123"/>
      <c r="M279" s="123"/>
      <c r="N279" s="255"/>
      <c r="O279" s="247"/>
    </row>
    <row r="280" spans="12:15" ht="15.75" customHeight="1" x14ac:dyDescent="0.2">
      <c r="L280" s="123"/>
      <c r="M280" s="123"/>
      <c r="N280" s="255"/>
      <c r="O280" s="247"/>
    </row>
    <row r="281" spans="12:15" ht="15.75" customHeight="1" x14ac:dyDescent="0.2">
      <c r="L281" s="123"/>
      <c r="M281" s="123"/>
      <c r="N281" s="255"/>
      <c r="O281" s="247"/>
    </row>
    <row r="282" spans="12:15" ht="15.75" customHeight="1" x14ac:dyDescent="0.2">
      <c r="L282" s="123"/>
      <c r="M282" s="123"/>
      <c r="N282" s="255"/>
      <c r="O282" s="247"/>
    </row>
    <row r="283" spans="12:15" ht="15.75" customHeight="1" x14ac:dyDescent="0.2">
      <c r="L283" s="123"/>
      <c r="M283" s="123"/>
      <c r="N283" s="255"/>
      <c r="O283" s="247"/>
    </row>
    <row r="284" spans="12:15" ht="15.75" customHeight="1" x14ac:dyDescent="0.2">
      <c r="L284" s="123"/>
      <c r="M284" s="123"/>
      <c r="N284" s="255"/>
      <c r="O284" s="247"/>
    </row>
    <row r="285" spans="12:15" ht="15.75" customHeight="1" x14ac:dyDescent="0.2">
      <c r="L285" s="123"/>
      <c r="M285" s="123"/>
      <c r="N285" s="255"/>
      <c r="O285" s="247"/>
    </row>
    <row r="286" spans="12:15" ht="15.75" customHeight="1" x14ac:dyDescent="0.2">
      <c r="L286" s="123"/>
      <c r="M286" s="123"/>
      <c r="N286" s="255"/>
      <c r="O286" s="247"/>
    </row>
    <row r="287" spans="12:15" ht="15.75" customHeight="1" x14ac:dyDescent="0.2">
      <c r="L287" s="123"/>
      <c r="M287" s="123"/>
      <c r="N287" s="255"/>
      <c r="O287" s="247"/>
    </row>
    <row r="288" spans="12:15" ht="15.75" customHeight="1" x14ac:dyDescent="0.2">
      <c r="L288" s="123"/>
      <c r="M288" s="123"/>
      <c r="N288" s="255"/>
      <c r="O288" s="247"/>
    </row>
    <row r="289" spans="12:15" ht="15.75" customHeight="1" x14ac:dyDescent="0.2">
      <c r="L289" s="123"/>
      <c r="M289" s="123"/>
      <c r="N289" s="255"/>
      <c r="O289" s="247"/>
    </row>
    <row r="290" spans="12:15" ht="15.75" customHeight="1" x14ac:dyDescent="0.2">
      <c r="L290" s="123"/>
      <c r="M290" s="123"/>
      <c r="N290" s="255"/>
      <c r="O290" s="247"/>
    </row>
    <row r="291" spans="12:15" ht="15.75" customHeight="1" x14ac:dyDescent="0.2">
      <c r="L291" s="123"/>
      <c r="M291" s="123"/>
      <c r="N291" s="255"/>
      <c r="O291" s="247"/>
    </row>
    <row r="292" spans="12:15" ht="15.75" customHeight="1" x14ac:dyDescent="0.2">
      <c r="L292" s="123"/>
      <c r="M292" s="123"/>
      <c r="N292" s="255"/>
      <c r="O292" s="247"/>
    </row>
    <row r="293" spans="12:15" ht="15.75" customHeight="1" x14ac:dyDescent="0.2">
      <c r="L293" s="123"/>
      <c r="M293" s="123"/>
      <c r="N293" s="255"/>
      <c r="O293" s="247"/>
    </row>
    <row r="294" spans="12:15" ht="15.75" customHeight="1" x14ac:dyDescent="0.2">
      <c r="L294" s="123"/>
      <c r="M294" s="123"/>
      <c r="N294" s="255"/>
      <c r="O294" s="247"/>
    </row>
    <row r="295" spans="12:15" ht="15.75" customHeight="1" x14ac:dyDescent="0.2">
      <c r="L295" s="123"/>
      <c r="M295" s="123"/>
      <c r="N295" s="255"/>
      <c r="O295" s="247"/>
    </row>
    <row r="296" spans="12:15" ht="15.75" customHeight="1" x14ac:dyDescent="0.2">
      <c r="L296" s="123"/>
      <c r="M296" s="123"/>
      <c r="N296" s="255"/>
      <c r="O296" s="247"/>
    </row>
    <row r="297" spans="12:15" ht="15.75" customHeight="1" x14ac:dyDescent="0.2">
      <c r="L297" s="123"/>
      <c r="M297" s="123"/>
      <c r="N297" s="255"/>
      <c r="O297" s="247"/>
    </row>
    <row r="298" spans="12:15" ht="15.75" customHeight="1" x14ac:dyDescent="0.2">
      <c r="L298" s="123"/>
      <c r="M298" s="123"/>
      <c r="N298" s="255"/>
      <c r="O298" s="247"/>
    </row>
    <row r="299" spans="12:15" ht="15.75" customHeight="1" x14ac:dyDescent="0.2">
      <c r="L299" s="123"/>
      <c r="M299" s="123"/>
      <c r="N299" s="255"/>
      <c r="O299" s="247"/>
    </row>
    <row r="300" spans="12:15" ht="15.75" customHeight="1" x14ac:dyDescent="0.2">
      <c r="L300" s="123"/>
      <c r="M300" s="123"/>
      <c r="N300" s="255"/>
      <c r="O300" s="247"/>
    </row>
    <row r="301" spans="12:15" ht="15.75" customHeight="1" x14ac:dyDescent="0.2">
      <c r="L301" s="123"/>
      <c r="M301" s="123"/>
      <c r="N301" s="255"/>
      <c r="O301" s="247"/>
    </row>
    <row r="302" spans="12:15" ht="15.75" customHeight="1" x14ac:dyDescent="0.2">
      <c r="L302" s="123"/>
      <c r="M302" s="123"/>
      <c r="N302" s="255"/>
      <c r="O302" s="247"/>
    </row>
    <row r="303" spans="12:15" ht="15.75" customHeight="1" x14ac:dyDescent="0.2">
      <c r="L303" s="123"/>
      <c r="M303" s="123"/>
      <c r="N303" s="255"/>
      <c r="O303" s="247"/>
    </row>
    <row r="304" spans="12:15" ht="15.75" customHeight="1" x14ac:dyDescent="0.2">
      <c r="L304" s="123"/>
      <c r="M304" s="123"/>
      <c r="N304" s="255"/>
      <c r="O304" s="247"/>
    </row>
    <row r="305" spans="12:15" ht="15.75" customHeight="1" x14ac:dyDescent="0.2">
      <c r="L305" s="123"/>
      <c r="M305" s="123"/>
      <c r="N305" s="255"/>
      <c r="O305" s="247"/>
    </row>
    <row r="306" spans="12:15" ht="15.75" customHeight="1" x14ac:dyDescent="0.2">
      <c r="L306" s="123"/>
      <c r="M306" s="123"/>
      <c r="N306" s="255"/>
      <c r="O306" s="247"/>
    </row>
    <row r="307" spans="12:15" ht="15.75" customHeight="1" x14ac:dyDescent="0.2">
      <c r="L307" s="123"/>
      <c r="M307" s="123"/>
      <c r="N307" s="255"/>
      <c r="O307" s="247"/>
    </row>
    <row r="308" spans="12:15" ht="15.75" customHeight="1" x14ac:dyDescent="0.2">
      <c r="L308" s="123"/>
      <c r="M308" s="123"/>
      <c r="N308" s="255"/>
      <c r="O308" s="247"/>
    </row>
    <row r="309" spans="12:15" ht="15.75" customHeight="1" x14ac:dyDescent="0.2">
      <c r="L309" s="123"/>
      <c r="M309" s="123"/>
      <c r="N309" s="255"/>
      <c r="O309" s="247"/>
    </row>
    <row r="310" spans="12:15" ht="15.75" customHeight="1" x14ac:dyDescent="0.2">
      <c r="L310" s="123"/>
      <c r="M310" s="123"/>
      <c r="N310" s="255"/>
      <c r="O310" s="247"/>
    </row>
    <row r="311" spans="12:15" ht="15.75" customHeight="1" x14ac:dyDescent="0.2">
      <c r="L311" s="123"/>
      <c r="M311" s="123"/>
      <c r="N311" s="255"/>
      <c r="O311" s="247"/>
    </row>
    <row r="312" spans="12:15" ht="15.75" customHeight="1" x14ac:dyDescent="0.2">
      <c r="L312" s="123"/>
      <c r="M312" s="123"/>
      <c r="N312" s="255"/>
      <c r="O312" s="247"/>
    </row>
    <row r="313" spans="12:15" ht="15.75" customHeight="1" x14ac:dyDescent="0.2">
      <c r="L313" s="123"/>
      <c r="M313" s="123"/>
      <c r="N313" s="255"/>
      <c r="O313" s="247"/>
    </row>
    <row r="314" spans="12:15" ht="15.75" customHeight="1" x14ac:dyDescent="0.2">
      <c r="L314" s="123"/>
      <c r="M314" s="123"/>
      <c r="N314" s="255"/>
      <c r="O314" s="247"/>
    </row>
    <row r="315" spans="12:15" ht="15.75" customHeight="1" x14ac:dyDescent="0.2">
      <c r="L315" s="123"/>
      <c r="M315" s="123"/>
      <c r="N315" s="255"/>
      <c r="O315" s="247"/>
    </row>
    <row r="316" spans="12:15" ht="15.75" customHeight="1" x14ac:dyDescent="0.2">
      <c r="L316" s="123"/>
      <c r="M316" s="123"/>
      <c r="N316" s="255"/>
      <c r="O316" s="247"/>
    </row>
    <row r="317" spans="12:15" ht="15.75" customHeight="1" x14ac:dyDescent="0.2">
      <c r="L317" s="123"/>
      <c r="M317" s="123"/>
      <c r="N317" s="255"/>
      <c r="O317" s="247"/>
    </row>
    <row r="318" spans="12:15" ht="15.75" customHeight="1" x14ac:dyDescent="0.2">
      <c r="L318" s="123"/>
      <c r="M318" s="123"/>
      <c r="N318" s="255"/>
      <c r="O318" s="247"/>
    </row>
    <row r="319" spans="12:15" ht="15.75" customHeight="1" x14ac:dyDescent="0.2">
      <c r="L319" s="123"/>
      <c r="M319" s="123"/>
      <c r="N319" s="255"/>
      <c r="O319" s="247"/>
    </row>
    <row r="320" spans="12:15" ht="15.75" customHeight="1" x14ac:dyDescent="0.2">
      <c r="L320" s="123"/>
      <c r="M320" s="123"/>
      <c r="N320" s="255"/>
      <c r="O320" s="247"/>
    </row>
    <row r="321" spans="12:15" ht="15.75" customHeight="1" x14ac:dyDescent="0.2">
      <c r="L321" s="123"/>
      <c r="M321" s="123"/>
      <c r="N321" s="255"/>
      <c r="O321" s="247"/>
    </row>
    <row r="322" spans="12:15" ht="15.75" customHeight="1" x14ac:dyDescent="0.2">
      <c r="L322" s="123"/>
      <c r="M322" s="123"/>
      <c r="N322" s="255"/>
      <c r="O322" s="247"/>
    </row>
    <row r="323" spans="12:15" ht="15.75" customHeight="1" x14ac:dyDescent="0.2">
      <c r="L323" s="123"/>
      <c r="M323" s="123"/>
      <c r="N323" s="255"/>
      <c r="O323" s="247"/>
    </row>
    <row r="324" spans="12:15" ht="15.75" customHeight="1" x14ac:dyDescent="0.2">
      <c r="L324" s="123"/>
      <c r="M324" s="123"/>
      <c r="N324" s="255"/>
      <c r="O324" s="247"/>
    </row>
    <row r="325" spans="12:15" ht="15.75" customHeight="1" x14ac:dyDescent="0.2">
      <c r="L325" s="123"/>
      <c r="M325" s="123"/>
      <c r="N325" s="255"/>
      <c r="O325" s="247"/>
    </row>
    <row r="326" spans="12:15" ht="15.75" customHeight="1" x14ac:dyDescent="0.2">
      <c r="L326" s="123"/>
      <c r="M326" s="123"/>
      <c r="N326" s="255"/>
      <c r="O326" s="247"/>
    </row>
    <row r="327" spans="12:15" ht="15.75" customHeight="1" x14ac:dyDescent="0.2">
      <c r="L327" s="123"/>
      <c r="M327" s="123"/>
      <c r="N327" s="255"/>
      <c r="O327" s="247"/>
    </row>
    <row r="328" spans="12:15" ht="15.75" customHeight="1" x14ac:dyDescent="0.2">
      <c r="L328" s="123"/>
      <c r="M328" s="123"/>
      <c r="N328" s="255"/>
      <c r="O328" s="247"/>
    </row>
    <row r="329" spans="12:15" ht="15.75" customHeight="1" x14ac:dyDescent="0.2">
      <c r="L329" s="123"/>
      <c r="M329" s="123"/>
      <c r="N329" s="255"/>
      <c r="O329" s="247"/>
    </row>
    <row r="330" spans="12:15" ht="15.75" customHeight="1" x14ac:dyDescent="0.2">
      <c r="L330" s="123"/>
      <c r="M330" s="123"/>
      <c r="N330" s="255"/>
      <c r="O330" s="247"/>
    </row>
    <row r="331" spans="12:15" ht="15.75" customHeight="1" x14ac:dyDescent="0.2">
      <c r="L331" s="123"/>
      <c r="M331" s="123"/>
      <c r="N331" s="255"/>
      <c r="O331" s="247"/>
    </row>
    <row r="332" spans="12:15" ht="15.75" customHeight="1" x14ac:dyDescent="0.2">
      <c r="L332" s="123"/>
      <c r="M332" s="123"/>
      <c r="N332" s="255"/>
      <c r="O332" s="247"/>
    </row>
    <row r="333" spans="12:15" ht="15.75" customHeight="1" x14ac:dyDescent="0.2">
      <c r="L333" s="123"/>
      <c r="M333" s="123"/>
      <c r="N333" s="255"/>
      <c r="O333" s="247"/>
    </row>
    <row r="334" spans="12:15" ht="15.75" customHeight="1" x14ac:dyDescent="0.2">
      <c r="L334" s="123"/>
      <c r="M334" s="123"/>
      <c r="N334" s="255"/>
      <c r="O334" s="247"/>
    </row>
    <row r="335" spans="12:15" ht="15.75" customHeight="1" x14ac:dyDescent="0.2">
      <c r="L335" s="123"/>
      <c r="M335" s="123"/>
      <c r="N335" s="255"/>
      <c r="O335" s="247"/>
    </row>
    <row r="336" spans="12:15" ht="15.75" customHeight="1" x14ac:dyDescent="0.2">
      <c r="L336" s="123"/>
      <c r="M336" s="123"/>
      <c r="N336" s="255"/>
      <c r="O336" s="247"/>
    </row>
    <row r="337" spans="12:15" ht="15.75" customHeight="1" x14ac:dyDescent="0.2">
      <c r="L337" s="123"/>
      <c r="M337" s="123"/>
      <c r="N337" s="255"/>
      <c r="O337" s="247"/>
    </row>
    <row r="338" spans="12:15" ht="15.75" customHeight="1" x14ac:dyDescent="0.2">
      <c r="L338" s="123"/>
      <c r="M338" s="123"/>
      <c r="N338" s="255"/>
      <c r="O338" s="247"/>
    </row>
    <row r="339" spans="12:15" ht="15.75" customHeight="1" x14ac:dyDescent="0.2">
      <c r="L339" s="123"/>
      <c r="M339" s="123"/>
      <c r="N339" s="255"/>
      <c r="O339" s="247"/>
    </row>
    <row r="340" spans="12:15" ht="15.75" customHeight="1" x14ac:dyDescent="0.2">
      <c r="L340" s="123"/>
      <c r="M340" s="123"/>
      <c r="N340" s="255"/>
      <c r="O340" s="247"/>
    </row>
    <row r="341" spans="12:15" ht="15.75" customHeight="1" x14ac:dyDescent="0.2">
      <c r="L341" s="123"/>
      <c r="M341" s="123"/>
      <c r="N341" s="255"/>
      <c r="O341" s="247"/>
    </row>
    <row r="342" spans="12:15" ht="15.75" customHeight="1" x14ac:dyDescent="0.2">
      <c r="L342" s="123"/>
      <c r="M342" s="123"/>
      <c r="N342" s="255"/>
      <c r="O342" s="247"/>
    </row>
    <row r="343" spans="12:15" ht="15.75" customHeight="1" x14ac:dyDescent="0.2">
      <c r="L343" s="123"/>
      <c r="M343" s="123"/>
      <c r="N343" s="255"/>
      <c r="O343" s="247"/>
    </row>
    <row r="344" spans="12:15" ht="15.75" customHeight="1" x14ac:dyDescent="0.2">
      <c r="L344" s="123"/>
      <c r="M344" s="123"/>
      <c r="N344" s="255"/>
      <c r="O344" s="247"/>
    </row>
    <row r="345" spans="12:15" ht="15.75" customHeight="1" x14ac:dyDescent="0.2">
      <c r="L345" s="123"/>
      <c r="M345" s="123"/>
      <c r="N345" s="255"/>
      <c r="O345" s="247"/>
    </row>
    <row r="346" spans="12:15" ht="15.75" customHeight="1" x14ac:dyDescent="0.2">
      <c r="L346" s="123"/>
      <c r="M346" s="123"/>
      <c r="N346" s="255"/>
      <c r="O346" s="247"/>
    </row>
    <row r="347" spans="12:15" ht="15.75" customHeight="1" x14ac:dyDescent="0.2">
      <c r="L347" s="123"/>
      <c r="M347" s="123"/>
      <c r="N347" s="255"/>
      <c r="O347" s="247"/>
    </row>
    <row r="348" spans="12:15" ht="15.75" customHeight="1" x14ac:dyDescent="0.2">
      <c r="L348" s="123"/>
      <c r="M348" s="123"/>
      <c r="N348" s="255"/>
      <c r="O348" s="247"/>
    </row>
    <row r="349" spans="12:15" ht="15.75" customHeight="1" x14ac:dyDescent="0.2">
      <c r="L349" s="123"/>
      <c r="M349" s="123"/>
      <c r="N349" s="255"/>
      <c r="O349" s="247"/>
    </row>
    <row r="350" spans="12:15" ht="15.75" customHeight="1" x14ac:dyDescent="0.2">
      <c r="L350" s="123"/>
      <c r="M350" s="123"/>
      <c r="N350" s="255"/>
      <c r="O350" s="247"/>
    </row>
    <row r="351" spans="12:15" ht="15.75" customHeight="1" x14ac:dyDescent="0.2">
      <c r="L351" s="123"/>
      <c r="M351" s="123"/>
      <c r="N351" s="255"/>
      <c r="O351" s="247"/>
    </row>
    <row r="352" spans="12:15" ht="15.75" customHeight="1" x14ac:dyDescent="0.2">
      <c r="L352" s="123"/>
      <c r="M352" s="123"/>
      <c r="N352" s="255"/>
      <c r="O352" s="247"/>
    </row>
    <row r="353" spans="12:15" ht="15.75" customHeight="1" x14ac:dyDescent="0.2">
      <c r="L353" s="123"/>
      <c r="M353" s="123"/>
      <c r="N353" s="255"/>
      <c r="O353" s="247"/>
    </row>
    <row r="354" spans="12:15" ht="15.75" customHeight="1" x14ac:dyDescent="0.2">
      <c r="L354" s="123"/>
      <c r="M354" s="123"/>
      <c r="N354" s="255"/>
      <c r="O354" s="247"/>
    </row>
    <row r="355" spans="12:15" ht="15.75" customHeight="1" x14ac:dyDescent="0.2">
      <c r="L355" s="123"/>
      <c r="M355" s="123"/>
      <c r="N355" s="255"/>
      <c r="O355" s="247"/>
    </row>
    <row r="356" spans="12:15" ht="15.75" customHeight="1" x14ac:dyDescent="0.2">
      <c r="L356" s="123"/>
      <c r="M356" s="123"/>
      <c r="N356" s="255"/>
      <c r="O356" s="247"/>
    </row>
    <row r="357" spans="12:15" ht="15.75" customHeight="1" x14ac:dyDescent="0.2">
      <c r="L357" s="123"/>
      <c r="M357" s="123"/>
      <c r="N357" s="255"/>
      <c r="O357" s="247"/>
    </row>
    <row r="358" spans="12:15" ht="15.75" customHeight="1" x14ac:dyDescent="0.2">
      <c r="L358" s="123"/>
      <c r="M358" s="123"/>
      <c r="N358" s="255"/>
      <c r="O358" s="247"/>
    </row>
    <row r="359" spans="12:15" ht="15.75" customHeight="1" x14ac:dyDescent="0.2">
      <c r="L359" s="123"/>
      <c r="M359" s="123"/>
      <c r="N359" s="255"/>
      <c r="O359" s="247"/>
    </row>
    <row r="360" spans="12:15" ht="15.75" customHeight="1" x14ac:dyDescent="0.2">
      <c r="L360" s="123"/>
      <c r="M360" s="123"/>
      <c r="N360" s="255"/>
      <c r="O360" s="247"/>
    </row>
    <row r="361" spans="12:15" ht="15.75" customHeight="1" x14ac:dyDescent="0.2">
      <c r="L361" s="123"/>
      <c r="M361" s="123"/>
      <c r="N361" s="255"/>
      <c r="O361" s="247"/>
    </row>
    <row r="362" spans="12:15" ht="15.75" customHeight="1" x14ac:dyDescent="0.2">
      <c r="L362" s="123"/>
      <c r="M362" s="123"/>
      <c r="N362" s="255"/>
      <c r="O362" s="247"/>
    </row>
    <row r="363" spans="12:15" ht="15.75" customHeight="1" x14ac:dyDescent="0.2">
      <c r="L363" s="123"/>
      <c r="M363" s="123"/>
      <c r="N363" s="255"/>
      <c r="O363" s="247"/>
    </row>
    <row r="364" spans="12:15" ht="15.75" customHeight="1" x14ac:dyDescent="0.2">
      <c r="L364" s="123"/>
      <c r="M364" s="123"/>
      <c r="N364" s="255"/>
      <c r="O364" s="247"/>
    </row>
    <row r="365" spans="12:15" ht="15.75" customHeight="1" x14ac:dyDescent="0.2">
      <c r="L365" s="123"/>
      <c r="M365" s="123"/>
      <c r="N365" s="255"/>
      <c r="O365" s="247"/>
    </row>
    <row r="366" spans="12:15" ht="15.75" customHeight="1" x14ac:dyDescent="0.2">
      <c r="L366" s="123"/>
      <c r="M366" s="123"/>
      <c r="N366" s="255"/>
      <c r="O366" s="247"/>
    </row>
    <row r="367" spans="12:15" ht="15.75" customHeight="1" x14ac:dyDescent="0.2">
      <c r="L367" s="123"/>
      <c r="M367" s="123"/>
      <c r="N367" s="255"/>
      <c r="O367" s="247"/>
    </row>
    <row r="368" spans="12:15" ht="15.75" customHeight="1" x14ac:dyDescent="0.2">
      <c r="L368" s="123"/>
      <c r="M368" s="123"/>
      <c r="N368" s="255"/>
      <c r="O368" s="247"/>
    </row>
    <row r="369" spans="12:15" ht="15.75" customHeight="1" x14ac:dyDescent="0.2">
      <c r="L369" s="123"/>
      <c r="M369" s="123"/>
      <c r="N369" s="255"/>
      <c r="O369" s="247"/>
    </row>
    <row r="370" spans="12:15" ht="15.75" customHeight="1" x14ac:dyDescent="0.2">
      <c r="L370" s="123"/>
      <c r="M370" s="123"/>
      <c r="N370" s="255"/>
      <c r="O370" s="247"/>
    </row>
    <row r="371" spans="12:15" ht="15.75" customHeight="1" x14ac:dyDescent="0.2">
      <c r="L371" s="123"/>
      <c r="M371" s="123"/>
      <c r="N371" s="255"/>
      <c r="O371" s="247"/>
    </row>
    <row r="372" spans="12:15" ht="15.75" customHeight="1" x14ac:dyDescent="0.2">
      <c r="L372" s="123"/>
      <c r="M372" s="123"/>
      <c r="N372" s="255"/>
      <c r="O372" s="247"/>
    </row>
    <row r="373" spans="12:15" ht="15.75" customHeight="1" x14ac:dyDescent="0.2">
      <c r="L373" s="123"/>
      <c r="M373" s="123"/>
      <c r="N373" s="255"/>
      <c r="O373" s="247"/>
    </row>
    <row r="374" spans="12:15" ht="15.75" customHeight="1" x14ac:dyDescent="0.2">
      <c r="L374" s="123"/>
      <c r="M374" s="123"/>
      <c r="N374" s="255"/>
      <c r="O374" s="247"/>
    </row>
    <row r="375" spans="12:15" ht="15.75" customHeight="1" x14ac:dyDescent="0.2">
      <c r="L375" s="123"/>
      <c r="M375" s="123"/>
      <c r="N375" s="255"/>
      <c r="O375" s="247"/>
    </row>
    <row r="376" spans="12:15" ht="15.75" customHeight="1" x14ac:dyDescent="0.2">
      <c r="L376" s="123"/>
      <c r="M376" s="123"/>
      <c r="N376" s="255"/>
      <c r="O376" s="247"/>
    </row>
    <row r="377" spans="12:15" ht="15.75" customHeight="1" x14ac:dyDescent="0.2">
      <c r="L377" s="123"/>
      <c r="M377" s="123"/>
      <c r="N377" s="255"/>
      <c r="O377" s="247"/>
    </row>
    <row r="378" spans="12:15" ht="15.75" customHeight="1" x14ac:dyDescent="0.2">
      <c r="L378" s="123"/>
      <c r="M378" s="123"/>
      <c r="N378" s="255"/>
      <c r="O378" s="247"/>
    </row>
    <row r="379" spans="12:15" ht="15.75" customHeight="1" x14ac:dyDescent="0.2">
      <c r="L379" s="123"/>
      <c r="M379" s="123"/>
      <c r="N379" s="255"/>
      <c r="O379" s="247"/>
    </row>
    <row r="380" spans="12:15" ht="15.75" customHeight="1" x14ac:dyDescent="0.2">
      <c r="L380" s="123"/>
      <c r="M380" s="123"/>
      <c r="N380" s="255"/>
      <c r="O380" s="247"/>
    </row>
    <row r="381" spans="12:15" ht="15.75" customHeight="1" x14ac:dyDescent="0.2">
      <c r="L381" s="123"/>
      <c r="M381" s="123"/>
      <c r="N381" s="255"/>
      <c r="O381" s="247"/>
    </row>
    <row r="382" spans="12:15" ht="15.75" customHeight="1" x14ac:dyDescent="0.2">
      <c r="L382" s="123"/>
      <c r="M382" s="123"/>
      <c r="N382" s="255"/>
      <c r="O382" s="247"/>
    </row>
    <row r="383" spans="12:15" ht="15.75" customHeight="1" x14ac:dyDescent="0.2">
      <c r="L383" s="123"/>
      <c r="M383" s="123"/>
      <c r="N383" s="255"/>
      <c r="O383" s="247"/>
    </row>
    <row r="384" spans="12:15" ht="15.75" customHeight="1" x14ac:dyDescent="0.2">
      <c r="L384" s="123"/>
      <c r="M384" s="123"/>
      <c r="N384" s="255"/>
      <c r="O384" s="247"/>
    </row>
    <row r="385" spans="12:15" ht="15.75" customHeight="1" x14ac:dyDescent="0.2">
      <c r="L385" s="123"/>
      <c r="M385" s="123"/>
      <c r="N385" s="255"/>
      <c r="O385" s="247"/>
    </row>
    <row r="386" spans="12:15" ht="15.75" customHeight="1" x14ac:dyDescent="0.2">
      <c r="L386" s="123"/>
      <c r="M386" s="123"/>
      <c r="N386" s="255"/>
      <c r="O386" s="247"/>
    </row>
    <row r="387" spans="12:15" ht="15.75" customHeight="1" x14ac:dyDescent="0.2">
      <c r="L387" s="123"/>
      <c r="M387" s="123"/>
      <c r="N387" s="255"/>
      <c r="O387" s="247"/>
    </row>
    <row r="388" spans="12:15" ht="15.75" customHeight="1" x14ac:dyDescent="0.2">
      <c r="L388" s="123"/>
      <c r="M388" s="123"/>
      <c r="N388" s="255"/>
      <c r="O388" s="247"/>
    </row>
    <row r="389" spans="12:15" ht="15.75" customHeight="1" x14ac:dyDescent="0.2">
      <c r="L389" s="123"/>
      <c r="M389" s="123"/>
      <c r="N389" s="255"/>
      <c r="O389" s="247"/>
    </row>
    <row r="390" spans="12:15" ht="15.75" customHeight="1" x14ac:dyDescent="0.2">
      <c r="L390" s="123"/>
      <c r="M390" s="123"/>
      <c r="N390" s="255"/>
      <c r="O390" s="247"/>
    </row>
    <row r="391" spans="12:15" ht="15.75" customHeight="1" x14ac:dyDescent="0.2">
      <c r="L391" s="123"/>
      <c r="M391" s="123"/>
      <c r="N391" s="255"/>
      <c r="O391" s="247"/>
    </row>
    <row r="392" spans="12:15" ht="15.75" customHeight="1" x14ac:dyDescent="0.2">
      <c r="L392" s="123"/>
      <c r="M392" s="123"/>
      <c r="N392" s="255"/>
      <c r="O392" s="247"/>
    </row>
    <row r="393" spans="12:15" ht="15.75" customHeight="1" x14ac:dyDescent="0.2">
      <c r="L393" s="123"/>
      <c r="M393" s="123"/>
      <c r="N393" s="255"/>
      <c r="O393" s="247"/>
    </row>
    <row r="394" spans="12:15" ht="15.75" customHeight="1" x14ac:dyDescent="0.2">
      <c r="L394" s="123"/>
      <c r="M394" s="123"/>
      <c r="N394" s="255"/>
      <c r="O394" s="247"/>
    </row>
    <row r="395" spans="12:15" ht="15.75" customHeight="1" x14ac:dyDescent="0.2">
      <c r="L395" s="123"/>
      <c r="M395" s="123"/>
      <c r="N395" s="255"/>
      <c r="O395" s="247"/>
    </row>
    <row r="396" spans="12:15" ht="15.75" customHeight="1" x14ac:dyDescent="0.2">
      <c r="L396" s="123"/>
      <c r="M396" s="123"/>
      <c r="N396" s="255"/>
      <c r="O396" s="247"/>
    </row>
    <row r="397" spans="12:15" ht="15.75" customHeight="1" x14ac:dyDescent="0.2">
      <c r="L397" s="123"/>
      <c r="M397" s="123"/>
      <c r="N397" s="255"/>
      <c r="O397" s="247"/>
    </row>
    <row r="398" spans="12:15" ht="15.75" customHeight="1" x14ac:dyDescent="0.2">
      <c r="L398" s="123"/>
      <c r="M398" s="123"/>
      <c r="N398" s="255"/>
      <c r="O398" s="247"/>
    </row>
    <row r="399" spans="12:15" ht="15.75" customHeight="1" x14ac:dyDescent="0.2">
      <c r="L399" s="123"/>
      <c r="M399" s="123"/>
      <c r="N399" s="255"/>
      <c r="O399" s="247"/>
    </row>
    <row r="400" spans="12:15" ht="15.75" customHeight="1" x14ac:dyDescent="0.2">
      <c r="L400" s="123"/>
      <c r="M400" s="123"/>
      <c r="N400" s="255"/>
      <c r="O400" s="247"/>
    </row>
    <row r="401" spans="12:15" ht="15.75" customHeight="1" x14ac:dyDescent="0.2">
      <c r="L401" s="123"/>
      <c r="M401" s="123"/>
      <c r="N401" s="255"/>
      <c r="O401" s="247"/>
    </row>
    <row r="402" spans="12:15" ht="15.75" customHeight="1" x14ac:dyDescent="0.2">
      <c r="L402" s="123"/>
      <c r="M402" s="123"/>
      <c r="N402" s="255"/>
      <c r="O402" s="247"/>
    </row>
    <row r="403" spans="12:15" ht="15.75" customHeight="1" x14ac:dyDescent="0.2">
      <c r="L403" s="123"/>
      <c r="M403" s="123"/>
      <c r="N403" s="255"/>
      <c r="O403" s="247"/>
    </row>
    <row r="404" spans="12:15" ht="15.75" customHeight="1" x14ac:dyDescent="0.2">
      <c r="L404" s="123"/>
      <c r="M404" s="123"/>
      <c r="N404" s="255"/>
      <c r="O404" s="247"/>
    </row>
    <row r="405" spans="12:15" ht="15.75" customHeight="1" x14ac:dyDescent="0.2">
      <c r="L405" s="123"/>
      <c r="M405" s="123"/>
      <c r="N405" s="255"/>
      <c r="O405" s="247"/>
    </row>
    <row r="406" spans="12:15" ht="15.75" customHeight="1" x14ac:dyDescent="0.2">
      <c r="L406" s="123"/>
      <c r="M406" s="123"/>
      <c r="N406" s="255"/>
      <c r="O406" s="247"/>
    </row>
    <row r="407" spans="12:15" ht="15.75" customHeight="1" x14ac:dyDescent="0.2">
      <c r="L407" s="123"/>
      <c r="M407" s="123"/>
      <c r="N407" s="255"/>
      <c r="O407" s="247"/>
    </row>
    <row r="408" spans="12:15" ht="15.75" customHeight="1" x14ac:dyDescent="0.2">
      <c r="L408" s="123"/>
      <c r="M408" s="123"/>
      <c r="N408" s="255"/>
      <c r="O408" s="247"/>
    </row>
    <row r="409" spans="12:15" ht="15.75" customHeight="1" x14ac:dyDescent="0.2">
      <c r="L409" s="123"/>
      <c r="M409" s="123"/>
      <c r="N409" s="255"/>
      <c r="O409" s="247"/>
    </row>
    <row r="410" spans="12:15" ht="15.75" customHeight="1" x14ac:dyDescent="0.2">
      <c r="L410" s="123"/>
      <c r="M410" s="123"/>
      <c r="N410" s="255"/>
      <c r="O410" s="247"/>
    </row>
    <row r="411" spans="12:15" ht="15.75" customHeight="1" x14ac:dyDescent="0.2">
      <c r="L411" s="123"/>
      <c r="M411" s="123"/>
      <c r="N411" s="255"/>
      <c r="O411" s="247"/>
    </row>
    <row r="412" spans="12:15" ht="15.75" customHeight="1" x14ac:dyDescent="0.2">
      <c r="L412" s="123"/>
      <c r="M412" s="123"/>
      <c r="N412" s="255"/>
      <c r="O412" s="247"/>
    </row>
    <row r="413" spans="12:15" ht="15.75" customHeight="1" x14ac:dyDescent="0.2">
      <c r="L413" s="123"/>
      <c r="M413" s="123"/>
      <c r="N413" s="255"/>
      <c r="O413" s="247"/>
    </row>
    <row r="414" spans="12:15" ht="15.75" customHeight="1" x14ac:dyDescent="0.2">
      <c r="L414" s="123"/>
      <c r="M414" s="123"/>
      <c r="N414" s="255"/>
      <c r="O414" s="247"/>
    </row>
    <row r="415" spans="12:15" ht="15.75" customHeight="1" x14ac:dyDescent="0.2">
      <c r="L415" s="123"/>
      <c r="M415" s="123"/>
      <c r="N415" s="255"/>
      <c r="O415" s="247"/>
    </row>
    <row r="416" spans="12:15" ht="15.75" customHeight="1" x14ac:dyDescent="0.2">
      <c r="L416" s="123"/>
      <c r="M416" s="123"/>
      <c r="N416" s="255"/>
      <c r="O416" s="247"/>
    </row>
    <row r="417" spans="12:15" ht="15.75" customHeight="1" x14ac:dyDescent="0.2">
      <c r="L417" s="123"/>
      <c r="M417" s="123"/>
      <c r="N417" s="255"/>
      <c r="O417" s="247"/>
    </row>
    <row r="418" spans="12:15" ht="15.75" customHeight="1" x14ac:dyDescent="0.2">
      <c r="L418" s="123"/>
      <c r="M418" s="123"/>
      <c r="N418" s="255"/>
      <c r="O418" s="247"/>
    </row>
    <row r="419" spans="12:15" ht="15.75" customHeight="1" x14ac:dyDescent="0.2">
      <c r="L419" s="123"/>
      <c r="M419" s="123"/>
      <c r="N419" s="255"/>
      <c r="O419" s="247"/>
    </row>
    <row r="420" spans="12:15" ht="15.75" customHeight="1" x14ac:dyDescent="0.2">
      <c r="L420" s="123"/>
      <c r="M420" s="123"/>
      <c r="N420" s="255"/>
      <c r="O420" s="247"/>
    </row>
    <row r="421" spans="12:15" ht="15.75" customHeight="1" x14ac:dyDescent="0.2">
      <c r="L421" s="123"/>
      <c r="M421" s="123"/>
      <c r="N421" s="255"/>
      <c r="O421" s="247"/>
    </row>
    <row r="422" spans="12:15" ht="15.75" customHeight="1" x14ac:dyDescent="0.2">
      <c r="L422" s="123"/>
      <c r="M422" s="123"/>
      <c r="N422" s="255"/>
      <c r="O422" s="247"/>
    </row>
    <row r="423" spans="12:15" ht="15.75" customHeight="1" x14ac:dyDescent="0.2">
      <c r="L423" s="123"/>
      <c r="M423" s="123"/>
      <c r="N423" s="255"/>
      <c r="O423" s="247"/>
    </row>
    <row r="424" spans="12:15" ht="15.75" customHeight="1" x14ac:dyDescent="0.2">
      <c r="L424" s="123"/>
      <c r="M424" s="123"/>
      <c r="N424" s="255"/>
      <c r="O424" s="247"/>
    </row>
    <row r="425" spans="12:15" ht="15.75" customHeight="1" x14ac:dyDescent="0.2">
      <c r="L425" s="123"/>
      <c r="M425" s="123"/>
      <c r="N425" s="255"/>
      <c r="O425" s="247"/>
    </row>
    <row r="426" spans="12:15" ht="15.75" customHeight="1" x14ac:dyDescent="0.2">
      <c r="L426" s="123"/>
      <c r="M426" s="123"/>
      <c r="N426" s="255"/>
      <c r="O426" s="247"/>
    </row>
    <row r="427" spans="12:15" ht="15.75" customHeight="1" x14ac:dyDescent="0.2">
      <c r="L427" s="123"/>
      <c r="M427" s="123"/>
      <c r="N427" s="255"/>
      <c r="O427" s="247"/>
    </row>
    <row r="428" spans="12:15" ht="15.75" customHeight="1" x14ac:dyDescent="0.2">
      <c r="L428" s="123"/>
      <c r="M428" s="123"/>
      <c r="N428" s="255"/>
      <c r="O428" s="247"/>
    </row>
    <row r="429" spans="12:15" ht="15.75" customHeight="1" x14ac:dyDescent="0.2">
      <c r="L429" s="123"/>
      <c r="M429" s="123"/>
      <c r="N429" s="255"/>
      <c r="O429" s="247"/>
    </row>
    <row r="430" spans="12:15" ht="15.75" customHeight="1" x14ac:dyDescent="0.2">
      <c r="L430" s="123"/>
      <c r="M430" s="123"/>
      <c r="N430" s="255"/>
      <c r="O430" s="247"/>
    </row>
    <row r="431" spans="12:15" ht="15.75" customHeight="1" x14ac:dyDescent="0.2">
      <c r="L431" s="123"/>
      <c r="M431" s="123"/>
      <c r="N431" s="255"/>
      <c r="O431" s="247"/>
    </row>
    <row r="432" spans="12:15" ht="15.75" customHeight="1" x14ac:dyDescent="0.2">
      <c r="L432" s="123"/>
      <c r="M432" s="123"/>
      <c r="N432" s="255"/>
      <c r="O432" s="247"/>
    </row>
    <row r="433" spans="12:15" ht="15.75" customHeight="1" x14ac:dyDescent="0.2">
      <c r="L433" s="123"/>
      <c r="M433" s="123"/>
      <c r="N433" s="255"/>
      <c r="O433" s="247"/>
    </row>
    <row r="434" spans="12:15" ht="15.75" customHeight="1" x14ac:dyDescent="0.2">
      <c r="L434" s="123"/>
      <c r="M434" s="123"/>
      <c r="N434" s="255"/>
      <c r="O434" s="247"/>
    </row>
    <row r="435" spans="12:15" ht="15.75" customHeight="1" x14ac:dyDescent="0.2">
      <c r="L435" s="123"/>
      <c r="M435" s="123"/>
      <c r="N435" s="255"/>
      <c r="O435" s="247"/>
    </row>
    <row r="436" spans="12:15" ht="15.75" customHeight="1" x14ac:dyDescent="0.2">
      <c r="L436" s="123"/>
      <c r="M436" s="123"/>
      <c r="N436" s="255"/>
      <c r="O436" s="247"/>
    </row>
    <row r="437" spans="12:15" ht="15.75" customHeight="1" x14ac:dyDescent="0.2">
      <c r="L437" s="123"/>
      <c r="M437" s="123"/>
      <c r="N437" s="255"/>
      <c r="O437" s="247"/>
    </row>
    <row r="438" spans="12:15" ht="15.75" customHeight="1" x14ac:dyDescent="0.2">
      <c r="L438" s="123"/>
      <c r="M438" s="123"/>
      <c r="N438" s="255"/>
      <c r="O438" s="247"/>
    </row>
    <row r="439" spans="12:15" ht="15.75" customHeight="1" x14ac:dyDescent="0.2">
      <c r="L439" s="123"/>
      <c r="M439" s="123"/>
      <c r="N439" s="255"/>
      <c r="O439" s="247"/>
    </row>
    <row r="440" spans="12:15" ht="15.75" customHeight="1" x14ac:dyDescent="0.2">
      <c r="L440" s="123"/>
      <c r="M440" s="123"/>
      <c r="N440" s="255"/>
      <c r="O440" s="247"/>
    </row>
    <row r="441" spans="12:15" ht="15.75" customHeight="1" x14ac:dyDescent="0.2">
      <c r="L441" s="123"/>
      <c r="M441" s="123"/>
      <c r="N441" s="255"/>
      <c r="O441" s="247"/>
    </row>
    <row r="442" spans="12:15" ht="15.75" customHeight="1" x14ac:dyDescent="0.2">
      <c r="L442" s="123"/>
      <c r="M442" s="123"/>
      <c r="N442" s="255"/>
      <c r="O442" s="247"/>
    </row>
    <row r="443" spans="12:15" ht="15.75" customHeight="1" x14ac:dyDescent="0.2">
      <c r="L443" s="123"/>
      <c r="M443" s="123"/>
      <c r="N443" s="255"/>
      <c r="O443" s="247"/>
    </row>
    <row r="444" spans="12:15" ht="15.75" customHeight="1" x14ac:dyDescent="0.2">
      <c r="L444" s="123"/>
      <c r="M444" s="123"/>
      <c r="N444" s="255"/>
      <c r="O444" s="247"/>
    </row>
    <row r="445" spans="12:15" ht="15.75" customHeight="1" x14ac:dyDescent="0.2">
      <c r="L445" s="123"/>
      <c r="M445" s="123"/>
      <c r="N445" s="255"/>
      <c r="O445" s="247"/>
    </row>
    <row r="446" spans="12:15" ht="15.75" customHeight="1" x14ac:dyDescent="0.2">
      <c r="L446" s="123"/>
      <c r="M446" s="123"/>
      <c r="N446" s="255"/>
      <c r="O446" s="247"/>
    </row>
    <row r="447" spans="12:15" ht="15.75" customHeight="1" x14ac:dyDescent="0.2">
      <c r="L447" s="123"/>
      <c r="M447" s="123"/>
      <c r="N447" s="255"/>
      <c r="O447" s="247"/>
    </row>
    <row r="448" spans="12:15" ht="15.75" customHeight="1" x14ac:dyDescent="0.2">
      <c r="L448" s="123"/>
      <c r="M448" s="123"/>
      <c r="N448" s="255"/>
      <c r="O448" s="247"/>
    </row>
    <row r="449" spans="12:15" ht="15.75" customHeight="1" x14ac:dyDescent="0.2">
      <c r="L449" s="123"/>
      <c r="M449" s="123"/>
      <c r="N449" s="255"/>
      <c r="O449" s="247"/>
    </row>
    <row r="450" spans="12:15" ht="15.75" customHeight="1" x14ac:dyDescent="0.2">
      <c r="L450" s="123"/>
      <c r="M450" s="123"/>
      <c r="N450" s="255"/>
      <c r="O450" s="247"/>
    </row>
    <row r="451" spans="12:15" ht="15.75" customHeight="1" x14ac:dyDescent="0.2">
      <c r="L451" s="123"/>
      <c r="M451" s="123"/>
      <c r="N451" s="255"/>
      <c r="O451" s="247"/>
    </row>
    <row r="452" spans="12:15" ht="15.75" customHeight="1" x14ac:dyDescent="0.2">
      <c r="L452" s="123"/>
      <c r="M452" s="123"/>
      <c r="N452" s="255"/>
      <c r="O452" s="247"/>
    </row>
    <row r="453" spans="12:15" ht="15.75" customHeight="1" x14ac:dyDescent="0.2">
      <c r="L453" s="123"/>
      <c r="M453" s="123"/>
      <c r="N453" s="255"/>
      <c r="O453" s="247"/>
    </row>
    <row r="454" spans="12:15" ht="15.75" customHeight="1" x14ac:dyDescent="0.2">
      <c r="L454" s="123"/>
      <c r="M454" s="123"/>
      <c r="N454" s="255"/>
      <c r="O454" s="247"/>
    </row>
    <row r="455" spans="12:15" ht="15.75" customHeight="1" x14ac:dyDescent="0.2">
      <c r="L455" s="123"/>
      <c r="M455" s="123"/>
      <c r="N455" s="255"/>
      <c r="O455" s="247"/>
    </row>
    <row r="456" spans="12:15" ht="15.75" customHeight="1" x14ac:dyDescent="0.2">
      <c r="L456" s="123"/>
      <c r="M456" s="123"/>
      <c r="N456" s="255"/>
      <c r="O456" s="247"/>
    </row>
    <row r="457" spans="12:15" ht="15.75" customHeight="1" x14ac:dyDescent="0.2">
      <c r="L457" s="123"/>
      <c r="M457" s="123"/>
      <c r="N457" s="255"/>
      <c r="O457" s="247"/>
    </row>
    <row r="458" spans="12:15" ht="15.75" customHeight="1" x14ac:dyDescent="0.2">
      <c r="L458" s="123"/>
      <c r="M458" s="123"/>
      <c r="N458" s="255"/>
      <c r="O458" s="247"/>
    </row>
    <row r="459" spans="12:15" ht="15.75" customHeight="1" x14ac:dyDescent="0.2">
      <c r="L459" s="123"/>
      <c r="M459" s="123"/>
      <c r="N459" s="255"/>
      <c r="O459" s="247"/>
    </row>
    <row r="460" spans="12:15" ht="15.75" customHeight="1" x14ac:dyDescent="0.2">
      <c r="L460" s="123"/>
      <c r="M460" s="123"/>
      <c r="N460" s="255"/>
      <c r="O460" s="247"/>
    </row>
    <row r="461" spans="12:15" ht="15.75" customHeight="1" x14ac:dyDescent="0.2">
      <c r="L461" s="123"/>
      <c r="M461" s="123"/>
      <c r="N461" s="255"/>
      <c r="O461" s="247"/>
    </row>
    <row r="462" spans="12:15" ht="15.75" customHeight="1" x14ac:dyDescent="0.2">
      <c r="L462" s="123"/>
      <c r="M462" s="123"/>
      <c r="N462" s="255"/>
      <c r="O462" s="247"/>
    </row>
    <row r="463" spans="12:15" ht="15.75" customHeight="1" x14ac:dyDescent="0.2">
      <c r="L463" s="123"/>
      <c r="M463" s="123"/>
      <c r="N463" s="255"/>
      <c r="O463" s="247"/>
    </row>
    <row r="464" spans="12:15" ht="15.75" customHeight="1" x14ac:dyDescent="0.2">
      <c r="L464" s="123"/>
      <c r="M464" s="123"/>
      <c r="N464" s="255"/>
      <c r="O464" s="247"/>
    </row>
    <row r="465" spans="12:15" ht="15.75" customHeight="1" x14ac:dyDescent="0.2">
      <c r="L465" s="123"/>
      <c r="M465" s="123"/>
      <c r="N465" s="255"/>
      <c r="O465" s="247"/>
    </row>
    <row r="466" spans="12:15" ht="15.75" customHeight="1" x14ac:dyDescent="0.2">
      <c r="L466" s="123"/>
      <c r="M466" s="123"/>
      <c r="N466" s="255"/>
      <c r="O466" s="247"/>
    </row>
    <row r="467" spans="12:15" ht="15.75" customHeight="1" x14ac:dyDescent="0.2">
      <c r="L467" s="123"/>
      <c r="M467" s="123"/>
      <c r="N467" s="255"/>
      <c r="O467" s="247"/>
    </row>
    <row r="468" spans="12:15" ht="15.75" customHeight="1" x14ac:dyDescent="0.2">
      <c r="L468" s="123"/>
      <c r="M468" s="123"/>
      <c r="N468" s="255"/>
      <c r="O468" s="247"/>
    </row>
    <row r="469" spans="12:15" ht="15.75" customHeight="1" x14ac:dyDescent="0.2">
      <c r="L469" s="123"/>
      <c r="M469" s="123"/>
      <c r="N469" s="255"/>
      <c r="O469" s="247"/>
    </row>
    <row r="470" spans="12:15" ht="15.75" customHeight="1" x14ac:dyDescent="0.2">
      <c r="L470" s="123"/>
      <c r="M470" s="123"/>
      <c r="N470" s="255"/>
      <c r="O470" s="247"/>
    </row>
    <row r="471" spans="12:15" ht="15.75" customHeight="1" x14ac:dyDescent="0.2">
      <c r="L471" s="123"/>
      <c r="M471" s="123"/>
      <c r="N471" s="255"/>
      <c r="O471" s="247"/>
    </row>
    <row r="472" spans="12:15" ht="15.75" customHeight="1" x14ac:dyDescent="0.2">
      <c r="L472" s="123"/>
      <c r="M472" s="123"/>
      <c r="N472" s="255"/>
      <c r="O472" s="247"/>
    </row>
    <row r="473" spans="12:15" ht="15.75" customHeight="1" x14ac:dyDescent="0.2">
      <c r="L473" s="123"/>
      <c r="M473" s="123"/>
      <c r="N473" s="255"/>
      <c r="O473" s="247"/>
    </row>
    <row r="474" spans="12:15" ht="15.75" customHeight="1" x14ac:dyDescent="0.2">
      <c r="L474" s="123"/>
      <c r="M474" s="123"/>
      <c r="N474" s="255"/>
      <c r="O474" s="247"/>
    </row>
    <row r="475" spans="12:15" ht="15.75" customHeight="1" x14ac:dyDescent="0.2">
      <c r="L475" s="123"/>
      <c r="M475" s="123"/>
      <c r="N475" s="255"/>
      <c r="O475" s="247"/>
    </row>
    <row r="476" spans="12:15" ht="15.75" customHeight="1" x14ac:dyDescent="0.2">
      <c r="L476" s="123"/>
      <c r="M476" s="123"/>
      <c r="N476" s="255"/>
      <c r="O476" s="247"/>
    </row>
    <row r="477" spans="12:15" ht="15.75" customHeight="1" x14ac:dyDescent="0.2">
      <c r="L477" s="123"/>
      <c r="M477" s="123"/>
      <c r="N477" s="255"/>
      <c r="O477" s="247"/>
    </row>
    <row r="478" spans="12:15" ht="15.75" customHeight="1" x14ac:dyDescent="0.2">
      <c r="L478" s="123"/>
      <c r="M478" s="123"/>
      <c r="N478" s="255"/>
      <c r="O478" s="247"/>
    </row>
    <row r="479" spans="12:15" ht="15.75" customHeight="1" x14ac:dyDescent="0.2">
      <c r="L479" s="123"/>
      <c r="M479" s="123"/>
      <c r="N479" s="255"/>
      <c r="O479" s="247"/>
    </row>
    <row r="480" spans="12:15" ht="15.75" customHeight="1" x14ac:dyDescent="0.2">
      <c r="L480" s="123"/>
      <c r="M480" s="123"/>
      <c r="N480" s="255"/>
      <c r="O480" s="247"/>
    </row>
    <row r="481" spans="12:15" ht="15.75" customHeight="1" x14ac:dyDescent="0.2">
      <c r="L481" s="123"/>
      <c r="M481" s="123"/>
      <c r="N481" s="255"/>
      <c r="O481" s="247"/>
    </row>
    <row r="482" spans="12:15" ht="15.75" customHeight="1" x14ac:dyDescent="0.2">
      <c r="L482" s="123"/>
      <c r="M482" s="123"/>
      <c r="N482" s="255"/>
      <c r="O482" s="247"/>
    </row>
    <row r="483" spans="12:15" ht="15.75" customHeight="1" x14ac:dyDescent="0.2">
      <c r="L483" s="123"/>
      <c r="M483" s="123"/>
      <c r="N483" s="255"/>
      <c r="O483" s="247"/>
    </row>
    <row r="484" spans="12:15" ht="15.75" customHeight="1" x14ac:dyDescent="0.2">
      <c r="L484" s="123"/>
      <c r="M484" s="123"/>
      <c r="N484" s="255"/>
      <c r="O484" s="247"/>
    </row>
    <row r="485" spans="12:15" ht="15.75" customHeight="1" x14ac:dyDescent="0.2">
      <c r="L485" s="123"/>
      <c r="M485" s="123"/>
      <c r="N485" s="255"/>
      <c r="O485" s="247"/>
    </row>
    <row r="486" spans="12:15" ht="15.75" customHeight="1" x14ac:dyDescent="0.2">
      <c r="L486" s="123"/>
      <c r="M486" s="123"/>
      <c r="N486" s="255"/>
      <c r="O486" s="247"/>
    </row>
    <row r="487" spans="12:15" ht="15.75" customHeight="1" x14ac:dyDescent="0.2">
      <c r="L487" s="123"/>
      <c r="M487" s="123"/>
      <c r="N487" s="255"/>
      <c r="O487" s="247"/>
    </row>
    <row r="488" spans="12:15" ht="15.75" customHeight="1" x14ac:dyDescent="0.2">
      <c r="L488" s="123"/>
      <c r="M488" s="123"/>
      <c r="N488" s="255"/>
      <c r="O488" s="247"/>
    </row>
    <row r="489" spans="12:15" ht="15.75" customHeight="1" x14ac:dyDescent="0.2">
      <c r="L489" s="123"/>
      <c r="M489" s="123"/>
      <c r="N489" s="255"/>
      <c r="O489" s="247"/>
    </row>
    <row r="490" spans="12:15" ht="15.75" customHeight="1" x14ac:dyDescent="0.2">
      <c r="L490" s="123"/>
      <c r="M490" s="123"/>
      <c r="N490" s="255"/>
      <c r="O490" s="247"/>
    </row>
    <row r="491" spans="12:15" ht="15.75" customHeight="1" x14ac:dyDescent="0.2">
      <c r="L491" s="123"/>
      <c r="M491" s="123"/>
      <c r="N491" s="255"/>
      <c r="O491" s="247"/>
    </row>
    <row r="492" spans="12:15" ht="15.75" customHeight="1" x14ac:dyDescent="0.2">
      <c r="L492" s="123"/>
      <c r="M492" s="123"/>
      <c r="N492" s="255"/>
      <c r="O492" s="247"/>
    </row>
    <row r="493" spans="12:15" ht="15.75" customHeight="1" x14ac:dyDescent="0.2">
      <c r="L493" s="123"/>
      <c r="M493" s="123"/>
      <c r="N493" s="255"/>
      <c r="O493" s="247"/>
    </row>
    <row r="494" spans="12:15" ht="15.75" customHeight="1" x14ac:dyDescent="0.2">
      <c r="L494" s="123"/>
      <c r="M494" s="123"/>
      <c r="N494" s="255"/>
      <c r="O494" s="247"/>
    </row>
    <row r="495" spans="12:15" ht="15.75" customHeight="1" x14ac:dyDescent="0.2">
      <c r="L495" s="123"/>
      <c r="M495" s="123"/>
      <c r="N495" s="255"/>
      <c r="O495" s="247"/>
    </row>
    <row r="496" spans="12:15" ht="15.75" customHeight="1" x14ac:dyDescent="0.2">
      <c r="L496" s="123"/>
      <c r="M496" s="123"/>
      <c r="N496" s="255"/>
      <c r="O496" s="247"/>
    </row>
    <row r="497" spans="12:15" ht="15.75" customHeight="1" x14ac:dyDescent="0.2">
      <c r="L497" s="123"/>
      <c r="M497" s="123"/>
      <c r="N497" s="255"/>
      <c r="O497" s="247"/>
    </row>
    <row r="498" spans="12:15" ht="15.75" customHeight="1" x14ac:dyDescent="0.2">
      <c r="L498" s="123"/>
      <c r="M498" s="123"/>
      <c r="N498" s="255"/>
      <c r="O498" s="247"/>
    </row>
    <row r="499" spans="12:15" ht="15.75" customHeight="1" x14ac:dyDescent="0.2">
      <c r="L499" s="123"/>
      <c r="M499" s="123"/>
      <c r="N499" s="255"/>
      <c r="O499" s="247"/>
    </row>
    <row r="500" spans="12:15" ht="15.75" customHeight="1" x14ac:dyDescent="0.2">
      <c r="L500" s="123"/>
      <c r="M500" s="123"/>
      <c r="N500" s="255"/>
      <c r="O500" s="247"/>
    </row>
    <row r="501" spans="12:15" ht="15.75" customHeight="1" x14ac:dyDescent="0.2">
      <c r="L501" s="123"/>
      <c r="M501" s="123"/>
      <c r="N501" s="255"/>
      <c r="O501" s="247"/>
    </row>
    <row r="502" spans="12:15" ht="15.75" customHeight="1" x14ac:dyDescent="0.2">
      <c r="L502" s="123"/>
      <c r="M502" s="123"/>
      <c r="N502" s="255"/>
      <c r="O502" s="247"/>
    </row>
    <row r="503" spans="12:15" ht="15.75" customHeight="1" x14ac:dyDescent="0.2">
      <c r="L503" s="123"/>
      <c r="M503" s="123"/>
      <c r="N503" s="255"/>
      <c r="O503" s="247"/>
    </row>
    <row r="504" spans="12:15" ht="15.75" customHeight="1" x14ac:dyDescent="0.2">
      <c r="L504" s="123"/>
      <c r="M504" s="123"/>
      <c r="N504" s="255"/>
      <c r="O504" s="247"/>
    </row>
    <row r="505" spans="12:15" ht="15.75" customHeight="1" x14ac:dyDescent="0.2">
      <c r="L505" s="123"/>
      <c r="M505" s="123"/>
      <c r="N505" s="255"/>
      <c r="O505" s="247"/>
    </row>
    <row r="506" spans="12:15" ht="15.75" customHeight="1" x14ac:dyDescent="0.2">
      <c r="L506" s="123"/>
      <c r="M506" s="123"/>
      <c r="N506" s="255"/>
      <c r="O506" s="247"/>
    </row>
    <row r="507" spans="12:15" ht="15.75" customHeight="1" x14ac:dyDescent="0.2">
      <c r="L507" s="123"/>
      <c r="M507" s="123"/>
      <c r="N507" s="255"/>
      <c r="O507" s="247"/>
    </row>
    <row r="508" spans="12:15" ht="15.75" customHeight="1" x14ac:dyDescent="0.2">
      <c r="L508" s="123"/>
      <c r="M508" s="123"/>
      <c r="N508" s="255"/>
      <c r="O508" s="247"/>
    </row>
    <row r="509" spans="12:15" ht="15.75" customHeight="1" x14ac:dyDescent="0.2">
      <c r="L509" s="123"/>
      <c r="M509" s="123"/>
      <c r="N509" s="255"/>
      <c r="O509" s="247"/>
    </row>
    <row r="510" spans="12:15" ht="15.75" customHeight="1" x14ac:dyDescent="0.2">
      <c r="L510" s="123"/>
      <c r="M510" s="123"/>
      <c r="N510" s="255"/>
      <c r="O510" s="247"/>
    </row>
    <row r="511" spans="12:15" ht="15.75" customHeight="1" x14ac:dyDescent="0.2">
      <c r="L511" s="123"/>
      <c r="M511" s="123"/>
      <c r="N511" s="255"/>
      <c r="O511" s="247"/>
    </row>
    <row r="512" spans="12:15" ht="15.75" customHeight="1" x14ac:dyDescent="0.2">
      <c r="L512" s="123"/>
      <c r="M512" s="123"/>
      <c r="N512" s="255"/>
      <c r="O512" s="247"/>
    </row>
    <row r="513" spans="12:15" ht="15.75" customHeight="1" x14ac:dyDescent="0.2">
      <c r="L513" s="123"/>
      <c r="M513" s="123"/>
      <c r="N513" s="255"/>
      <c r="O513" s="247"/>
    </row>
    <row r="514" spans="12:15" ht="15.75" customHeight="1" x14ac:dyDescent="0.2">
      <c r="L514" s="123"/>
      <c r="M514" s="123"/>
      <c r="N514" s="255"/>
      <c r="O514" s="247"/>
    </row>
    <row r="515" spans="12:15" ht="15.75" customHeight="1" x14ac:dyDescent="0.2">
      <c r="L515" s="123"/>
      <c r="M515" s="123"/>
      <c r="N515" s="255"/>
      <c r="O515" s="247"/>
    </row>
    <row r="516" spans="12:15" ht="15.75" customHeight="1" x14ac:dyDescent="0.2">
      <c r="L516" s="123"/>
      <c r="M516" s="123"/>
      <c r="N516" s="255"/>
      <c r="O516" s="247"/>
    </row>
    <row r="517" spans="12:15" ht="15.75" customHeight="1" x14ac:dyDescent="0.2">
      <c r="L517" s="123"/>
      <c r="M517" s="123"/>
      <c r="N517" s="255"/>
      <c r="O517" s="247"/>
    </row>
    <row r="518" spans="12:15" ht="15.75" customHeight="1" x14ac:dyDescent="0.2">
      <c r="L518" s="123"/>
      <c r="M518" s="123"/>
      <c r="N518" s="255"/>
      <c r="O518" s="247"/>
    </row>
    <row r="519" spans="12:15" ht="15.75" customHeight="1" x14ac:dyDescent="0.2">
      <c r="L519" s="123"/>
      <c r="M519" s="123"/>
      <c r="N519" s="255"/>
      <c r="O519" s="247"/>
    </row>
    <row r="520" spans="12:15" ht="15.75" customHeight="1" x14ac:dyDescent="0.2">
      <c r="L520" s="123"/>
      <c r="M520" s="123"/>
      <c r="N520" s="255"/>
      <c r="O520" s="247"/>
    </row>
    <row r="521" spans="12:15" ht="15.75" customHeight="1" x14ac:dyDescent="0.2">
      <c r="L521" s="123"/>
      <c r="M521" s="123"/>
      <c r="N521" s="255"/>
      <c r="O521" s="247"/>
    </row>
    <row r="522" spans="12:15" ht="15.75" customHeight="1" x14ac:dyDescent="0.2">
      <c r="L522" s="123"/>
      <c r="M522" s="123"/>
      <c r="N522" s="255"/>
      <c r="O522" s="247"/>
    </row>
    <row r="523" spans="12:15" ht="15.75" customHeight="1" x14ac:dyDescent="0.2">
      <c r="L523" s="123"/>
      <c r="M523" s="123"/>
      <c r="N523" s="255"/>
      <c r="O523" s="247"/>
    </row>
    <row r="524" spans="12:15" ht="15.75" customHeight="1" x14ac:dyDescent="0.2">
      <c r="L524" s="123"/>
      <c r="M524" s="123"/>
      <c r="N524" s="255"/>
      <c r="O524" s="247"/>
    </row>
    <row r="525" spans="12:15" ht="15.75" customHeight="1" x14ac:dyDescent="0.2">
      <c r="L525" s="123"/>
      <c r="M525" s="123"/>
      <c r="N525" s="255"/>
      <c r="O525" s="247"/>
    </row>
    <row r="526" spans="12:15" ht="15.75" customHeight="1" x14ac:dyDescent="0.2">
      <c r="L526" s="123"/>
      <c r="M526" s="123"/>
      <c r="N526" s="255"/>
      <c r="O526" s="247"/>
    </row>
    <row r="527" spans="12:15" ht="15.75" customHeight="1" x14ac:dyDescent="0.2">
      <c r="L527" s="123"/>
      <c r="M527" s="123"/>
      <c r="N527" s="255"/>
      <c r="O527" s="247"/>
    </row>
    <row r="528" spans="12:15" ht="15.75" customHeight="1" x14ac:dyDescent="0.2">
      <c r="L528" s="123"/>
      <c r="M528" s="123"/>
      <c r="N528" s="255"/>
      <c r="O528" s="247"/>
    </row>
    <row r="529" spans="12:15" ht="15.75" customHeight="1" x14ac:dyDescent="0.2">
      <c r="L529" s="123"/>
      <c r="M529" s="123"/>
      <c r="N529" s="255"/>
      <c r="O529" s="247"/>
    </row>
    <row r="530" spans="12:15" ht="15.75" customHeight="1" x14ac:dyDescent="0.2">
      <c r="L530" s="123"/>
      <c r="M530" s="123"/>
      <c r="N530" s="255"/>
      <c r="O530" s="247"/>
    </row>
    <row r="531" spans="12:15" ht="15.75" customHeight="1" x14ac:dyDescent="0.2">
      <c r="L531" s="123"/>
      <c r="M531" s="123"/>
      <c r="N531" s="255"/>
      <c r="O531" s="247"/>
    </row>
    <row r="532" spans="12:15" ht="15.75" customHeight="1" x14ac:dyDescent="0.2">
      <c r="L532" s="123"/>
      <c r="M532" s="123"/>
      <c r="N532" s="255"/>
      <c r="O532" s="247"/>
    </row>
    <row r="533" spans="12:15" ht="15.75" customHeight="1" x14ac:dyDescent="0.2">
      <c r="L533" s="123"/>
      <c r="M533" s="123"/>
      <c r="N533" s="255"/>
      <c r="O533" s="247"/>
    </row>
    <row r="534" spans="12:15" ht="15.75" customHeight="1" x14ac:dyDescent="0.2">
      <c r="L534" s="123"/>
      <c r="M534" s="123"/>
      <c r="N534" s="255"/>
      <c r="O534" s="247"/>
    </row>
    <row r="535" spans="12:15" ht="15.75" customHeight="1" x14ac:dyDescent="0.2">
      <c r="L535" s="123"/>
      <c r="M535" s="123"/>
      <c r="N535" s="255"/>
      <c r="O535" s="247"/>
    </row>
    <row r="536" spans="12:15" ht="15.75" customHeight="1" x14ac:dyDescent="0.2">
      <c r="L536" s="123"/>
      <c r="M536" s="123"/>
      <c r="N536" s="255"/>
      <c r="O536" s="247"/>
    </row>
    <row r="537" spans="12:15" ht="15.75" customHeight="1" x14ac:dyDescent="0.2">
      <c r="L537" s="123"/>
      <c r="M537" s="123"/>
      <c r="N537" s="255"/>
      <c r="O537" s="247"/>
    </row>
    <row r="538" spans="12:15" ht="15.75" customHeight="1" x14ac:dyDescent="0.2">
      <c r="L538" s="123"/>
      <c r="M538" s="123"/>
      <c r="N538" s="255"/>
      <c r="O538" s="247"/>
    </row>
    <row r="539" spans="12:15" ht="15.75" customHeight="1" x14ac:dyDescent="0.2">
      <c r="L539" s="123"/>
      <c r="M539" s="123"/>
      <c r="N539" s="255"/>
      <c r="O539" s="247"/>
    </row>
    <row r="540" spans="12:15" ht="15.75" customHeight="1" x14ac:dyDescent="0.2">
      <c r="L540" s="123"/>
      <c r="M540" s="123"/>
      <c r="N540" s="255"/>
      <c r="O540" s="247"/>
    </row>
    <row r="541" spans="12:15" ht="15.75" customHeight="1" x14ac:dyDescent="0.2">
      <c r="L541" s="123"/>
      <c r="M541" s="123"/>
      <c r="N541" s="255"/>
      <c r="O541" s="247"/>
    </row>
    <row r="542" spans="12:15" ht="15.75" customHeight="1" x14ac:dyDescent="0.2">
      <c r="L542" s="123"/>
      <c r="M542" s="123"/>
      <c r="N542" s="255"/>
      <c r="O542" s="247"/>
    </row>
    <row r="543" spans="12:15" ht="15.75" customHeight="1" x14ac:dyDescent="0.2">
      <c r="L543" s="123"/>
      <c r="M543" s="123"/>
      <c r="N543" s="255"/>
      <c r="O543" s="247"/>
    </row>
    <row r="544" spans="12:15" ht="15.75" customHeight="1" x14ac:dyDescent="0.2">
      <c r="L544" s="123"/>
      <c r="M544" s="123"/>
      <c r="N544" s="255"/>
      <c r="O544" s="247"/>
    </row>
    <row r="545" spans="12:15" ht="15.75" customHeight="1" x14ac:dyDescent="0.2">
      <c r="L545" s="123"/>
      <c r="M545" s="123"/>
      <c r="N545" s="255"/>
      <c r="O545" s="247"/>
    </row>
    <row r="546" spans="12:15" ht="15.75" customHeight="1" x14ac:dyDescent="0.2">
      <c r="L546" s="123"/>
      <c r="M546" s="123"/>
      <c r="N546" s="255"/>
      <c r="O546" s="247"/>
    </row>
    <row r="547" spans="12:15" ht="15.75" customHeight="1" x14ac:dyDescent="0.2">
      <c r="L547" s="123"/>
      <c r="M547" s="123"/>
      <c r="N547" s="255"/>
      <c r="O547" s="247"/>
    </row>
    <row r="548" spans="12:15" ht="15.75" customHeight="1" x14ac:dyDescent="0.2">
      <c r="L548" s="123"/>
      <c r="M548" s="123"/>
      <c r="N548" s="255"/>
      <c r="O548" s="247"/>
    </row>
    <row r="549" spans="12:15" ht="15.75" customHeight="1" x14ac:dyDescent="0.2">
      <c r="L549" s="123"/>
      <c r="M549" s="123"/>
      <c r="N549" s="255"/>
      <c r="O549" s="247"/>
    </row>
    <row r="550" spans="12:15" ht="15.75" customHeight="1" x14ac:dyDescent="0.2">
      <c r="L550" s="123"/>
      <c r="M550" s="123"/>
      <c r="N550" s="255"/>
      <c r="O550" s="247"/>
    </row>
    <row r="551" spans="12:15" ht="15.75" customHeight="1" x14ac:dyDescent="0.2">
      <c r="L551" s="123"/>
      <c r="M551" s="123"/>
      <c r="N551" s="255"/>
      <c r="O551" s="247"/>
    </row>
    <row r="552" spans="12:15" ht="15.75" customHeight="1" x14ac:dyDescent="0.2">
      <c r="L552" s="123"/>
      <c r="M552" s="123"/>
      <c r="N552" s="255"/>
      <c r="O552" s="247"/>
    </row>
    <row r="553" spans="12:15" ht="15.75" customHeight="1" x14ac:dyDescent="0.2">
      <c r="L553" s="123"/>
      <c r="M553" s="123"/>
      <c r="N553" s="255"/>
      <c r="O553" s="247"/>
    </row>
    <row r="554" spans="12:15" ht="15.75" customHeight="1" x14ac:dyDescent="0.2">
      <c r="L554" s="123"/>
      <c r="M554" s="123"/>
      <c r="N554" s="255"/>
      <c r="O554" s="247"/>
    </row>
    <row r="555" spans="12:15" ht="15.75" customHeight="1" x14ac:dyDescent="0.2">
      <c r="L555" s="123"/>
      <c r="M555" s="123"/>
      <c r="N555" s="255"/>
      <c r="O555" s="247"/>
    </row>
    <row r="556" spans="12:15" ht="15.75" customHeight="1" x14ac:dyDescent="0.2">
      <c r="L556" s="123"/>
      <c r="M556" s="123"/>
      <c r="N556" s="255"/>
      <c r="O556" s="247"/>
    </row>
    <row r="557" spans="12:15" ht="15.75" customHeight="1" x14ac:dyDescent="0.2">
      <c r="L557" s="123"/>
      <c r="M557" s="123"/>
      <c r="N557" s="255"/>
      <c r="O557" s="247"/>
    </row>
    <row r="558" spans="12:15" ht="15.75" customHeight="1" x14ac:dyDescent="0.2">
      <c r="L558" s="123"/>
      <c r="M558" s="123"/>
      <c r="N558" s="255"/>
      <c r="O558" s="247"/>
    </row>
    <row r="559" spans="12:15" ht="15.75" customHeight="1" x14ac:dyDescent="0.2">
      <c r="L559" s="123"/>
      <c r="M559" s="123"/>
      <c r="N559" s="255"/>
      <c r="O559" s="247"/>
    </row>
    <row r="560" spans="12:15" ht="15.75" customHeight="1" x14ac:dyDescent="0.2">
      <c r="L560" s="123"/>
      <c r="M560" s="123"/>
      <c r="N560" s="255"/>
      <c r="O560" s="247"/>
    </row>
    <row r="561" spans="12:15" ht="15.75" customHeight="1" x14ac:dyDescent="0.2">
      <c r="L561" s="123"/>
      <c r="M561" s="123"/>
      <c r="N561" s="255"/>
      <c r="O561" s="247"/>
    </row>
    <row r="562" spans="12:15" ht="15.75" customHeight="1" x14ac:dyDescent="0.2">
      <c r="L562" s="123"/>
      <c r="M562" s="123"/>
      <c r="N562" s="255"/>
      <c r="O562" s="247"/>
    </row>
    <row r="563" spans="12:15" ht="15.75" customHeight="1" x14ac:dyDescent="0.2">
      <c r="L563" s="123"/>
      <c r="M563" s="123"/>
      <c r="N563" s="255"/>
      <c r="O563" s="247"/>
    </row>
    <row r="564" spans="12:15" ht="15.75" customHeight="1" x14ac:dyDescent="0.2">
      <c r="L564" s="123"/>
      <c r="M564" s="123"/>
      <c r="N564" s="255"/>
      <c r="O564" s="247"/>
    </row>
    <row r="565" spans="12:15" ht="15.75" customHeight="1" x14ac:dyDescent="0.2">
      <c r="L565" s="123"/>
      <c r="M565" s="123"/>
      <c r="N565" s="255"/>
      <c r="O565" s="247"/>
    </row>
    <row r="566" spans="12:15" ht="15.75" customHeight="1" x14ac:dyDescent="0.2">
      <c r="L566" s="123"/>
      <c r="M566" s="123"/>
      <c r="N566" s="255"/>
      <c r="O566" s="247"/>
    </row>
    <row r="567" spans="12:15" ht="15.75" customHeight="1" x14ac:dyDescent="0.2">
      <c r="L567" s="123"/>
      <c r="M567" s="123"/>
      <c r="N567" s="255"/>
      <c r="O567" s="247"/>
    </row>
    <row r="568" spans="12:15" ht="15.75" customHeight="1" x14ac:dyDescent="0.2">
      <c r="L568" s="123"/>
      <c r="M568" s="123"/>
      <c r="N568" s="255"/>
      <c r="O568" s="247"/>
    </row>
    <row r="569" spans="12:15" ht="15.75" customHeight="1" x14ac:dyDescent="0.2">
      <c r="L569" s="123"/>
      <c r="M569" s="123"/>
      <c r="N569" s="255"/>
      <c r="O569" s="247"/>
    </row>
    <row r="570" spans="12:15" ht="15.75" customHeight="1" x14ac:dyDescent="0.2">
      <c r="L570" s="123"/>
      <c r="M570" s="123"/>
      <c r="N570" s="255"/>
      <c r="O570" s="247"/>
    </row>
    <row r="571" spans="12:15" ht="15.75" customHeight="1" x14ac:dyDescent="0.2">
      <c r="L571" s="123"/>
      <c r="M571" s="123"/>
      <c r="N571" s="255"/>
      <c r="O571" s="247"/>
    </row>
    <row r="572" spans="12:15" ht="15.75" customHeight="1" x14ac:dyDescent="0.2">
      <c r="L572" s="123"/>
      <c r="M572" s="123"/>
      <c r="N572" s="255"/>
      <c r="O572" s="247"/>
    </row>
    <row r="573" spans="12:15" ht="15.75" customHeight="1" x14ac:dyDescent="0.2">
      <c r="L573" s="123"/>
      <c r="M573" s="123"/>
      <c r="N573" s="255"/>
      <c r="O573" s="247"/>
    </row>
    <row r="574" spans="12:15" ht="15.75" customHeight="1" x14ac:dyDescent="0.2">
      <c r="L574" s="123"/>
      <c r="M574" s="123"/>
      <c r="N574" s="255"/>
      <c r="O574" s="247"/>
    </row>
    <row r="575" spans="12:15" ht="15.75" customHeight="1" x14ac:dyDescent="0.2">
      <c r="L575" s="123"/>
      <c r="M575" s="123"/>
      <c r="N575" s="255"/>
      <c r="O575" s="247"/>
    </row>
    <row r="576" spans="12:15" ht="15.75" customHeight="1" x14ac:dyDescent="0.2">
      <c r="L576" s="123"/>
      <c r="M576" s="123"/>
      <c r="N576" s="255"/>
      <c r="O576" s="247"/>
    </row>
    <row r="577" spans="12:15" ht="15.75" customHeight="1" x14ac:dyDescent="0.2">
      <c r="L577" s="123"/>
      <c r="M577" s="123"/>
      <c r="N577" s="255"/>
      <c r="O577" s="247"/>
    </row>
    <row r="578" spans="12:15" ht="15.75" customHeight="1" x14ac:dyDescent="0.2">
      <c r="L578" s="123"/>
      <c r="M578" s="123"/>
      <c r="N578" s="255"/>
      <c r="O578" s="247"/>
    </row>
    <row r="579" spans="12:15" ht="15.75" customHeight="1" x14ac:dyDescent="0.2">
      <c r="L579" s="123"/>
      <c r="M579" s="123"/>
      <c r="N579" s="255"/>
      <c r="O579" s="247"/>
    </row>
    <row r="580" spans="12:15" ht="15.75" customHeight="1" x14ac:dyDescent="0.2">
      <c r="L580" s="123"/>
      <c r="M580" s="123"/>
      <c r="N580" s="255"/>
      <c r="O580" s="247"/>
    </row>
    <row r="581" spans="12:15" ht="15.75" customHeight="1" x14ac:dyDescent="0.2">
      <c r="L581" s="123"/>
      <c r="M581" s="123"/>
      <c r="N581" s="255"/>
      <c r="O581" s="247"/>
    </row>
    <row r="582" spans="12:15" ht="15.75" customHeight="1" x14ac:dyDescent="0.2">
      <c r="L582" s="123"/>
      <c r="M582" s="123"/>
      <c r="N582" s="255"/>
      <c r="O582" s="247"/>
    </row>
    <row r="583" spans="12:15" ht="15.75" customHeight="1" x14ac:dyDescent="0.2">
      <c r="L583" s="123"/>
      <c r="M583" s="123"/>
      <c r="N583" s="255"/>
      <c r="O583" s="247"/>
    </row>
    <row r="584" spans="12:15" ht="15.75" customHeight="1" x14ac:dyDescent="0.2">
      <c r="L584" s="123"/>
      <c r="M584" s="123"/>
      <c r="N584" s="255"/>
      <c r="O584" s="247"/>
    </row>
    <row r="585" spans="12:15" ht="15.75" customHeight="1" x14ac:dyDescent="0.2">
      <c r="L585" s="123"/>
      <c r="M585" s="123"/>
      <c r="N585" s="255"/>
      <c r="O585" s="247"/>
    </row>
    <row r="586" spans="12:15" ht="15.75" customHeight="1" x14ac:dyDescent="0.2">
      <c r="L586" s="123"/>
      <c r="M586" s="123"/>
      <c r="N586" s="255"/>
      <c r="O586" s="247"/>
    </row>
    <row r="587" spans="12:15" ht="15.75" customHeight="1" x14ac:dyDescent="0.2">
      <c r="L587" s="123"/>
      <c r="M587" s="123"/>
      <c r="N587" s="255"/>
      <c r="O587" s="247"/>
    </row>
    <row r="588" spans="12:15" ht="15.75" customHeight="1" x14ac:dyDescent="0.2">
      <c r="L588" s="123"/>
      <c r="M588" s="123"/>
      <c r="N588" s="255"/>
      <c r="O588" s="247"/>
    </row>
    <row r="589" spans="12:15" ht="15.75" customHeight="1" x14ac:dyDescent="0.2">
      <c r="L589" s="123"/>
      <c r="M589" s="123"/>
      <c r="N589" s="255"/>
      <c r="O589" s="247"/>
    </row>
    <row r="590" spans="12:15" ht="15.75" customHeight="1" x14ac:dyDescent="0.2">
      <c r="L590" s="123"/>
      <c r="M590" s="123"/>
      <c r="N590" s="255"/>
      <c r="O590" s="247"/>
    </row>
    <row r="591" spans="12:15" ht="15.75" customHeight="1" x14ac:dyDescent="0.2">
      <c r="L591" s="123"/>
      <c r="M591" s="123"/>
      <c r="N591" s="255"/>
      <c r="O591" s="247"/>
    </row>
    <row r="592" spans="12:15" ht="15.75" customHeight="1" x14ac:dyDescent="0.2">
      <c r="L592" s="123"/>
      <c r="M592" s="123"/>
      <c r="N592" s="255"/>
      <c r="O592" s="247"/>
    </row>
    <row r="593" spans="12:15" ht="15.75" customHeight="1" x14ac:dyDescent="0.2">
      <c r="L593" s="123"/>
      <c r="M593" s="123"/>
      <c r="N593" s="255"/>
      <c r="O593" s="247"/>
    </row>
    <row r="594" spans="12:15" ht="15.75" customHeight="1" x14ac:dyDescent="0.2">
      <c r="L594" s="123"/>
      <c r="M594" s="123"/>
      <c r="N594" s="255"/>
      <c r="O594" s="247"/>
    </row>
    <row r="595" spans="12:15" ht="15.75" customHeight="1" x14ac:dyDescent="0.2">
      <c r="L595" s="123"/>
      <c r="M595" s="123"/>
      <c r="N595" s="255"/>
      <c r="O595" s="247"/>
    </row>
    <row r="596" spans="12:15" ht="15.75" customHeight="1" x14ac:dyDescent="0.2">
      <c r="L596" s="123"/>
      <c r="M596" s="123"/>
      <c r="N596" s="255"/>
      <c r="O596" s="247"/>
    </row>
    <row r="597" spans="12:15" ht="15.75" customHeight="1" x14ac:dyDescent="0.2">
      <c r="L597" s="123"/>
      <c r="M597" s="123"/>
      <c r="N597" s="255"/>
      <c r="O597" s="247"/>
    </row>
    <row r="598" spans="12:15" ht="15.75" customHeight="1" x14ac:dyDescent="0.2">
      <c r="L598" s="123"/>
      <c r="M598" s="123"/>
      <c r="N598" s="255"/>
      <c r="O598" s="247"/>
    </row>
    <row r="599" spans="12:15" ht="15.75" customHeight="1" x14ac:dyDescent="0.2">
      <c r="L599" s="123"/>
      <c r="M599" s="123"/>
      <c r="N599" s="255"/>
      <c r="O599" s="247"/>
    </row>
    <row r="600" spans="12:15" ht="15.75" customHeight="1" x14ac:dyDescent="0.2">
      <c r="L600" s="123"/>
      <c r="M600" s="123"/>
      <c r="N600" s="255"/>
      <c r="O600" s="247"/>
    </row>
    <row r="601" spans="12:15" ht="15.75" customHeight="1" x14ac:dyDescent="0.2">
      <c r="L601" s="123"/>
      <c r="M601" s="123"/>
      <c r="N601" s="255"/>
      <c r="O601" s="247"/>
    </row>
    <row r="602" spans="12:15" ht="15.75" customHeight="1" x14ac:dyDescent="0.2">
      <c r="L602" s="123"/>
      <c r="M602" s="123"/>
      <c r="N602" s="255"/>
      <c r="O602" s="247"/>
    </row>
    <row r="603" spans="12:15" ht="15.75" customHeight="1" x14ac:dyDescent="0.2">
      <c r="L603" s="123"/>
      <c r="M603" s="123"/>
      <c r="N603" s="255"/>
      <c r="O603" s="247"/>
    </row>
    <row r="604" spans="12:15" ht="15.75" customHeight="1" x14ac:dyDescent="0.2">
      <c r="L604" s="123"/>
      <c r="M604" s="123"/>
      <c r="N604" s="255"/>
      <c r="O604" s="247"/>
    </row>
    <row r="605" spans="12:15" ht="15.75" customHeight="1" x14ac:dyDescent="0.2">
      <c r="L605" s="123"/>
      <c r="M605" s="123"/>
      <c r="N605" s="255"/>
      <c r="O605" s="247"/>
    </row>
    <row r="606" spans="12:15" ht="15.75" customHeight="1" x14ac:dyDescent="0.2">
      <c r="L606" s="123"/>
      <c r="M606" s="123"/>
      <c r="N606" s="255"/>
      <c r="O606" s="247"/>
    </row>
    <row r="607" spans="12:15" ht="15.75" customHeight="1" x14ac:dyDescent="0.2">
      <c r="L607" s="123"/>
      <c r="M607" s="123"/>
      <c r="N607" s="255"/>
      <c r="O607" s="247"/>
    </row>
    <row r="608" spans="12:15" ht="15.75" customHeight="1" x14ac:dyDescent="0.2">
      <c r="L608" s="123"/>
      <c r="M608" s="123"/>
      <c r="N608" s="255"/>
      <c r="O608" s="247"/>
    </row>
    <row r="609" spans="12:15" ht="15.75" customHeight="1" x14ac:dyDescent="0.2">
      <c r="L609" s="123"/>
      <c r="M609" s="123"/>
      <c r="N609" s="255"/>
      <c r="O609" s="247"/>
    </row>
    <row r="610" spans="12:15" ht="15.75" customHeight="1" x14ac:dyDescent="0.2">
      <c r="L610" s="123"/>
      <c r="M610" s="123"/>
      <c r="N610" s="255"/>
      <c r="O610" s="247"/>
    </row>
    <row r="611" spans="12:15" ht="15.75" customHeight="1" x14ac:dyDescent="0.2">
      <c r="L611" s="123"/>
      <c r="M611" s="123"/>
      <c r="N611" s="255"/>
      <c r="O611" s="247"/>
    </row>
    <row r="612" spans="12:15" ht="15.75" customHeight="1" x14ac:dyDescent="0.2">
      <c r="L612" s="123"/>
      <c r="M612" s="123"/>
      <c r="N612" s="255"/>
      <c r="O612" s="247"/>
    </row>
    <row r="613" spans="12:15" ht="15.75" customHeight="1" x14ac:dyDescent="0.2">
      <c r="L613" s="123"/>
      <c r="M613" s="123"/>
      <c r="N613" s="255"/>
      <c r="O613" s="247"/>
    </row>
    <row r="614" spans="12:15" ht="15.75" customHeight="1" x14ac:dyDescent="0.2">
      <c r="L614" s="123"/>
      <c r="M614" s="123"/>
      <c r="N614" s="255"/>
      <c r="O614" s="247"/>
    </row>
    <row r="615" spans="12:15" ht="15.75" customHeight="1" x14ac:dyDescent="0.2">
      <c r="L615" s="123"/>
      <c r="M615" s="123"/>
      <c r="N615" s="255"/>
      <c r="O615" s="247"/>
    </row>
    <row r="616" spans="12:15" ht="15.75" customHeight="1" x14ac:dyDescent="0.2">
      <c r="L616" s="123"/>
      <c r="M616" s="123"/>
      <c r="N616" s="255"/>
      <c r="O616" s="247"/>
    </row>
    <row r="617" spans="12:15" ht="15.75" customHeight="1" x14ac:dyDescent="0.2">
      <c r="L617" s="123"/>
      <c r="M617" s="123"/>
      <c r="N617" s="255"/>
      <c r="O617" s="247"/>
    </row>
    <row r="618" spans="12:15" ht="15.75" customHeight="1" x14ac:dyDescent="0.2">
      <c r="L618" s="123"/>
      <c r="M618" s="123"/>
      <c r="N618" s="255"/>
      <c r="O618" s="247"/>
    </row>
    <row r="619" spans="12:15" ht="15.75" customHeight="1" x14ac:dyDescent="0.2">
      <c r="L619" s="123"/>
      <c r="M619" s="123"/>
      <c r="N619" s="255"/>
      <c r="O619" s="247"/>
    </row>
    <row r="620" spans="12:15" ht="15.75" customHeight="1" x14ac:dyDescent="0.2">
      <c r="L620" s="123"/>
      <c r="M620" s="123"/>
      <c r="N620" s="255"/>
      <c r="O620" s="247"/>
    </row>
    <row r="621" spans="12:15" ht="15.75" customHeight="1" x14ac:dyDescent="0.2">
      <c r="L621" s="123"/>
      <c r="M621" s="123"/>
      <c r="N621" s="255"/>
      <c r="O621" s="247"/>
    </row>
    <row r="622" spans="12:15" ht="15.75" customHeight="1" x14ac:dyDescent="0.2">
      <c r="L622" s="123"/>
      <c r="M622" s="123"/>
      <c r="N622" s="255"/>
      <c r="O622" s="247"/>
    </row>
    <row r="623" spans="12:15" ht="15.75" customHeight="1" x14ac:dyDescent="0.2">
      <c r="L623" s="123"/>
      <c r="M623" s="123"/>
      <c r="N623" s="255"/>
      <c r="O623" s="247"/>
    </row>
    <row r="624" spans="12:15" ht="15.75" customHeight="1" x14ac:dyDescent="0.2">
      <c r="L624" s="123"/>
      <c r="M624" s="123"/>
      <c r="N624" s="255"/>
      <c r="O624" s="247"/>
    </row>
    <row r="625" spans="12:15" ht="15.75" customHeight="1" x14ac:dyDescent="0.2">
      <c r="L625" s="123"/>
      <c r="M625" s="123"/>
      <c r="N625" s="255"/>
      <c r="O625" s="247"/>
    </row>
    <row r="626" spans="12:15" ht="15.75" customHeight="1" x14ac:dyDescent="0.2">
      <c r="L626" s="123"/>
      <c r="M626" s="123"/>
      <c r="N626" s="255"/>
      <c r="O626" s="247"/>
    </row>
    <row r="627" spans="12:15" ht="15.75" customHeight="1" x14ac:dyDescent="0.2">
      <c r="L627" s="123"/>
      <c r="M627" s="123"/>
      <c r="N627" s="255"/>
      <c r="O627" s="247"/>
    </row>
    <row r="628" spans="12:15" ht="15.75" customHeight="1" x14ac:dyDescent="0.2">
      <c r="L628" s="123"/>
      <c r="M628" s="123"/>
      <c r="N628" s="255"/>
      <c r="O628" s="247"/>
    </row>
    <row r="629" spans="12:15" ht="15.75" customHeight="1" x14ac:dyDescent="0.2">
      <c r="L629" s="123"/>
      <c r="M629" s="123"/>
      <c r="N629" s="255"/>
      <c r="O629" s="247"/>
    </row>
    <row r="630" spans="12:15" ht="15.75" customHeight="1" x14ac:dyDescent="0.2">
      <c r="L630" s="123"/>
      <c r="M630" s="123"/>
      <c r="N630" s="255"/>
      <c r="O630" s="247"/>
    </row>
    <row r="631" spans="12:15" ht="15.75" customHeight="1" x14ac:dyDescent="0.2">
      <c r="L631" s="123"/>
      <c r="M631" s="123"/>
      <c r="N631" s="255"/>
      <c r="O631" s="247"/>
    </row>
    <row r="632" spans="12:15" ht="15.75" customHeight="1" x14ac:dyDescent="0.2">
      <c r="L632" s="123"/>
      <c r="M632" s="123"/>
      <c r="N632" s="255"/>
      <c r="O632" s="247"/>
    </row>
    <row r="633" spans="12:15" ht="15.75" customHeight="1" x14ac:dyDescent="0.2">
      <c r="L633" s="123"/>
      <c r="M633" s="123"/>
      <c r="N633" s="255"/>
      <c r="O633" s="247"/>
    </row>
    <row r="634" spans="12:15" ht="15.75" customHeight="1" x14ac:dyDescent="0.2">
      <c r="L634" s="123"/>
      <c r="M634" s="123"/>
      <c r="N634" s="255"/>
      <c r="O634" s="247"/>
    </row>
    <row r="635" spans="12:15" ht="15.75" customHeight="1" x14ac:dyDescent="0.2">
      <c r="L635" s="123"/>
      <c r="M635" s="123"/>
      <c r="N635" s="255"/>
      <c r="O635" s="247"/>
    </row>
    <row r="636" spans="12:15" ht="15.75" customHeight="1" x14ac:dyDescent="0.2">
      <c r="L636" s="123"/>
      <c r="M636" s="123"/>
      <c r="N636" s="255"/>
      <c r="O636" s="247"/>
    </row>
    <row r="637" spans="12:15" ht="15.75" customHeight="1" x14ac:dyDescent="0.2">
      <c r="L637" s="123"/>
      <c r="M637" s="123"/>
      <c r="N637" s="255"/>
      <c r="O637" s="247"/>
    </row>
    <row r="638" spans="12:15" ht="15.75" customHeight="1" x14ac:dyDescent="0.2">
      <c r="L638" s="123"/>
      <c r="M638" s="123"/>
      <c r="N638" s="255"/>
      <c r="O638" s="247"/>
    </row>
    <row r="639" spans="12:15" ht="15.75" customHeight="1" x14ac:dyDescent="0.2">
      <c r="L639" s="123"/>
      <c r="M639" s="123"/>
      <c r="N639" s="255"/>
      <c r="O639" s="247"/>
    </row>
    <row r="640" spans="12:15" ht="15.75" customHeight="1" x14ac:dyDescent="0.2">
      <c r="L640" s="123"/>
      <c r="M640" s="123"/>
      <c r="N640" s="255"/>
      <c r="O640" s="247"/>
    </row>
    <row r="641" spans="12:15" ht="15.75" customHeight="1" x14ac:dyDescent="0.2">
      <c r="L641" s="123"/>
      <c r="M641" s="123"/>
      <c r="N641" s="255"/>
      <c r="O641" s="247"/>
    </row>
    <row r="642" spans="12:15" ht="15.75" customHeight="1" x14ac:dyDescent="0.2">
      <c r="L642" s="123"/>
      <c r="M642" s="123"/>
      <c r="N642" s="255"/>
      <c r="O642" s="247"/>
    </row>
    <row r="643" spans="12:15" ht="15.75" customHeight="1" x14ac:dyDescent="0.2">
      <c r="L643" s="123"/>
      <c r="M643" s="123"/>
      <c r="N643" s="255"/>
      <c r="O643" s="247"/>
    </row>
    <row r="644" spans="12:15" ht="15.75" customHeight="1" x14ac:dyDescent="0.2">
      <c r="L644" s="123"/>
      <c r="M644" s="123"/>
      <c r="N644" s="255"/>
      <c r="O644" s="247"/>
    </row>
    <row r="645" spans="12:15" ht="15.75" customHeight="1" x14ac:dyDescent="0.2">
      <c r="L645" s="123"/>
      <c r="M645" s="123"/>
      <c r="N645" s="255"/>
      <c r="O645" s="247"/>
    </row>
    <row r="646" spans="12:15" ht="15.75" customHeight="1" x14ac:dyDescent="0.2">
      <c r="L646" s="123"/>
      <c r="M646" s="123"/>
      <c r="N646" s="255"/>
      <c r="O646" s="247"/>
    </row>
    <row r="647" spans="12:15" ht="15.75" customHeight="1" x14ac:dyDescent="0.2">
      <c r="L647" s="123"/>
      <c r="M647" s="123"/>
      <c r="N647" s="255"/>
      <c r="O647" s="247"/>
    </row>
    <row r="648" spans="12:15" ht="15.75" customHeight="1" x14ac:dyDescent="0.2">
      <c r="L648" s="123"/>
      <c r="M648" s="123"/>
      <c r="N648" s="255"/>
      <c r="O648" s="247"/>
    </row>
    <row r="649" spans="12:15" ht="15.75" customHeight="1" x14ac:dyDescent="0.2">
      <c r="L649" s="123"/>
      <c r="M649" s="123"/>
      <c r="N649" s="255"/>
      <c r="O649" s="247"/>
    </row>
    <row r="650" spans="12:15" ht="15.75" customHeight="1" x14ac:dyDescent="0.2">
      <c r="L650" s="123"/>
      <c r="M650" s="123"/>
      <c r="N650" s="255"/>
      <c r="O650" s="247"/>
    </row>
    <row r="651" spans="12:15" ht="15.75" customHeight="1" x14ac:dyDescent="0.2">
      <c r="L651" s="123"/>
      <c r="M651" s="123"/>
      <c r="N651" s="255"/>
      <c r="O651" s="247"/>
    </row>
    <row r="652" spans="12:15" ht="15.75" customHeight="1" x14ac:dyDescent="0.2">
      <c r="L652" s="123"/>
      <c r="M652" s="123"/>
      <c r="N652" s="255"/>
      <c r="O652" s="247"/>
    </row>
    <row r="653" spans="12:15" ht="15.75" customHeight="1" x14ac:dyDescent="0.2">
      <c r="L653" s="123"/>
      <c r="M653" s="123"/>
      <c r="N653" s="255"/>
      <c r="O653" s="247"/>
    </row>
    <row r="654" spans="12:15" ht="15.75" customHeight="1" x14ac:dyDescent="0.2">
      <c r="L654" s="123"/>
      <c r="M654" s="123"/>
      <c r="N654" s="255"/>
      <c r="O654" s="247"/>
    </row>
    <row r="655" spans="12:15" ht="15.75" customHeight="1" x14ac:dyDescent="0.2">
      <c r="L655" s="123"/>
      <c r="M655" s="123"/>
      <c r="N655" s="255"/>
      <c r="O655" s="247"/>
    </row>
    <row r="656" spans="12:15" ht="15.75" customHeight="1" x14ac:dyDescent="0.2">
      <c r="L656" s="123"/>
      <c r="M656" s="123"/>
      <c r="N656" s="255"/>
      <c r="O656" s="247"/>
    </row>
    <row r="657" spans="12:15" ht="15.75" customHeight="1" x14ac:dyDescent="0.2">
      <c r="L657" s="123"/>
      <c r="M657" s="123"/>
      <c r="N657" s="255"/>
      <c r="O657" s="247"/>
    </row>
    <row r="658" spans="12:15" ht="15.75" customHeight="1" x14ac:dyDescent="0.2">
      <c r="L658" s="123"/>
      <c r="M658" s="123"/>
      <c r="N658" s="255"/>
      <c r="O658" s="247"/>
    </row>
    <row r="659" spans="12:15" ht="15.75" customHeight="1" x14ac:dyDescent="0.2">
      <c r="L659" s="123"/>
      <c r="M659" s="123"/>
      <c r="N659" s="255"/>
      <c r="O659" s="247"/>
    </row>
    <row r="660" spans="12:15" ht="15.75" customHeight="1" x14ac:dyDescent="0.2">
      <c r="L660" s="123"/>
      <c r="M660" s="123"/>
      <c r="N660" s="255"/>
      <c r="O660" s="247"/>
    </row>
    <row r="661" spans="12:15" ht="15.75" customHeight="1" x14ac:dyDescent="0.2">
      <c r="L661" s="123"/>
      <c r="M661" s="123"/>
      <c r="N661" s="255"/>
      <c r="O661" s="247"/>
    </row>
    <row r="662" spans="12:15" ht="15.75" customHeight="1" x14ac:dyDescent="0.2">
      <c r="L662" s="123"/>
      <c r="M662" s="123"/>
      <c r="N662" s="255"/>
      <c r="O662" s="247"/>
    </row>
    <row r="663" spans="12:15" ht="15.75" customHeight="1" x14ac:dyDescent="0.2">
      <c r="L663" s="123"/>
      <c r="M663" s="123"/>
      <c r="N663" s="255"/>
      <c r="O663" s="247"/>
    </row>
    <row r="664" spans="12:15" ht="15.75" customHeight="1" x14ac:dyDescent="0.2">
      <c r="L664" s="123"/>
      <c r="M664" s="123"/>
      <c r="N664" s="255"/>
      <c r="O664" s="247"/>
    </row>
    <row r="665" spans="12:15" ht="15.75" customHeight="1" x14ac:dyDescent="0.2">
      <c r="L665" s="123"/>
      <c r="M665" s="123"/>
      <c r="N665" s="255"/>
      <c r="O665" s="247"/>
    </row>
    <row r="666" spans="12:15" ht="15.75" customHeight="1" x14ac:dyDescent="0.2">
      <c r="L666" s="123"/>
      <c r="M666" s="123"/>
      <c r="N666" s="255"/>
      <c r="O666" s="247"/>
    </row>
    <row r="667" spans="12:15" ht="15.75" customHeight="1" x14ac:dyDescent="0.2">
      <c r="L667" s="123"/>
      <c r="M667" s="123"/>
      <c r="N667" s="255"/>
      <c r="O667" s="247"/>
    </row>
    <row r="668" spans="12:15" ht="15.75" customHeight="1" x14ac:dyDescent="0.2">
      <c r="L668" s="123"/>
      <c r="M668" s="123"/>
      <c r="N668" s="255"/>
      <c r="O668" s="247"/>
    </row>
    <row r="669" spans="12:15" ht="15.75" customHeight="1" x14ac:dyDescent="0.2">
      <c r="L669" s="123"/>
      <c r="M669" s="123"/>
      <c r="N669" s="255"/>
      <c r="O669" s="247"/>
    </row>
    <row r="670" spans="12:15" ht="15.75" customHeight="1" x14ac:dyDescent="0.2">
      <c r="L670" s="123"/>
      <c r="M670" s="123"/>
      <c r="N670" s="255"/>
      <c r="O670" s="247"/>
    </row>
    <row r="671" spans="12:15" ht="15.75" customHeight="1" x14ac:dyDescent="0.2">
      <c r="L671" s="123"/>
      <c r="M671" s="123"/>
      <c r="N671" s="255"/>
      <c r="O671" s="247"/>
    </row>
    <row r="672" spans="12:15" ht="15.75" customHeight="1" x14ac:dyDescent="0.2">
      <c r="L672" s="123"/>
      <c r="M672" s="123"/>
      <c r="N672" s="255"/>
      <c r="O672" s="247"/>
    </row>
    <row r="673" spans="12:15" ht="15.75" customHeight="1" x14ac:dyDescent="0.2">
      <c r="L673" s="123"/>
      <c r="M673" s="123"/>
      <c r="N673" s="255"/>
      <c r="O673" s="247"/>
    </row>
    <row r="674" spans="12:15" ht="15.75" customHeight="1" x14ac:dyDescent="0.2">
      <c r="L674" s="123"/>
      <c r="M674" s="123"/>
      <c r="N674" s="255"/>
      <c r="O674" s="247"/>
    </row>
    <row r="675" spans="12:15" ht="15.75" customHeight="1" x14ac:dyDescent="0.2">
      <c r="L675" s="123"/>
      <c r="M675" s="123"/>
      <c r="N675" s="255"/>
      <c r="O675" s="247"/>
    </row>
    <row r="676" spans="12:15" ht="15.75" customHeight="1" x14ac:dyDescent="0.2">
      <c r="L676" s="123"/>
      <c r="M676" s="123"/>
      <c r="N676" s="255"/>
      <c r="O676" s="247"/>
    </row>
    <row r="677" spans="12:15" ht="15.75" customHeight="1" x14ac:dyDescent="0.2">
      <c r="L677" s="123"/>
      <c r="M677" s="123"/>
      <c r="N677" s="255"/>
      <c r="O677" s="247"/>
    </row>
    <row r="678" spans="12:15" ht="15.75" customHeight="1" x14ac:dyDescent="0.2">
      <c r="L678" s="123"/>
      <c r="M678" s="123"/>
      <c r="N678" s="255"/>
      <c r="O678" s="247"/>
    </row>
    <row r="679" spans="12:15" ht="15.75" customHeight="1" x14ac:dyDescent="0.2">
      <c r="L679" s="123"/>
      <c r="M679" s="123"/>
      <c r="N679" s="255"/>
      <c r="O679" s="247"/>
    </row>
    <row r="680" spans="12:15" ht="15.75" customHeight="1" x14ac:dyDescent="0.2">
      <c r="L680" s="123"/>
      <c r="M680" s="123"/>
      <c r="N680" s="255"/>
      <c r="O680" s="247"/>
    </row>
    <row r="681" spans="12:15" ht="15.75" customHeight="1" x14ac:dyDescent="0.2">
      <c r="L681" s="123"/>
      <c r="M681" s="123"/>
      <c r="N681" s="255"/>
      <c r="O681" s="247"/>
    </row>
    <row r="682" spans="12:15" ht="15.75" customHeight="1" x14ac:dyDescent="0.2">
      <c r="L682" s="123"/>
      <c r="M682" s="123"/>
      <c r="N682" s="255"/>
      <c r="O682" s="247"/>
    </row>
    <row r="683" spans="12:15" ht="15.75" customHeight="1" x14ac:dyDescent="0.2">
      <c r="L683" s="123"/>
      <c r="M683" s="123"/>
      <c r="N683" s="255"/>
      <c r="O683" s="247"/>
    </row>
    <row r="684" spans="12:15" ht="15.75" customHeight="1" x14ac:dyDescent="0.2">
      <c r="L684" s="123"/>
      <c r="M684" s="123"/>
      <c r="N684" s="255"/>
      <c r="O684" s="247"/>
    </row>
    <row r="685" spans="12:15" ht="15.75" customHeight="1" x14ac:dyDescent="0.2">
      <c r="L685" s="123"/>
      <c r="M685" s="123"/>
      <c r="N685" s="255"/>
      <c r="O685" s="247"/>
    </row>
    <row r="686" spans="12:15" ht="15.75" customHeight="1" x14ac:dyDescent="0.2">
      <c r="L686" s="123"/>
      <c r="M686" s="123"/>
      <c r="N686" s="255"/>
      <c r="O686" s="247"/>
    </row>
    <row r="687" spans="12:15" ht="15.75" customHeight="1" x14ac:dyDescent="0.2">
      <c r="L687" s="123"/>
      <c r="M687" s="123"/>
      <c r="N687" s="255"/>
      <c r="O687" s="247"/>
    </row>
    <row r="688" spans="12:15" ht="15.75" customHeight="1" x14ac:dyDescent="0.2">
      <c r="L688" s="123"/>
      <c r="M688" s="123"/>
      <c r="N688" s="255"/>
      <c r="O688" s="247"/>
    </row>
    <row r="689" spans="12:15" ht="15.75" customHeight="1" x14ac:dyDescent="0.2">
      <c r="L689" s="123"/>
      <c r="M689" s="123"/>
      <c r="N689" s="255"/>
      <c r="O689" s="247"/>
    </row>
    <row r="690" spans="12:15" ht="15.75" customHeight="1" x14ac:dyDescent="0.2">
      <c r="L690" s="123"/>
      <c r="M690" s="123"/>
      <c r="N690" s="255"/>
      <c r="O690" s="247"/>
    </row>
    <row r="691" spans="12:15" ht="15.75" customHeight="1" x14ac:dyDescent="0.2">
      <c r="L691" s="123"/>
      <c r="M691" s="123"/>
      <c r="N691" s="255"/>
      <c r="O691" s="247"/>
    </row>
    <row r="692" spans="12:15" ht="15.75" customHeight="1" x14ac:dyDescent="0.2">
      <c r="L692" s="123"/>
      <c r="M692" s="123"/>
      <c r="N692" s="255"/>
      <c r="O692" s="247"/>
    </row>
    <row r="693" spans="12:15" ht="15.75" customHeight="1" x14ac:dyDescent="0.2">
      <c r="L693" s="123"/>
      <c r="M693" s="123"/>
      <c r="N693" s="255"/>
      <c r="O693" s="247"/>
    </row>
    <row r="694" spans="12:15" ht="15.75" customHeight="1" x14ac:dyDescent="0.2">
      <c r="L694" s="123"/>
      <c r="M694" s="123"/>
      <c r="N694" s="255"/>
      <c r="O694" s="247"/>
    </row>
    <row r="695" spans="12:15" ht="15.75" customHeight="1" x14ac:dyDescent="0.2">
      <c r="L695" s="123"/>
      <c r="M695" s="123"/>
      <c r="N695" s="255"/>
      <c r="O695" s="247"/>
    </row>
    <row r="696" spans="12:15" ht="15.75" customHeight="1" x14ac:dyDescent="0.2">
      <c r="L696" s="123"/>
      <c r="M696" s="123"/>
      <c r="N696" s="255"/>
      <c r="O696" s="247"/>
    </row>
    <row r="697" spans="12:15" ht="15.75" customHeight="1" x14ac:dyDescent="0.2">
      <c r="L697" s="123"/>
      <c r="M697" s="123"/>
      <c r="N697" s="255"/>
      <c r="O697" s="247"/>
    </row>
    <row r="698" spans="12:15" ht="15.75" customHeight="1" x14ac:dyDescent="0.2">
      <c r="L698" s="123"/>
      <c r="M698" s="123"/>
      <c r="N698" s="255"/>
      <c r="O698" s="247"/>
    </row>
    <row r="699" spans="12:15" ht="15.75" customHeight="1" x14ac:dyDescent="0.2">
      <c r="L699" s="123"/>
      <c r="M699" s="123"/>
      <c r="N699" s="255"/>
      <c r="O699" s="247"/>
    </row>
    <row r="700" spans="12:15" ht="15.75" customHeight="1" x14ac:dyDescent="0.2">
      <c r="L700" s="123"/>
      <c r="M700" s="123"/>
      <c r="N700" s="255"/>
      <c r="O700" s="247"/>
    </row>
    <row r="701" spans="12:15" ht="15.75" customHeight="1" x14ac:dyDescent="0.2">
      <c r="L701" s="123"/>
      <c r="M701" s="123"/>
      <c r="N701" s="255"/>
      <c r="O701" s="247"/>
    </row>
    <row r="702" spans="12:15" ht="15.75" customHeight="1" x14ac:dyDescent="0.2">
      <c r="L702" s="123"/>
      <c r="M702" s="123"/>
      <c r="N702" s="255"/>
      <c r="O702" s="247"/>
    </row>
    <row r="703" spans="12:15" ht="15.75" customHeight="1" x14ac:dyDescent="0.2">
      <c r="L703" s="123"/>
      <c r="M703" s="123"/>
      <c r="N703" s="255"/>
      <c r="O703" s="247"/>
    </row>
    <row r="704" spans="12:15" ht="15.75" customHeight="1" x14ac:dyDescent="0.2">
      <c r="L704" s="123"/>
      <c r="M704" s="123"/>
      <c r="N704" s="255"/>
      <c r="O704" s="247"/>
    </row>
    <row r="705" spans="12:15" ht="15.75" customHeight="1" x14ac:dyDescent="0.2">
      <c r="L705" s="123"/>
      <c r="M705" s="123"/>
      <c r="N705" s="255"/>
      <c r="O705" s="247"/>
    </row>
    <row r="706" spans="12:15" ht="15.75" customHeight="1" x14ac:dyDescent="0.2">
      <c r="L706" s="123"/>
      <c r="M706" s="123"/>
      <c r="N706" s="255"/>
      <c r="O706" s="247"/>
    </row>
    <row r="707" spans="12:15" ht="15.75" customHeight="1" x14ac:dyDescent="0.2">
      <c r="L707" s="123"/>
      <c r="M707" s="123"/>
      <c r="N707" s="255"/>
      <c r="O707" s="247"/>
    </row>
    <row r="708" spans="12:15" ht="15.75" customHeight="1" x14ac:dyDescent="0.2">
      <c r="L708" s="123"/>
      <c r="M708" s="123"/>
      <c r="N708" s="255"/>
      <c r="O708" s="247"/>
    </row>
    <row r="709" spans="12:15" ht="15.75" customHeight="1" x14ac:dyDescent="0.2">
      <c r="L709" s="123"/>
      <c r="M709" s="123"/>
      <c r="N709" s="255"/>
      <c r="O709" s="247"/>
    </row>
    <row r="710" spans="12:15" ht="15.75" customHeight="1" x14ac:dyDescent="0.2">
      <c r="L710" s="123"/>
      <c r="M710" s="123"/>
      <c r="N710" s="255"/>
      <c r="O710" s="247"/>
    </row>
    <row r="711" spans="12:15" ht="15.75" customHeight="1" x14ac:dyDescent="0.2">
      <c r="L711" s="123"/>
      <c r="M711" s="123"/>
      <c r="N711" s="255"/>
      <c r="O711" s="247"/>
    </row>
    <row r="712" spans="12:15" ht="15.75" customHeight="1" x14ac:dyDescent="0.2">
      <c r="L712" s="123"/>
      <c r="M712" s="123"/>
      <c r="N712" s="255"/>
      <c r="O712" s="247"/>
    </row>
    <row r="713" spans="12:15" ht="15.75" customHeight="1" x14ac:dyDescent="0.2">
      <c r="L713" s="123"/>
      <c r="M713" s="123"/>
      <c r="N713" s="255"/>
      <c r="O713" s="247"/>
    </row>
    <row r="714" spans="12:15" ht="15.75" customHeight="1" x14ac:dyDescent="0.2">
      <c r="L714" s="123"/>
      <c r="M714" s="123"/>
      <c r="N714" s="255"/>
      <c r="O714" s="247"/>
    </row>
    <row r="715" spans="12:15" ht="15.75" customHeight="1" x14ac:dyDescent="0.2">
      <c r="L715" s="123"/>
      <c r="M715" s="123"/>
      <c r="N715" s="255"/>
      <c r="O715" s="247"/>
    </row>
    <row r="716" spans="12:15" ht="15.75" customHeight="1" x14ac:dyDescent="0.2">
      <c r="L716" s="123"/>
      <c r="M716" s="123"/>
      <c r="N716" s="255"/>
      <c r="O716" s="247"/>
    </row>
    <row r="717" spans="12:15" ht="15.75" customHeight="1" x14ac:dyDescent="0.2">
      <c r="L717" s="123"/>
      <c r="M717" s="123"/>
      <c r="N717" s="255"/>
      <c r="O717" s="247"/>
    </row>
    <row r="718" spans="12:15" ht="15.75" customHeight="1" x14ac:dyDescent="0.2">
      <c r="L718" s="123"/>
      <c r="M718" s="123"/>
      <c r="N718" s="255"/>
      <c r="O718" s="247"/>
    </row>
    <row r="719" spans="12:15" ht="15.75" customHeight="1" x14ac:dyDescent="0.2">
      <c r="L719" s="123"/>
      <c r="M719" s="123"/>
      <c r="N719" s="255"/>
      <c r="O719" s="247"/>
    </row>
    <row r="720" spans="12:15" ht="15.75" customHeight="1" x14ac:dyDescent="0.2">
      <c r="L720" s="123"/>
      <c r="M720" s="123"/>
      <c r="N720" s="255"/>
      <c r="O720" s="247"/>
    </row>
    <row r="721" spans="12:15" ht="15.75" customHeight="1" x14ac:dyDescent="0.2">
      <c r="L721" s="123"/>
      <c r="M721" s="123"/>
      <c r="N721" s="255"/>
      <c r="O721" s="247"/>
    </row>
    <row r="722" spans="12:15" ht="15.75" customHeight="1" x14ac:dyDescent="0.2">
      <c r="L722" s="123"/>
      <c r="M722" s="123"/>
      <c r="N722" s="255"/>
      <c r="O722" s="247"/>
    </row>
    <row r="723" spans="12:15" ht="15.75" customHeight="1" x14ac:dyDescent="0.2">
      <c r="L723" s="123"/>
      <c r="M723" s="123"/>
      <c r="N723" s="255"/>
      <c r="O723" s="247"/>
    </row>
    <row r="724" spans="12:15" ht="15.75" customHeight="1" x14ac:dyDescent="0.2">
      <c r="L724" s="123"/>
      <c r="M724" s="123"/>
      <c r="N724" s="255"/>
      <c r="O724" s="247"/>
    </row>
    <row r="725" spans="12:15" ht="15.75" customHeight="1" x14ac:dyDescent="0.2">
      <c r="L725" s="123"/>
      <c r="M725" s="123"/>
      <c r="N725" s="255"/>
      <c r="O725" s="247"/>
    </row>
    <row r="726" spans="12:15" ht="15.75" customHeight="1" x14ac:dyDescent="0.2">
      <c r="L726" s="123"/>
      <c r="M726" s="123"/>
      <c r="N726" s="255"/>
      <c r="O726" s="247"/>
    </row>
    <row r="727" spans="12:15" ht="15.75" customHeight="1" x14ac:dyDescent="0.2">
      <c r="L727" s="123"/>
      <c r="M727" s="123"/>
      <c r="N727" s="255"/>
      <c r="O727" s="247"/>
    </row>
    <row r="728" spans="12:15" ht="15.75" customHeight="1" x14ac:dyDescent="0.2">
      <c r="L728" s="123"/>
      <c r="M728" s="123"/>
      <c r="N728" s="255"/>
      <c r="O728" s="247"/>
    </row>
    <row r="729" spans="12:15" ht="15.75" customHeight="1" x14ac:dyDescent="0.2">
      <c r="L729" s="123"/>
      <c r="M729" s="123"/>
      <c r="N729" s="255"/>
      <c r="O729" s="247"/>
    </row>
    <row r="730" spans="12:15" ht="15.75" customHeight="1" x14ac:dyDescent="0.2">
      <c r="L730" s="123"/>
      <c r="M730" s="123"/>
      <c r="N730" s="255"/>
      <c r="O730" s="247"/>
    </row>
    <row r="731" spans="12:15" ht="15.75" customHeight="1" x14ac:dyDescent="0.2">
      <c r="L731" s="123"/>
      <c r="M731" s="123"/>
      <c r="N731" s="255"/>
      <c r="O731" s="247"/>
    </row>
    <row r="732" spans="12:15" ht="15.75" customHeight="1" x14ac:dyDescent="0.2">
      <c r="L732" s="123"/>
      <c r="M732" s="123"/>
      <c r="N732" s="255"/>
      <c r="O732" s="247"/>
    </row>
    <row r="733" spans="12:15" ht="15.75" customHeight="1" x14ac:dyDescent="0.2">
      <c r="L733" s="123"/>
      <c r="M733" s="123"/>
      <c r="N733" s="255"/>
      <c r="O733" s="247"/>
    </row>
    <row r="734" spans="12:15" ht="15.75" customHeight="1" x14ac:dyDescent="0.2">
      <c r="L734" s="123"/>
      <c r="M734" s="123"/>
      <c r="N734" s="255"/>
      <c r="O734" s="247"/>
    </row>
    <row r="735" spans="12:15" ht="15.75" customHeight="1" x14ac:dyDescent="0.2">
      <c r="L735" s="123"/>
      <c r="M735" s="123"/>
      <c r="N735" s="255"/>
      <c r="O735" s="247"/>
    </row>
    <row r="736" spans="12:15" ht="15.75" customHeight="1" x14ac:dyDescent="0.2">
      <c r="L736" s="123"/>
      <c r="M736" s="123"/>
      <c r="N736" s="255"/>
      <c r="O736" s="247"/>
    </row>
    <row r="737" spans="12:15" ht="15.75" customHeight="1" x14ac:dyDescent="0.2">
      <c r="L737" s="123"/>
      <c r="M737" s="123"/>
      <c r="N737" s="255"/>
      <c r="O737" s="247"/>
    </row>
    <row r="738" spans="12:15" ht="15.75" customHeight="1" x14ac:dyDescent="0.2">
      <c r="L738" s="123"/>
      <c r="M738" s="123"/>
      <c r="N738" s="255"/>
      <c r="O738" s="247"/>
    </row>
    <row r="739" spans="12:15" ht="15.75" customHeight="1" x14ac:dyDescent="0.2">
      <c r="L739" s="123"/>
      <c r="M739" s="123"/>
      <c r="N739" s="255"/>
      <c r="O739" s="247"/>
    </row>
    <row r="740" spans="12:15" ht="15.75" customHeight="1" x14ac:dyDescent="0.2">
      <c r="L740" s="123"/>
      <c r="M740" s="123"/>
      <c r="N740" s="255"/>
      <c r="O740" s="247"/>
    </row>
    <row r="741" spans="12:15" ht="15.75" customHeight="1" x14ac:dyDescent="0.2">
      <c r="L741" s="123"/>
      <c r="M741" s="123"/>
      <c r="N741" s="255"/>
      <c r="O741" s="247"/>
    </row>
    <row r="742" spans="12:15" ht="15.75" customHeight="1" x14ac:dyDescent="0.2">
      <c r="L742" s="123"/>
      <c r="M742" s="123"/>
      <c r="N742" s="255"/>
      <c r="O742" s="247"/>
    </row>
    <row r="743" spans="12:15" ht="15.75" customHeight="1" x14ac:dyDescent="0.2">
      <c r="L743" s="123"/>
      <c r="M743" s="123"/>
      <c r="N743" s="255"/>
      <c r="O743" s="247"/>
    </row>
    <row r="744" spans="12:15" ht="15.75" customHeight="1" x14ac:dyDescent="0.2">
      <c r="L744" s="123"/>
      <c r="M744" s="123"/>
      <c r="N744" s="255"/>
      <c r="O744" s="247"/>
    </row>
    <row r="745" spans="12:15" ht="15.75" customHeight="1" x14ac:dyDescent="0.2">
      <c r="L745" s="123"/>
      <c r="M745" s="123"/>
      <c r="N745" s="255"/>
      <c r="O745" s="247"/>
    </row>
    <row r="746" spans="12:15" ht="15.75" customHeight="1" x14ac:dyDescent="0.2">
      <c r="L746" s="123"/>
      <c r="M746" s="123"/>
      <c r="N746" s="255"/>
      <c r="O746" s="247"/>
    </row>
    <row r="747" spans="12:15" ht="15.75" customHeight="1" x14ac:dyDescent="0.2">
      <c r="L747" s="123"/>
      <c r="M747" s="123"/>
      <c r="N747" s="255"/>
      <c r="O747" s="247"/>
    </row>
    <row r="748" spans="12:15" ht="15.75" customHeight="1" x14ac:dyDescent="0.2">
      <c r="L748" s="123"/>
      <c r="M748" s="123"/>
      <c r="N748" s="255"/>
      <c r="O748" s="247"/>
    </row>
    <row r="749" spans="12:15" ht="15.75" customHeight="1" x14ac:dyDescent="0.2">
      <c r="L749" s="123"/>
      <c r="M749" s="123"/>
      <c r="N749" s="255"/>
      <c r="O749" s="247"/>
    </row>
    <row r="750" spans="12:15" ht="15.75" customHeight="1" x14ac:dyDescent="0.2">
      <c r="L750" s="123"/>
      <c r="M750" s="123"/>
      <c r="N750" s="255"/>
      <c r="O750" s="247"/>
    </row>
    <row r="751" spans="12:15" ht="15.75" customHeight="1" x14ac:dyDescent="0.2">
      <c r="L751" s="123"/>
      <c r="M751" s="123"/>
      <c r="N751" s="255"/>
      <c r="O751" s="247"/>
    </row>
    <row r="752" spans="12:15" ht="15.75" customHeight="1" x14ac:dyDescent="0.2">
      <c r="L752" s="123"/>
      <c r="M752" s="123"/>
      <c r="N752" s="255"/>
      <c r="O752" s="247"/>
    </row>
    <row r="753" spans="12:15" ht="15.75" customHeight="1" x14ac:dyDescent="0.2">
      <c r="L753" s="123"/>
      <c r="M753" s="123"/>
      <c r="N753" s="255"/>
      <c r="O753" s="247"/>
    </row>
    <row r="754" spans="12:15" ht="15.75" customHeight="1" x14ac:dyDescent="0.2">
      <c r="L754" s="123"/>
      <c r="M754" s="123"/>
      <c r="N754" s="255"/>
      <c r="O754" s="247"/>
    </row>
    <row r="755" spans="12:15" ht="15.75" customHeight="1" x14ac:dyDescent="0.2">
      <c r="L755" s="123"/>
      <c r="M755" s="123"/>
      <c r="N755" s="255"/>
      <c r="O755" s="247"/>
    </row>
    <row r="756" spans="12:15" ht="15.75" customHeight="1" x14ac:dyDescent="0.2">
      <c r="L756" s="123"/>
      <c r="M756" s="123"/>
      <c r="N756" s="255"/>
      <c r="O756" s="247"/>
    </row>
    <row r="757" spans="12:15" ht="15.75" customHeight="1" x14ac:dyDescent="0.2">
      <c r="L757" s="123"/>
      <c r="M757" s="123"/>
      <c r="N757" s="255"/>
      <c r="O757" s="247"/>
    </row>
    <row r="758" spans="12:15" ht="15.75" customHeight="1" x14ac:dyDescent="0.2">
      <c r="L758" s="123"/>
      <c r="M758" s="123"/>
      <c r="N758" s="255"/>
      <c r="O758" s="247"/>
    </row>
    <row r="759" spans="12:15" ht="15.75" customHeight="1" x14ac:dyDescent="0.2">
      <c r="L759" s="123"/>
      <c r="M759" s="123"/>
      <c r="N759" s="255"/>
      <c r="O759" s="247"/>
    </row>
    <row r="760" spans="12:15" ht="15.75" customHeight="1" x14ac:dyDescent="0.2">
      <c r="L760" s="123"/>
      <c r="M760" s="123"/>
      <c r="N760" s="255"/>
      <c r="O760" s="247"/>
    </row>
    <row r="761" spans="12:15" ht="15.75" customHeight="1" x14ac:dyDescent="0.2">
      <c r="L761" s="123"/>
      <c r="M761" s="123"/>
      <c r="N761" s="255"/>
      <c r="O761" s="247"/>
    </row>
    <row r="762" spans="12:15" ht="15.75" customHeight="1" x14ac:dyDescent="0.2">
      <c r="L762" s="123"/>
      <c r="M762" s="123"/>
      <c r="N762" s="255"/>
      <c r="O762" s="247"/>
    </row>
    <row r="763" spans="12:15" ht="15.75" customHeight="1" x14ac:dyDescent="0.2">
      <c r="L763" s="123"/>
      <c r="M763" s="123"/>
      <c r="N763" s="255"/>
      <c r="O763" s="247"/>
    </row>
    <row r="764" spans="12:15" ht="15.75" customHeight="1" x14ac:dyDescent="0.2">
      <c r="L764" s="123"/>
      <c r="M764" s="123"/>
      <c r="N764" s="255"/>
      <c r="O764" s="247"/>
    </row>
    <row r="765" spans="12:15" ht="15.75" customHeight="1" x14ac:dyDescent="0.2">
      <c r="L765" s="123"/>
      <c r="M765" s="123"/>
      <c r="N765" s="255"/>
      <c r="O765" s="247"/>
    </row>
    <row r="766" spans="12:15" ht="15.75" customHeight="1" x14ac:dyDescent="0.2">
      <c r="L766" s="123"/>
      <c r="M766" s="123"/>
      <c r="N766" s="255"/>
      <c r="O766" s="247"/>
    </row>
    <row r="767" spans="12:15" ht="15.75" customHeight="1" x14ac:dyDescent="0.2">
      <c r="L767" s="123"/>
      <c r="M767" s="123"/>
      <c r="N767" s="255"/>
      <c r="O767" s="247"/>
    </row>
    <row r="768" spans="12:15" ht="15.75" customHeight="1" x14ac:dyDescent="0.2">
      <c r="L768" s="123"/>
      <c r="M768" s="123"/>
      <c r="N768" s="255"/>
      <c r="O768" s="247"/>
    </row>
    <row r="769" spans="12:15" ht="15.75" customHeight="1" x14ac:dyDescent="0.2">
      <c r="L769" s="123"/>
      <c r="M769" s="123"/>
      <c r="N769" s="255"/>
      <c r="O769" s="247"/>
    </row>
    <row r="770" spans="12:15" ht="15.75" customHeight="1" x14ac:dyDescent="0.2">
      <c r="L770" s="123"/>
      <c r="M770" s="123"/>
      <c r="N770" s="255"/>
      <c r="O770" s="247"/>
    </row>
    <row r="771" spans="12:15" ht="15.75" customHeight="1" x14ac:dyDescent="0.2">
      <c r="L771" s="123"/>
      <c r="M771" s="123"/>
      <c r="N771" s="255"/>
      <c r="O771" s="247"/>
    </row>
    <row r="772" spans="12:15" ht="15.75" customHeight="1" x14ac:dyDescent="0.2">
      <c r="L772" s="123"/>
      <c r="M772" s="123"/>
      <c r="N772" s="255"/>
      <c r="O772" s="247"/>
    </row>
    <row r="773" spans="12:15" ht="15.75" customHeight="1" x14ac:dyDescent="0.2">
      <c r="L773" s="123"/>
      <c r="M773" s="123"/>
      <c r="N773" s="255"/>
      <c r="O773" s="247"/>
    </row>
    <row r="774" spans="12:15" ht="15.75" customHeight="1" x14ac:dyDescent="0.2">
      <c r="L774" s="123"/>
      <c r="M774" s="123"/>
      <c r="N774" s="255"/>
      <c r="O774" s="247"/>
    </row>
    <row r="775" spans="12:15" ht="15.75" customHeight="1" x14ac:dyDescent="0.2">
      <c r="L775" s="123"/>
      <c r="M775" s="123"/>
      <c r="N775" s="255"/>
      <c r="O775" s="247"/>
    </row>
    <row r="776" spans="12:15" ht="15.75" customHeight="1" x14ac:dyDescent="0.2">
      <c r="L776" s="123"/>
      <c r="M776" s="123"/>
      <c r="N776" s="255"/>
      <c r="O776" s="247"/>
    </row>
    <row r="777" spans="12:15" ht="15.75" customHeight="1" x14ac:dyDescent="0.2">
      <c r="L777" s="123"/>
      <c r="M777" s="123"/>
      <c r="N777" s="255"/>
      <c r="O777" s="247"/>
    </row>
    <row r="778" spans="12:15" ht="15.75" customHeight="1" x14ac:dyDescent="0.2">
      <c r="L778" s="123"/>
      <c r="M778" s="123"/>
      <c r="N778" s="255"/>
      <c r="O778" s="247"/>
    </row>
    <row r="779" spans="12:15" ht="15.75" customHeight="1" x14ac:dyDescent="0.2">
      <c r="L779" s="123"/>
      <c r="M779" s="123"/>
      <c r="N779" s="255"/>
      <c r="O779" s="247"/>
    </row>
    <row r="780" spans="12:15" ht="15.75" customHeight="1" x14ac:dyDescent="0.2">
      <c r="L780" s="123"/>
      <c r="M780" s="123"/>
      <c r="N780" s="255"/>
      <c r="O780" s="247"/>
    </row>
    <row r="781" spans="12:15" ht="15.75" customHeight="1" x14ac:dyDescent="0.2">
      <c r="L781" s="123"/>
      <c r="M781" s="123"/>
      <c r="N781" s="255"/>
      <c r="O781" s="247"/>
    </row>
    <row r="782" spans="12:15" ht="15.75" customHeight="1" x14ac:dyDescent="0.2">
      <c r="L782" s="123"/>
      <c r="M782" s="123"/>
      <c r="N782" s="255"/>
      <c r="O782" s="247"/>
    </row>
    <row r="783" spans="12:15" ht="15.75" customHeight="1" x14ac:dyDescent="0.2">
      <c r="L783" s="123"/>
      <c r="M783" s="123"/>
      <c r="N783" s="255"/>
      <c r="O783" s="247"/>
    </row>
    <row r="784" spans="12:15" ht="15.75" customHeight="1" x14ac:dyDescent="0.2">
      <c r="L784" s="123"/>
      <c r="M784" s="123"/>
      <c r="N784" s="255"/>
      <c r="O784" s="247"/>
    </row>
    <row r="785" spans="12:15" ht="15.75" customHeight="1" x14ac:dyDescent="0.2">
      <c r="L785" s="123"/>
      <c r="M785" s="123"/>
      <c r="N785" s="255"/>
      <c r="O785" s="247"/>
    </row>
    <row r="786" spans="12:15" ht="15.75" customHeight="1" x14ac:dyDescent="0.2">
      <c r="L786" s="123"/>
      <c r="M786" s="123"/>
      <c r="N786" s="255"/>
      <c r="O786" s="247"/>
    </row>
    <row r="787" spans="12:15" ht="15.75" customHeight="1" x14ac:dyDescent="0.2">
      <c r="L787" s="123"/>
      <c r="M787" s="123"/>
      <c r="N787" s="255"/>
      <c r="O787" s="247"/>
    </row>
    <row r="788" spans="12:15" ht="15.75" customHeight="1" x14ac:dyDescent="0.2">
      <c r="L788" s="123"/>
      <c r="M788" s="123"/>
      <c r="N788" s="255"/>
      <c r="O788" s="247"/>
    </row>
    <row r="789" spans="12:15" ht="15.75" customHeight="1" x14ac:dyDescent="0.2">
      <c r="L789" s="123"/>
      <c r="M789" s="123"/>
      <c r="N789" s="255"/>
      <c r="O789" s="247"/>
    </row>
    <row r="790" spans="12:15" ht="15.75" customHeight="1" x14ac:dyDescent="0.2">
      <c r="L790" s="123"/>
      <c r="M790" s="123"/>
      <c r="N790" s="255"/>
      <c r="O790" s="247"/>
    </row>
    <row r="791" spans="12:15" ht="15.75" customHeight="1" x14ac:dyDescent="0.2">
      <c r="L791" s="123"/>
      <c r="M791" s="123"/>
      <c r="N791" s="255"/>
      <c r="O791" s="247"/>
    </row>
    <row r="792" spans="12:15" ht="15.75" customHeight="1" x14ac:dyDescent="0.2">
      <c r="L792" s="123"/>
      <c r="M792" s="123"/>
      <c r="N792" s="255"/>
      <c r="O792" s="247"/>
    </row>
    <row r="793" spans="12:15" ht="15.75" customHeight="1" x14ac:dyDescent="0.2">
      <c r="L793" s="123"/>
      <c r="M793" s="123"/>
      <c r="N793" s="255"/>
      <c r="O793" s="247"/>
    </row>
    <row r="794" spans="12:15" ht="15.75" customHeight="1" x14ac:dyDescent="0.2">
      <c r="L794" s="123"/>
      <c r="M794" s="123"/>
      <c r="N794" s="255"/>
      <c r="O794" s="247"/>
    </row>
    <row r="795" spans="12:15" ht="15.75" customHeight="1" x14ac:dyDescent="0.2">
      <c r="L795" s="123"/>
      <c r="M795" s="123"/>
      <c r="N795" s="255"/>
      <c r="O795" s="247"/>
    </row>
    <row r="796" spans="12:15" ht="15.75" customHeight="1" x14ac:dyDescent="0.2">
      <c r="L796" s="123"/>
      <c r="M796" s="123"/>
      <c r="N796" s="255"/>
      <c r="O796" s="247"/>
    </row>
    <row r="797" spans="12:15" ht="15.75" customHeight="1" x14ac:dyDescent="0.2">
      <c r="L797" s="123"/>
      <c r="M797" s="123"/>
      <c r="N797" s="255"/>
      <c r="O797" s="247"/>
    </row>
    <row r="798" spans="12:15" ht="15.75" customHeight="1" x14ac:dyDescent="0.2">
      <c r="L798" s="123"/>
      <c r="M798" s="123"/>
      <c r="N798" s="255"/>
      <c r="O798" s="247"/>
    </row>
    <row r="799" spans="12:15" ht="15.75" customHeight="1" x14ac:dyDescent="0.2">
      <c r="L799" s="123"/>
      <c r="M799" s="123"/>
      <c r="N799" s="255"/>
      <c r="O799" s="247"/>
    </row>
    <row r="800" spans="12:15" ht="15.75" customHeight="1" x14ac:dyDescent="0.2">
      <c r="L800" s="123"/>
      <c r="M800" s="123"/>
      <c r="N800" s="255"/>
      <c r="O800" s="247"/>
    </row>
    <row r="801" spans="12:15" ht="15.75" customHeight="1" x14ac:dyDescent="0.2">
      <c r="L801" s="123"/>
      <c r="M801" s="123"/>
      <c r="N801" s="255"/>
      <c r="O801" s="247"/>
    </row>
    <row r="802" spans="12:15" ht="15.75" customHeight="1" x14ac:dyDescent="0.2">
      <c r="L802" s="123"/>
      <c r="M802" s="123"/>
      <c r="N802" s="255"/>
      <c r="O802" s="247"/>
    </row>
    <row r="803" spans="12:15" ht="15.75" customHeight="1" x14ac:dyDescent="0.2">
      <c r="L803" s="123"/>
      <c r="M803" s="123"/>
      <c r="N803" s="255"/>
      <c r="O803" s="247"/>
    </row>
    <row r="804" spans="12:15" ht="15.75" customHeight="1" x14ac:dyDescent="0.2">
      <c r="L804" s="123"/>
      <c r="M804" s="123"/>
      <c r="N804" s="255"/>
      <c r="O804" s="247"/>
    </row>
    <row r="805" spans="12:15" ht="15.75" customHeight="1" x14ac:dyDescent="0.2">
      <c r="L805" s="123"/>
      <c r="M805" s="123"/>
      <c r="N805" s="255"/>
      <c r="O805" s="247"/>
    </row>
    <row r="806" spans="12:15" ht="15.75" customHeight="1" x14ac:dyDescent="0.2">
      <c r="L806" s="123"/>
      <c r="M806" s="123"/>
      <c r="N806" s="255"/>
      <c r="O806" s="247"/>
    </row>
    <row r="807" spans="12:15" ht="15.75" customHeight="1" x14ac:dyDescent="0.2">
      <c r="L807" s="123"/>
      <c r="M807" s="123"/>
      <c r="N807" s="255"/>
      <c r="O807" s="247"/>
    </row>
    <row r="808" spans="12:15" ht="15.75" customHeight="1" x14ac:dyDescent="0.2">
      <c r="L808" s="123"/>
      <c r="M808" s="123"/>
      <c r="N808" s="255"/>
      <c r="O808" s="247"/>
    </row>
    <row r="809" spans="12:15" ht="15.75" customHeight="1" x14ac:dyDescent="0.2">
      <c r="L809" s="123"/>
      <c r="M809" s="123"/>
      <c r="N809" s="255"/>
      <c r="O809" s="247"/>
    </row>
    <row r="810" spans="12:15" ht="15.75" customHeight="1" x14ac:dyDescent="0.2">
      <c r="L810" s="123"/>
      <c r="M810" s="123"/>
      <c r="N810" s="255"/>
      <c r="O810" s="247"/>
    </row>
    <row r="811" spans="12:15" ht="15.75" customHeight="1" x14ac:dyDescent="0.2">
      <c r="L811" s="123"/>
      <c r="M811" s="123"/>
      <c r="N811" s="255"/>
      <c r="O811" s="247"/>
    </row>
    <row r="812" spans="12:15" ht="15.75" customHeight="1" x14ac:dyDescent="0.2">
      <c r="L812" s="123"/>
      <c r="M812" s="123"/>
      <c r="N812" s="255"/>
      <c r="O812" s="247"/>
    </row>
    <row r="813" spans="12:15" ht="15.75" customHeight="1" x14ac:dyDescent="0.2">
      <c r="L813" s="123"/>
      <c r="M813" s="123"/>
      <c r="N813" s="255"/>
      <c r="O813" s="247"/>
    </row>
    <row r="814" spans="12:15" ht="15.75" customHeight="1" x14ac:dyDescent="0.2">
      <c r="L814" s="123"/>
      <c r="M814" s="123"/>
      <c r="N814" s="255"/>
      <c r="O814" s="247"/>
    </row>
    <row r="815" spans="12:15" ht="15.75" customHeight="1" x14ac:dyDescent="0.2">
      <c r="L815" s="123"/>
      <c r="M815" s="123"/>
      <c r="N815" s="255"/>
      <c r="O815" s="247"/>
    </row>
    <row r="816" spans="12:15" ht="15.75" customHeight="1" x14ac:dyDescent="0.2">
      <c r="L816" s="123"/>
      <c r="M816" s="123"/>
      <c r="N816" s="255"/>
      <c r="O816" s="247"/>
    </row>
    <row r="817" spans="12:15" ht="15.75" customHeight="1" x14ac:dyDescent="0.2">
      <c r="L817" s="123"/>
      <c r="M817" s="123"/>
      <c r="N817" s="255"/>
      <c r="O817" s="247"/>
    </row>
    <row r="818" spans="12:15" ht="15.75" customHeight="1" x14ac:dyDescent="0.2">
      <c r="L818" s="123"/>
      <c r="M818" s="123"/>
      <c r="N818" s="255"/>
      <c r="O818" s="247"/>
    </row>
    <row r="819" spans="12:15" ht="15.75" customHeight="1" x14ac:dyDescent="0.2">
      <c r="L819" s="123"/>
      <c r="M819" s="123"/>
      <c r="N819" s="255"/>
      <c r="O819" s="247"/>
    </row>
    <row r="820" spans="12:15" ht="15.75" customHeight="1" x14ac:dyDescent="0.2">
      <c r="L820" s="123"/>
      <c r="M820" s="123"/>
      <c r="N820" s="255"/>
      <c r="O820" s="247"/>
    </row>
    <row r="821" spans="12:15" ht="15.75" customHeight="1" x14ac:dyDescent="0.2">
      <c r="L821" s="123"/>
      <c r="M821" s="123"/>
      <c r="N821" s="255"/>
      <c r="O821" s="247"/>
    </row>
    <row r="822" spans="12:15" ht="15.75" customHeight="1" x14ac:dyDescent="0.2">
      <c r="L822" s="123"/>
      <c r="M822" s="123"/>
      <c r="N822" s="255"/>
      <c r="O822" s="247"/>
    </row>
    <row r="823" spans="12:15" ht="15.75" customHeight="1" x14ac:dyDescent="0.2">
      <c r="L823" s="123"/>
      <c r="M823" s="123"/>
      <c r="N823" s="255"/>
      <c r="O823" s="247"/>
    </row>
    <row r="824" spans="12:15" ht="15.75" customHeight="1" x14ac:dyDescent="0.2">
      <c r="L824" s="123"/>
      <c r="M824" s="123"/>
      <c r="N824" s="255"/>
      <c r="O824" s="247"/>
    </row>
    <row r="825" spans="12:15" ht="15.75" customHeight="1" x14ac:dyDescent="0.2">
      <c r="L825" s="123"/>
      <c r="M825" s="123"/>
      <c r="N825" s="255"/>
      <c r="O825" s="247"/>
    </row>
    <row r="826" spans="12:15" ht="15.75" customHeight="1" x14ac:dyDescent="0.2">
      <c r="L826" s="123"/>
      <c r="M826" s="123"/>
      <c r="N826" s="255"/>
      <c r="O826" s="247"/>
    </row>
    <row r="827" spans="12:15" ht="15.75" customHeight="1" x14ac:dyDescent="0.2">
      <c r="L827" s="123"/>
      <c r="M827" s="123"/>
      <c r="N827" s="255"/>
      <c r="O827" s="247"/>
    </row>
    <row r="828" spans="12:15" ht="15.75" customHeight="1" x14ac:dyDescent="0.2">
      <c r="L828" s="123"/>
      <c r="M828" s="123"/>
      <c r="N828" s="255"/>
      <c r="O828" s="247"/>
    </row>
    <row r="829" spans="12:15" ht="15.75" customHeight="1" x14ac:dyDescent="0.2">
      <c r="L829" s="123"/>
      <c r="M829" s="123"/>
      <c r="N829" s="255"/>
      <c r="O829" s="247"/>
    </row>
    <row r="830" spans="12:15" ht="15.75" customHeight="1" x14ac:dyDescent="0.2">
      <c r="L830" s="123"/>
      <c r="M830" s="123"/>
      <c r="N830" s="255"/>
      <c r="O830" s="247"/>
    </row>
    <row r="831" spans="12:15" ht="15.75" customHeight="1" x14ac:dyDescent="0.2">
      <c r="L831" s="123"/>
      <c r="M831" s="123"/>
      <c r="N831" s="255"/>
      <c r="O831" s="247"/>
    </row>
    <row r="832" spans="12:15" ht="15.75" customHeight="1" x14ac:dyDescent="0.2">
      <c r="L832" s="123"/>
      <c r="M832" s="123"/>
      <c r="N832" s="255"/>
      <c r="O832" s="247"/>
    </row>
    <row r="833" spans="12:15" ht="15.75" customHeight="1" x14ac:dyDescent="0.2">
      <c r="L833" s="123"/>
      <c r="M833" s="123"/>
      <c r="N833" s="255"/>
      <c r="O833" s="247"/>
    </row>
    <row r="834" spans="12:15" ht="15.75" customHeight="1" x14ac:dyDescent="0.2">
      <c r="L834" s="123"/>
      <c r="M834" s="123"/>
      <c r="N834" s="255"/>
      <c r="O834" s="247"/>
    </row>
    <row r="835" spans="12:15" ht="15.75" customHeight="1" x14ac:dyDescent="0.2">
      <c r="L835" s="123"/>
      <c r="M835" s="123"/>
      <c r="N835" s="255"/>
      <c r="O835" s="247"/>
    </row>
    <row r="836" spans="12:15" ht="15.75" customHeight="1" x14ac:dyDescent="0.2">
      <c r="L836" s="123"/>
      <c r="M836" s="123"/>
      <c r="N836" s="255"/>
      <c r="O836" s="247"/>
    </row>
    <row r="837" spans="12:15" ht="15.75" customHeight="1" x14ac:dyDescent="0.2">
      <c r="L837" s="123"/>
      <c r="M837" s="123"/>
      <c r="N837" s="255"/>
      <c r="O837" s="247"/>
    </row>
    <row r="838" spans="12:15" ht="15.75" customHeight="1" x14ac:dyDescent="0.2">
      <c r="L838" s="123"/>
      <c r="M838" s="123"/>
      <c r="N838" s="255"/>
      <c r="O838" s="247"/>
    </row>
    <row r="839" spans="12:15" ht="15.75" customHeight="1" x14ac:dyDescent="0.2">
      <c r="L839" s="123"/>
      <c r="M839" s="123"/>
      <c r="N839" s="255"/>
      <c r="O839" s="247"/>
    </row>
    <row r="840" spans="12:15" ht="15.75" customHeight="1" x14ac:dyDescent="0.2">
      <c r="L840" s="123"/>
      <c r="M840" s="123"/>
      <c r="N840" s="255"/>
      <c r="O840" s="247"/>
    </row>
    <row r="841" spans="12:15" ht="15.75" customHeight="1" x14ac:dyDescent="0.2">
      <c r="L841" s="123"/>
      <c r="M841" s="123"/>
      <c r="N841" s="255"/>
      <c r="O841" s="247"/>
    </row>
    <row r="842" spans="12:15" ht="15.75" customHeight="1" x14ac:dyDescent="0.2">
      <c r="L842" s="123"/>
      <c r="M842" s="123"/>
      <c r="N842" s="255"/>
      <c r="O842" s="247"/>
    </row>
    <row r="843" spans="12:15" ht="15.75" customHeight="1" x14ac:dyDescent="0.2">
      <c r="L843" s="123"/>
      <c r="M843" s="123"/>
      <c r="N843" s="255"/>
      <c r="O843" s="247"/>
    </row>
    <row r="844" spans="12:15" ht="15.75" customHeight="1" x14ac:dyDescent="0.2">
      <c r="L844" s="123"/>
      <c r="M844" s="123"/>
      <c r="N844" s="255"/>
      <c r="O844" s="247"/>
    </row>
    <row r="845" spans="12:15" ht="15.75" customHeight="1" x14ac:dyDescent="0.2">
      <c r="L845" s="123"/>
      <c r="M845" s="123"/>
      <c r="N845" s="255"/>
      <c r="O845" s="247"/>
    </row>
    <row r="846" spans="12:15" ht="15.75" customHeight="1" x14ac:dyDescent="0.2">
      <c r="L846" s="123"/>
      <c r="M846" s="123"/>
      <c r="N846" s="255"/>
      <c r="O846" s="247"/>
    </row>
    <row r="847" spans="12:15" ht="15.75" customHeight="1" x14ac:dyDescent="0.2">
      <c r="L847" s="123"/>
      <c r="M847" s="123"/>
      <c r="N847" s="255"/>
      <c r="O847" s="247"/>
    </row>
    <row r="848" spans="12:15" ht="15.75" customHeight="1" x14ac:dyDescent="0.2">
      <c r="L848" s="123"/>
      <c r="M848" s="123"/>
      <c r="N848" s="255"/>
      <c r="O848" s="247"/>
    </row>
    <row r="849" spans="12:15" ht="15.75" customHeight="1" x14ac:dyDescent="0.2">
      <c r="L849" s="123"/>
      <c r="M849" s="123"/>
      <c r="N849" s="255"/>
      <c r="O849" s="247"/>
    </row>
    <row r="850" spans="12:15" ht="15.75" customHeight="1" x14ac:dyDescent="0.2">
      <c r="L850" s="123"/>
      <c r="M850" s="123"/>
      <c r="N850" s="255"/>
      <c r="O850" s="247"/>
    </row>
    <row r="851" spans="12:15" ht="15.75" customHeight="1" x14ac:dyDescent="0.2">
      <c r="L851" s="123"/>
      <c r="M851" s="123"/>
      <c r="N851" s="255"/>
      <c r="O851" s="247"/>
    </row>
    <row r="852" spans="12:15" ht="15.75" customHeight="1" x14ac:dyDescent="0.2">
      <c r="L852" s="123"/>
      <c r="M852" s="123"/>
      <c r="N852" s="255"/>
      <c r="O852" s="247"/>
    </row>
    <row r="853" spans="12:15" ht="15.75" customHeight="1" x14ac:dyDescent="0.2">
      <c r="L853" s="123"/>
      <c r="M853" s="123"/>
      <c r="N853" s="255"/>
      <c r="O853" s="247"/>
    </row>
    <row r="854" spans="12:15" ht="15.75" customHeight="1" x14ac:dyDescent="0.2">
      <c r="L854" s="123"/>
      <c r="M854" s="123"/>
      <c r="N854" s="255"/>
      <c r="O854" s="247"/>
    </row>
    <row r="855" spans="12:15" ht="15.75" customHeight="1" x14ac:dyDescent="0.2">
      <c r="L855" s="123"/>
      <c r="M855" s="123"/>
      <c r="N855" s="255"/>
      <c r="O855" s="247"/>
    </row>
    <row r="856" spans="12:15" ht="15.75" customHeight="1" x14ac:dyDescent="0.2">
      <c r="L856" s="123"/>
      <c r="M856" s="123"/>
      <c r="N856" s="255"/>
      <c r="O856" s="247"/>
    </row>
    <row r="857" spans="12:15" ht="15.75" customHeight="1" x14ac:dyDescent="0.2">
      <c r="L857" s="123"/>
      <c r="M857" s="123"/>
      <c r="N857" s="255"/>
      <c r="O857" s="247"/>
    </row>
    <row r="858" spans="12:15" ht="15.75" customHeight="1" x14ac:dyDescent="0.2">
      <c r="L858" s="123"/>
      <c r="M858" s="123"/>
      <c r="N858" s="255"/>
      <c r="O858" s="247"/>
    </row>
    <row r="859" spans="12:15" ht="15.75" customHeight="1" x14ac:dyDescent="0.2">
      <c r="L859" s="123"/>
      <c r="M859" s="123"/>
      <c r="N859" s="255"/>
      <c r="O859" s="247"/>
    </row>
    <row r="860" spans="12:15" ht="15.75" customHeight="1" x14ac:dyDescent="0.2">
      <c r="L860" s="123"/>
      <c r="M860" s="123"/>
      <c r="N860" s="255"/>
      <c r="O860" s="247"/>
    </row>
    <row r="861" spans="12:15" ht="15.75" customHeight="1" x14ac:dyDescent="0.2">
      <c r="L861" s="123"/>
      <c r="M861" s="123"/>
      <c r="N861" s="255"/>
      <c r="O861" s="247"/>
    </row>
    <row r="862" spans="12:15" ht="15.75" customHeight="1" x14ac:dyDescent="0.2">
      <c r="L862" s="123"/>
      <c r="M862" s="123"/>
      <c r="N862" s="255"/>
      <c r="O862" s="247"/>
    </row>
    <row r="863" spans="12:15" ht="15.75" customHeight="1" x14ac:dyDescent="0.2">
      <c r="L863" s="123"/>
      <c r="M863" s="123"/>
      <c r="N863" s="255"/>
      <c r="O863" s="247"/>
    </row>
    <row r="864" spans="12:15" ht="15.75" customHeight="1" x14ac:dyDescent="0.2">
      <c r="L864" s="123"/>
      <c r="M864" s="123"/>
      <c r="N864" s="255"/>
      <c r="O864" s="247"/>
    </row>
    <row r="865" spans="12:15" ht="15.75" customHeight="1" x14ac:dyDescent="0.2">
      <c r="L865" s="123"/>
      <c r="M865" s="123"/>
      <c r="N865" s="255"/>
      <c r="O865" s="247"/>
    </row>
    <row r="866" spans="12:15" ht="15.75" customHeight="1" x14ac:dyDescent="0.2">
      <c r="L866" s="123"/>
      <c r="M866" s="123"/>
      <c r="N866" s="255"/>
      <c r="O866" s="247"/>
    </row>
    <row r="867" spans="12:15" ht="15.75" customHeight="1" x14ac:dyDescent="0.2">
      <c r="L867" s="123"/>
      <c r="M867" s="123"/>
      <c r="N867" s="255"/>
      <c r="O867" s="247"/>
    </row>
    <row r="868" spans="12:15" ht="15.75" customHeight="1" x14ac:dyDescent="0.2">
      <c r="L868" s="123"/>
      <c r="M868" s="123"/>
      <c r="N868" s="255"/>
      <c r="O868" s="247"/>
    </row>
    <row r="869" spans="12:15" ht="15.75" customHeight="1" x14ac:dyDescent="0.2">
      <c r="L869" s="123"/>
      <c r="M869" s="123"/>
      <c r="N869" s="255"/>
      <c r="O869" s="247"/>
    </row>
    <row r="870" spans="12:15" ht="15.75" customHeight="1" x14ac:dyDescent="0.2">
      <c r="L870" s="123"/>
      <c r="M870" s="123"/>
      <c r="N870" s="255"/>
      <c r="O870" s="247"/>
    </row>
    <row r="871" spans="12:15" ht="15.75" customHeight="1" x14ac:dyDescent="0.2">
      <c r="L871" s="123"/>
      <c r="M871" s="123"/>
      <c r="N871" s="255"/>
      <c r="O871" s="247"/>
    </row>
    <row r="872" spans="12:15" ht="15.75" customHeight="1" x14ac:dyDescent="0.2">
      <c r="L872" s="123"/>
      <c r="M872" s="123"/>
      <c r="N872" s="255"/>
      <c r="O872" s="247"/>
    </row>
    <row r="873" spans="12:15" ht="15.75" customHeight="1" x14ac:dyDescent="0.2">
      <c r="L873" s="123"/>
      <c r="M873" s="123"/>
      <c r="N873" s="255"/>
      <c r="O873" s="247"/>
    </row>
    <row r="874" spans="12:15" ht="15.75" customHeight="1" x14ac:dyDescent="0.2">
      <c r="L874" s="123"/>
      <c r="M874" s="123"/>
      <c r="N874" s="255"/>
      <c r="O874" s="247"/>
    </row>
    <row r="875" spans="12:15" ht="15.75" customHeight="1" x14ac:dyDescent="0.2">
      <c r="L875" s="123"/>
      <c r="M875" s="123"/>
      <c r="N875" s="255"/>
      <c r="O875" s="247"/>
    </row>
    <row r="876" spans="12:15" ht="15.75" customHeight="1" x14ac:dyDescent="0.2">
      <c r="L876" s="123"/>
      <c r="M876" s="123"/>
      <c r="N876" s="255"/>
      <c r="O876" s="247"/>
    </row>
    <row r="877" spans="12:15" ht="15.75" customHeight="1" x14ac:dyDescent="0.2">
      <c r="L877" s="123"/>
      <c r="M877" s="123"/>
      <c r="N877" s="255"/>
      <c r="O877" s="247"/>
    </row>
    <row r="878" spans="12:15" ht="15.75" customHeight="1" x14ac:dyDescent="0.2">
      <c r="L878" s="123"/>
      <c r="M878" s="123"/>
      <c r="N878" s="255"/>
      <c r="O878" s="247"/>
    </row>
    <row r="879" spans="12:15" ht="15.75" customHeight="1" x14ac:dyDescent="0.2">
      <c r="L879" s="123"/>
      <c r="M879" s="123"/>
      <c r="N879" s="255"/>
      <c r="O879" s="247"/>
    </row>
    <row r="880" spans="12:15" ht="15.75" customHeight="1" x14ac:dyDescent="0.2">
      <c r="L880" s="123"/>
      <c r="M880" s="123"/>
      <c r="N880" s="255"/>
      <c r="O880" s="247"/>
    </row>
    <row r="881" spans="12:15" ht="15.75" customHeight="1" x14ac:dyDescent="0.2">
      <c r="L881" s="123"/>
      <c r="M881" s="123"/>
      <c r="N881" s="255"/>
      <c r="O881" s="247"/>
    </row>
    <row r="882" spans="12:15" ht="15.75" customHeight="1" x14ac:dyDescent="0.2">
      <c r="L882" s="123"/>
      <c r="M882" s="123"/>
      <c r="N882" s="255"/>
      <c r="O882" s="247"/>
    </row>
    <row r="883" spans="12:15" ht="15.75" customHeight="1" x14ac:dyDescent="0.2">
      <c r="L883" s="123"/>
      <c r="M883" s="123"/>
      <c r="N883" s="255"/>
      <c r="O883" s="247"/>
    </row>
    <row r="884" spans="12:15" ht="15.75" customHeight="1" x14ac:dyDescent="0.2">
      <c r="L884" s="123"/>
      <c r="M884" s="123"/>
      <c r="N884" s="255"/>
      <c r="O884" s="247"/>
    </row>
    <row r="885" spans="12:15" ht="15.75" customHeight="1" x14ac:dyDescent="0.2">
      <c r="L885" s="123"/>
      <c r="M885" s="123"/>
      <c r="N885" s="255"/>
      <c r="O885" s="247"/>
    </row>
    <row r="886" spans="12:15" ht="15.75" customHeight="1" x14ac:dyDescent="0.2">
      <c r="L886" s="123"/>
      <c r="M886" s="123"/>
      <c r="N886" s="255"/>
      <c r="O886" s="247"/>
    </row>
    <row r="887" spans="12:15" ht="15.75" customHeight="1" x14ac:dyDescent="0.2">
      <c r="L887" s="123"/>
      <c r="M887" s="123"/>
      <c r="N887" s="255"/>
      <c r="O887" s="247"/>
    </row>
    <row r="888" spans="12:15" ht="15.75" customHeight="1" x14ac:dyDescent="0.2">
      <c r="L888" s="123"/>
      <c r="M888" s="123"/>
      <c r="N888" s="255"/>
      <c r="O888" s="247"/>
    </row>
    <row r="889" spans="12:15" ht="15.75" customHeight="1" x14ac:dyDescent="0.2">
      <c r="L889" s="123"/>
      <c r="M889" s="123"/>
      <c r="N889" s="255"/>
      <c r="O889" s="247"/>
    </row>
    <row r="890" spans="12:15" ht="15.75" customHeight="1" x14ac:dyDescent="0.2">
      <c r="L890" s="123"/>
      <c r="M890" s="123"/>
      <c r="N890" s="255"/>
      <c r="O890" s="247"/>
    </row>
    <row r="891" spans="12:15" ht="15.75" customHeight="1" x14ac:dyDescent="0.2">
      <c r="L891" s="123"/>
      <c r="M891" s="123"/>
      <c r="N891" s="255"/>
      <c r="O891" s="247"/>
    </row>
    <row r="892" spans="12:15" ht="15.75" customHeight="1" x14ac:dyDescent="0.2">
      <c r="L892" s="123"/>
      <c r="M892" s="123"/>
      <c r="N892" s="255"/>
      <c r="O892" s="247"/>
    </row>
    <row r="893" spans="12:15" ht="15.75" customHeight="1" x14ac:dyDescent="0.2">
      <c r="L893" s="123"/>
      <c r="M893" s="123"/>
      <c r="N893" s="255"/>
      <c r="O893" s="247"/>
    </row>
    <row r="894" spans="12:15" ht="15.75" customHeight="1" x14ac:dyDescent="0.2">
      <c r="L894" s="123"/>
      <c r="M894" s="123"/>
      <c r="N894" s="255"/>
      <c r="O894" s="247"/>
    </row>
    <row r="895" spans="12:15" ht="15.75" customHeight="1" x14ac:dyDescent="0.2">
      <c r="L895" s="123"/>
      <c r="M895" s="123"/>
      <c r="N895" s="255"/>
      <c r="O895" s="247"/>
    </row>
    <row r="896" spans="12:15" ht="15.75" customHeight="1" x14ac:dyDescent="0.2">
      <c r="L896" s="123"/>
      <c r="M896" s="123"/>
      <c r="N896" s="255"/>
      <c r="O896" s="247"/>
    </row>
    <row r="897" spans="12:15" ht="15.75" customHeight="1" x14ac:dyDescent="0.2">
      <c r="L897" s="123"/>
      <c r="M897" s="123"/>
      <c r="N897" s="255"/>
      <c r="O897" s="247"/>
    </row>
    <row r="898" spans="12:15" ht="15.75" customHeight="1" x14ac:dyDescent="0.2">
      <c r="L898" s="123"/>
      <c r="M898" s="123"/>
      <c r="N898" s="255"/>
      <c r="O898" s="247"/>
    </row>
    <row r="899" spans="12:15" ht="15.75" customHeight="1" x14ac:dyDescent="0.2">
      <c r="L899" s="123"/>
      <c r="M899" s="123"/>
      <c r="N899" s="255"/>
      <c r="O899" s="247"/>
    </row>
    <row r="900" spans="12:15" ht="15.75" customHeight="1" x14ac:dyDescent="0.2">
      <c r="L900" s="123"/>
      <c r="M900" s="123"/>
      <c r="N900" s="255"/>
      <c r="O900" s="247"/>
    </row>
    <row r="901" spans="12:15" ht="15.75" customHeight="1" x14ac:dyDescent="0.2">
      <c r="L901" s="123"/>
      <c r="M901" s="123"/>
      <c r="N901" s="255"/>
      <c r="O901" s="247"/>
    </row>
    <row r="902" spans="12:15" ht="15.75" customHeight="1" x14ac:dyDescent="0.2">
      <c r="L902" s="123"/>
      <c r="M902" s="123"/>
      <c r="N902" s="255"/>
      <c r="O902" s="247"/>
    </row>
    <row r="903" spans="12:15" ht="15.75" customHeight="1" x14ac:dyDescent="0.2">
      <c r="L903" s="123"/>
      <c r="M903" s="123"/>
      <c r="N903" s="255"/>
      <c r="O903" s="247"/>
    </row>
    <row r="904" spans="12:15" ht="15.75" customHeight="1" x14ac:dyDescent="0.2">
      <c r="L904" s="123"/>
      <c r="M904" s="123"/>
      <c r="N904" s="255"/>
      <c r="O904" s="247"/>
    </row>
    <row r="905" spans="12:15" ht="15.75" customHeight="1" x14ac:dyDescent="0.2">
      <c r="L905" s="123"/>
      <c r="M905" s="123"/>
      <c r="N905" s="255"/>
      <c r="O905" s="247"/>
    </row>
    <row r="906" spans="12:15" ht="15.75" customHeight="1" x14ac:dyDescent="0.2">
      <c r="L906" s="123"/>
      <c r="M906" s="123"/>
      <c r="N906" s="255"/>
      <c r="O906" s="247"/>
    </row>
    <row r="907" spans="12:15" ht="15.75" customHeight="1" x14ac:dyDescent="0.2">
      <c r="L907" s="123"/>
      <c r="M907" s="123"/>
      <c r="N907" s="255"/>
      <c r="O907" s="247"/>
    </row>
    <row r="908" spans="12:15" ht="15.75" customHeight="1" x14ac:dyDescent="0.2">
      <c r="L908" s="123"/>
      <c r="M908" s="123"/>
      <c r="N908" s="255"/>
      <c r="O908" s="247"/>
    </row>
    <row r="909" spans="12:15" ht="15.75" customHeight="1" x14ac:dyDescent="0.2">
      <c r="L909" s="123"/>
      <c r="M909" s="123"/>
      <c r="N909" s="255"/>
      <c r="O909" s="247"/>
    </row>
    <row r="910" spans="12:15" ht="15.75" customHeight="1" x14ac:dyDescent="0.2">
      <c r="L910" s="123"/>
      <c r="M910" s="123"/>
      <c r="N910" s="255"/>
      <c r="O910" s="247"/>
    </row>
    <row r="911" spans="12:15" ht="15.75" customHeight="1" x14ac:dyDescent="0.2">
      <c r="L911" s="123"/>
      <c r="M911" s="123"/>
      <c r="N911" s="255"/>
      <c r="O911" s="247"/>
    </row>
    <row r="912" spans="12:15" ht="15.75" customHeight="1" x14ac:dyDescent="0.2">
      <c r="L912" s="123"/>
      <c r="M912" s="123"/>
      <c r="N912" s="255"/>
      <c r="O912" s="247"/>
    </row>
    <row r="913" spans="12:15" ht="15.75" customHeight="1" x14ac:dyDescent="0.2">
      <c r="L913" s="123"/>
      <c r="M913" s="123"/>
      <c r="N913" s="255"/>
      <c r="O913" s="247"/>
    </row>
    <row r="914" spans="12:15" ht="15.75" customHeight="1" x14ac:dyDescent="0.2">
      <c r="L914" s="123"/>
      <c r="M914" s="123"/>
      <c r="N914" s="255"/>
      <c r="O914" s="247"/>
    </row>
    <row r="915" spans="12:15" ht="15.75" customHeight="1" x14ac:dyDescent="0.2">
      <c r="L915" s="123"/>
      <c r="M915" s="123"/>
      <c r="N915" s="255"/>
      <c r="O915" s="247"/>
    </row>
    <row r="916" spans="12:15" ht="15.75" customHeight="1" x14ac:dyDescent="0.2">
      <c r="L916" s="123"/>
      <c r="M916" s="123"/>
      <c r="N916" s="255"/>
      <c r="O916" s="247"/>
    </row>
    <row r="917" spans="12:15" ht="15.75" customHeight="1" x14ac:dyDescent="0.2">
      <c r="L917" s="123"/>
      <c r="M917" s="123"/>
      <c r="N917" s="255"/>
      <c r="O917" s="247"/>
    </row>
    <row r="918" spans="12:15" ht="15.75" customHeight="1" x14ac:dyDescent="0.2">
      <c r="L918" s="123"/>
      <c r="M918" s="123"/>
      <c r="N918" s="255"/>
      <c r="O918" s="247"/>
    </row>
    <row r="919" spans="12:15" ht="15.75" customHeight="1" x14ac:dyDescent="0.2">
      <c r="L919" s="123"/>
      <c r="M919" s="123"/>
      <c r="N919" s="255"/>
      <c r="O919" s="247"/>
    </row>
    <row r="920" spans="12:15" ht="15.75" customHeight="1" x14ac:dyDescent="0.2">
      <c r="L920" s="123"/>
      <c r="M920" s="123"/>
      <c r="N920" s="255"/>
      <c r="O920" s="247"/>
    </row>
    <row r="921" spans="12:15" ht="15.75" customHeight="1" x14ac:dyDescent="0.2">
      <c r="L921" s="123"/>
      <c r="M921" s="123"/>
      <c r="N921" s="255"/>
      <c r="O921" s="247"/>
    </row>
    <row r="922" spans="12:15" ht="15.75" customHeight="1" x14ac:dyDescent="0.2">
      <c r="L922" s="123"/>
      <c r="M922" s="123"/>
      <c r="N922" s="255"/>
      <c r="O922" s="247"/>
    </row>
    <row r="923" spans="12:15" ht="15.75" customHeight="1" x14ac:dyDescent="0.2">
      <c r="L923" s="123"/>
      <c r="M923" s="123"/>
      <c r="N923" s="255"/>
      <c r="O923" s="247"/>
    </row>
    <row r="924" spans="12:15" ht="15.75" customHeight="1" x14ac:dyDescent="0.2">
      <c r="L924" s="123"/>
      <c r="M924" s="123"/>
      <c r="N924" s="255"/>
      <c r="O924" s="247"/>
    </row>
    <row r="925" spans="12:15" ht="15.75" customHeight="1" x14ac:dyDescent="0.2">
      <c r="L925" s="123"/>
      <c r="M925" s="123"/>
      <c r="N925" s="255"/>
      <c r="O925" s="247"/>
    </row>
    <row r="926" spans="12:15" ht="15.75" customHeight="1" x14ac:dyDescent="0.2">
      <c r="L926" s="123"/>
      <c r="M926" s="123"/>
      <c r="N926" s="255"/>
      <c r="O926" s="247"/>
    </row>
    <row r="927" spans="12:15" ht="15.75" customHeight="1" x14ac:dyDescent="0.2">
      <c r="L927" s="123"/>
      <c r="M927" s="123"/>
      <c r="N927" s="255"/>
      <c r="O927" s="247"/>
    </row>
    <row r="928" spans="12:15" ht="15.75" customHeight="1" x14ac:dyDescent="0.2">
      <c r="L928" s="123"/>
      <c r="M928" s="123"/>
      <c r="N928" s="255"/>
      <c r="O928" s="247"/>
    </row>
    <row r="929" spans="12:15" ht="15.75" customHeight="1" x14ac:dyDescent="0.2">
      <c r="L929" s="123"/>
      <c r="M929" s="123"/>
      <c r="N929" s="255"/>
      <c r="O929" s="247"/>
    </row>
    <row r="930" spans="12:15" ht="15.75" customHeight="1" x14ac:dyDescent="0.2">
      <c r="L930" s="123"/>
      <c r="M930" s="123"/>
      <c r="N930" s="255"/>
      <c r="O930" s="247"/>
    </row>
    <row r="931" spans="12:15" ht="15.75" customHeight="1" x14ac:dyDescent="0.2">
      <c r="L931" s="123"/>
      <c r="M931" s="123"/>
      <c r="N931" s="255"/>
      <c r="O931" s="247"/>
    </row>
    <row r="932" spans="12:15" ht="15.75" customHeight="1" x14ac:dyDescent="0.2">
      <c r="L932" s="123"/>
      <c r="M932" s="123"/>
      <c r="N932" s="255"/>
      <c r="O932" s="247"/>
    </row>
    <row r="933" spans="12:15" ht="15.75" customHeight="1" x14ac:dyDescent="0.2">
      <c r="L933" s="123"/>
      <c r="M933" s="123"/>
      <c r="N933" s="255"/>
      <c r="O933" s="247"/>
    </row>
    <row r="934" spans="12:15" ht="15.75" customHeight="1" x14ac:dyDescent="0.2">
      <c r="L934" s="123"/>
      <c r="M934" s="123"/>
      <c r="N934" s="255"/>
      <c r="O934" s="247"/>
    </row>
    <row r="935" spans="12:15" ht="15.75" customHeight="1" x14ac:dyDescent="0.2">
      <c r="L935" s="123"/>
      <c r="M935" s="123"/>
      <c r="N935" s="255"/>
      <c r="O935" s="247"/>
    </row>
    <row r="936" spans="12:15" ht="15.75" customHeight="1" x14ac:dyDescent="0.2">
      <c r="L936" s="123"/>
      <c r="M936" s="123"/>
      <c r="N936" s="255"/>
      <c r="O936" s="247"/>
    </row>
    <row r="937" spans="12:15" ht="15.75" customHeight="1" x14ac:dyDescent="0.2">
      <c r="L937" s="123"/>
      <c r="M937" s="123"/>
      <c r="N937" s="255"/>
      <c r="O937" s="247"/>
    </row>
    <row r="938" spans="12:15" ht="15.75" customHeight="1" x14ac:dyDescent="0.2">
      <c r="L938" s="123"/>
      <c r="M938" s="123"/>
      <c r="N938" s="255"/>
      <c r="O938" s="247"/>
    </row>
    <row r="939" spans="12:15" ht="15.75" customHeight="1" x14ac:dyDescent="0.2">
      <c r="L939" s="123"/>
      <c r="M939" s="123"/>
      <c r="N939" s="255"/>
      <c r="O939" s="247"/>
    </row>
    <row r="940" spans="12:15" ht="15.75" customHeight="1" x14ac:dyDescent="0.2">
      <c r="L940" s="123"/>
      <c r="M940" s="123"/>
      <c r="N940" s="255"/>
      <c r="O940" s="247"/>
    </row>
    <row r="941" spans="12:15" ht="15.75" customHeight="1" x14ac:dyDescent="0.2">
      <c r="L941" s="123"/>
      <c r="M941" s="123"/>
      <c r="N941" s="255"/>
      <c r="O941" s="247"/>
    </row>
    <row r="942" spans="12:15" ht="15.75" customHeight="1" x14ac:dyDescent="0.2">
      <c r="L942" s="123"/>
      <c r="M942" s="123"/>
      <c r="N942" s="255"/>
      <c r="O942" s="247"/>
    </row>
    <row r="943" spans="12:15" ht="15.75" customHeight="1" x14ac:dyDescent="0.2">
      <c r="L943" s="123"/>
      <c r="M943" s="123"/>
      <c r="N943" s="255"/>
      <c r="O943" s="247"/>
    </row>
    <row r="944" spans="12:15" ht="15.75" customHeight="1" x14ac:dyDescent="0.2">
      <c r="L944" s="123"/>
      <c r="M944" s="123"/>
      <c r="N944" s="255"/>
      <c r="O944" s="247"/>
    </row>
    <row r="945" spans="12:15" ht="15.75" customHeight="1" x14ac:dyDescent="0.2">
      <c r="L945" s="123"/>
      <c r="M945" s="123"/>
      <c r="N945" s="255"/>
      <c r="O945" s="247"/>
    </row>
    <row r="946" spans="12:15" ht="15.75" customHeight="1" x14ac:dyDescent="0.2">
      <c r="L946" s="123"/>
      <c r="M946" s="123"/>
      <c r="N946" s="255"/>
      <c r="O946" s="247"/>
    </row>
    <row r="947" spans="12:15" ht="15.75" customHeight="1" x14ac:dyDescent="0.2">
      <c r="L947" s="123"/>
      <c r="M947" s="123"/>
      <c r="N947" s="255"/>
      <c r="O947" s="247"/>
    </row>
    <row r="948" spans="12:15" ht="15.75" customHeight="1" x14ac:dyDescent="0.2">
      <c r="L948" s="123"/>
      <c r="M948" s="123"/>
      <c r="N948" s="255"/>
      <c r="O948" s="247"/>
    </row>
    <row r="949" spans="12:15" ht="15.75" customHeight="1" x14ac:dyDescent="0.2">
      <c r="L949" s="123"/>
      <c r="M949" s="123"/>
      <c r="N949" s="255"/>
      <c r="O949" s="247"/>
    </row>
    <row r="950" spans="12:15" ht="15.75" customHeight="1" x14ac:dyDescent="0.2">
      <c r="L950" s="123"/>
      <c r="M950" s="123"/>
      <c r="N950" s="255"/>
      <c r="O950" s="247"/>
    </row>
    <row r="951" spans="12:15" ht="15.75" customHeight="1" x14ac:dyDescent="0.2">
      <c r="L951" s="123"/>
      <c r="M951" s="123"/>
      <c r="N951" s="255"/>
      <c r="O951" s="247"/>
    </row>
    <row r="952" spans="12:15" ht="15.75" customHeight="1" x14ac:dyDescent="0.2">
      <c r="L952" s="123"/>
      <c r="M952" s="123"/>
      <c r="N952" s="255"/>
      <c r="O952" s="247"/>
    </row>
    <row r="953" spans="12:15" ht="15.75" customHeight="1" x14ac:dyDescent="0.2">
      <c r="L953" s="123"/>
      <c r="M953" s="123"/>
      <c r="N953" s="255"/>
      <c r="O953" s="247"/>
    </row>
    <row r="954" spans="12:15" ht="15.75" customHeight="1" x14ac:dyDescent="0.2">
      <c r="L954" s="123"/>
      <c r="M954" s="123"/>
      <c r="N954" s="255"/>
      <c r="O954" s="247"/>
    </row>
    <row r="955" spans="12:15" ht="15.75" customHeight="1" x14ac:dyDescent="0.2">
      <c r="L955" s="123"/>
      <c r="M955" s="123"/>
      <c r="N955" s="255"/>
      <c r="O955" s="247"/>
    </row>
    <row r="956" spans="12:15" ht="15.75" customHeight="1" x14ac:dyDescent="0.2">
      <c r="L956" s="123"/>
      <c r="M956" s="123"/>
      <c r="N956" s="255"/>
      <c r="O956" s="247"/>
    </row>
    <row r="957" spans="12:15" ht="15.75" customHeight="1" x14ac:dyDescent="0.2">
      <c r="L957" s="123"/>
      <c r="M957" s="123"/>
      <c r="N957" s="255"/>
      <c r="O957" s="247"/>
    </row>
    <row r="958" spans="12:15" ht="15.75" customHeight="1" x14ac:dyDescent="0.2">
      <c r="L958" s="123"/>
      <c r="M958" s="123"/>
      <c r="N958" s="255"/>
      <c r="O958" s="247"/>
    </row>
    <row r="959" spans="12:15" ht="15.75" customHeight="1" x14ac:dyDescent="0.2">
      <c r="L959" s="123"/>
      <c r="M959" s="123"/>
      <c r="N959" s="255"/>
      <c r="O959" s="247"/>
    </row>
    <row r="960" spans="12:15" ht="15.75" customHeight="1" x14ac:dyDescent="0.2">
      <c r="L960" s="123"/>
      <c r="M960" s="123"/>
      <c r="N960" s="255"/>
      <c r="O960" s="247"/>
    </row>
    <row r="961" spans="12:15" ht="15.75" customHeight="1" x14ac:dyDescent="0.2">
      <c r="L961" s="123"/>
      <c r="M961" s="123"/>
      <c r="N961" s="255"/>
      <c r="O961" s="247"/>
    </row>
    <row r="962" spans="12:15" ht="15.75" customHeight="1" x14ac:dyDescent="0.2">
      <c r="L962" s="123"/>
      <c r="M962" s="123"/>
      <c r="N962" s="255"/>
      <c r="O962" s="247"/>
    </row>
    <row r="963" spans="12:15" ht="15.75" customHeight="1" x14ac:dyDescent="0.2">
      <c r="L963" s="123"/>
      <c r="M963" s="123"/>
      <c r="N963" s="255"/>
      <c r="O963" s="247"/>
    </row>
    <row r="964" spans="12:15" ht="15.75" customHeight="1" x14ac:dyDescent="0.2">
      <c r="L964" s="123"/>
      <c r="M964" s="123"/>
      <c r="N964" s="255"/>
      <c r="O964" s="247"/>
    </row>
    <row r="965" spans="12:15" ht="15.75" customHeight="1" x14ac:dyDescent="0.2">
      <c r="L965" s="123"/>
      <c r="M965" s="123"/>
      <c r="N965" s="255"/>
      <c r="O965" s="247"/>
    </row>
    <row r="966" spans="12:15" ht="15.75" customHeight="1" x14ac:dyDescent="0.2">
      <c r="L966" s="123"/>
      <c r="M966" s="123"/>
      <c r="N966" s="255"/>
      <c r="O966" s="247"/>
    </row>
    <row r="967" spans="12:15" ht="15.75" customHeight="1" x14ac:dyDescent="0.2">
      <c r="L967" s="123"/>
      <c r="M967" s="123"/>
      <c r="N967" s="255"/>
      <c r="O967" s="247"/>
    </row>
    <row r="968" spans="12:15" ht="15.75" customHeight="1" x14ac:dyDescent="0.2">
      <c r="L968" s="123"/>
      <c r="M968" s="123"/>
      <c r="N968" s="255"/>
      <c r="O968" s="247"/>
    </row>
    <row r="969" spans="12:15" ht="15.75" customHeight="1" x14ac:dyDescent="0.2">
      <c r="L969" s="123"/>
      <c r="M969" s="123"/>
      <c r="N969" s="255"/>
      <c r="O969" s="247"/>
    </row>
    <row r="970" spans="12:15" ht="15.75" customHeight="1" x14ac:dyDescent="0.2">
      <c r="L970" s="123"/>
      <c r="M970" s="123"/>
      <c r="N970" s="255"/>
      <c r="O970" s="247"/>
    </row>
    <row r="971" spans="12:15" ht="15.75" customHeight="1" x14ac:dyDescent="0.2">
      <c r="L971" s="123"/>
      <c r="M971" s="123"/>
      <c r="N971" s="255"/>
      <c r="O971" s="247"/>
    </row>
    <row r="972" spans="12:15" ht="15.75" customHeight="1" x14ac:dyDescent="0.2">
      <c r="L972" s="123"/>
      <c r="M972" s="123"/>
      <c r="N972" s="255"/>
      <c r="O972" s="247"/>
    </row>
    <row r="973" spans="12:15" ht="15.75" customHeight="1" x14ac:dyDescent="0.2">
      <c r="L973" s="123"/>
      <c r="M973" s="123"/>
      <c r="N973" s="255"/>
      <c r="O973" s="247"/>
    </row>
    <row r="974" spans="12:15" ht="15.75" customHeight="1" x14ac:dyDescent="0.2">
      <c r="L974" s="123"/>
      <c r="M974" s="123"/>
      <c r="N974" s="255"/>
      <c r="O974" s="247"/>
    </row>
    <row r="975" spans="12:15" ht="15.75" customHeight="1" x14ac:dyDescent="0.2">
      <c r="L975" s="123"/>
      <c r="M975" s="123"/>
      <c r="N975" s="255"/>
      <c r="O975" s="247"/>
    </row>
    <row r="976" spans="12:15" ht="15.75" customHeight="1" x14ac:dyDescent="0.2">
      <c r="L976" s="123"/>
      <c r="M976" s="123"/>
      <c r="N976" s="255"/>
      <c r="O976" s="247"/>
    </row>
    <row r="977" spans="12:15" ht="15.75" customHeight="1" x14ac:dyDescent="0.2">
      <c r="L977" s="123"/>
      <c r="M977" s="123"/>
      <c r="N977" s="255"/>
      <c r="O977" s="247"/>
    </row>
    <row r="978" spans="12:15" ht="15.75" customHeight="1" x14ac:dyDescent="0.2">
      <c r="L978" s="123"/>
      <c r="M978" s="123"/>
      <c r="N978" s="255"/>
      <c r="O978" s="247"/>
    </row>
    <row r="979" spans="12:15" ht="15.75" customHeight="1" x14ac:dyDescent="0.2">
      <c r="L979" s="123"/>
      <c r="M979" s="123"/>
      <c r="N979" s="255"/>
      <c r="O979" s="247"/>
    </row>
    <row r="980" spans="12:15" ht="15.75" customHeight="1" x14ac:dyDescent="0.2">
      <c r="L980" s="123"/>
      <c r="M980" s="123"/>
      <c r="N980" s="255"/>
      <c r="O980" s="247"/>
    </row>
    <row r="981" spans="12:15" ht="15.75" customHeight="1" x14ac:dyDescent="0.2">
      <c r="L981" s="123"/>
      <c r="M981" s="123"/>
      <c r="N981" s="255"/>
      <c r="O981" s="247"/>
    </row>
    <row r="982" spans="12:15" ht="15.75" customHeight="1" x14ac:dyDescent="0.2">
      <c r="L982" s="123"/>
      <c r="M982" s="123"/>
      <c r="N982" s="255"/>
      <c r="O982" s="247"/>
    </row>
    <row r="983" spans="12:15" ht="15.75" customHeight="1" x14ac:dyDescent="0.2">
      <c r="L983" s="123"/>
      <c r="M983" s="123"/>
      <c r="N983" s="255"/>
      <c r="O983" s="247"/>
    </row>
    <row r="984" spans="12:15" ht="15.75" customHeight="1" x14ac:dyDescent="0.2">
      <c r="L984" s="123"/>
      <c r="M984" s="123"/>
      <c r="N984" s="255"/>
      <c r="O984" s="247"/>
    </row>
    <row r="985" spans="12:15" ht="15.75" customHeight="1" x14ac:dyDescent="0.2">
      <c r="L985" s="123"/>
      <c r="M985" s="123"/>
      <c r="N985" s="255"/>
      <c r="O985" s="247"/>
    </row>
    <row r="986" spans="12:15" ht="15.75" customHeight="1" x14ac:dyDescent="0.2">
      <c r="L986" s="123"/>
      <c r="M986" s="123"/>
      <c r="N986" s="255"/>
      <c r="O986" s="247"/>
    </row>
    <row r="987" spans="12:15" ht="15.75" customHeight="1" x14ac:dyDescent="0.2">
      <c r="L987" s="123"/>
      <c r="M987" s="123"/>
      <c r="N987" s="255"/>
      <c r="O987" s="247"/>
    </row>
    <row r="988" spans="12:15" ht="15.75" customHeight="1" x14ac:dyDescent="0.2">
      <c r="L988" s="123"/>
      <c r="M988" s="123"/>
      <c r="N988" s="255"/>
      <c r="O988" s="247"/>
    </row>
    <row r="989" spans="12:15" ht="15.75" customHeight="1" x14ac:dyDescent="0.2">
      <c r="L989" s="123"/>
      <c r="M989" s="123"/>
      <c r="N989" s="255"/>
      <c r="O989" s="247"/>
    </row>
    <row r="990" spans="12:15" ht="15.75" customHeight="1" x14ac:dyDescent="0.2">
      <c r="L990" s="123"/>
      <c r="M990" s="123"/>
      <c r="N990" s="255"/>
      <c r="O990" s="247"/>
    </row>
    <row r="991" spans="12:15" ht="15.75" customHeight="1" x14ac:dyDescent="0.2">
      <c r="L991" s="123"/>
      <c r="M991" s="123"/>
      <c r="N991" s="255"/>
      <c r="O991" s="247"/>
    </row>
    <row r="992" spans="12:15" ht="15.75" customHeight="1" x14ac:dyDescent="0.2">
      <c r="L992" s="123"/>
      <c r="M992" s="123"/>
      <c r="N992" s="255"/>
      <c r="O992" s="247"/>
    </row>
    <row r="993" spans="12:15" ht="15.75" customHeight="1" x14ac:dyDescent="0.2">
      <c r="L993" s="123"/>
      <c r="M993" s="123"/>
      <c r="N993" s="255"/>
      <c r="O993" s="247"/>
    </row>
    <row r="994" spans="12:15" ht="15.75" customHeight="1" x14ac:dyDescent="0.2">
      <c r="L994" s="123"/>
      <c r="M994" s="123"/>
      <c r="N994" s="255"/>
      <c r="O994" s="247"/>
    </row>
    <row r="995" spans="12:15" ht="15.75" customHeight="1" x14ac:dyDescent="0.2">
      <c r="L995" s="123"/>
      <c r="M995" s="123"/>
      <c r="N995" s="255"/>
      <c r="O995" s="247"/>
    </row>
    <row r="996" spans="12:15" ht="15.75" customHeight="1" x14ac:dyDescent="0.2">
      <c r="L996" s="123"/>
      <c r="M996" s="123"/>
      <c r="N996" s="255"/>
      <c r="O996" s="247"/>
    </row>
    <row r="997" spans="12:15" ht="15.75" customHeight="1" x14ac:dyDescent="0.2">
      <c r="L997" s="123"/>
      <c r="M997" s="123"/>
      <c r="N997" s="255"/>
      <c r="O997" s="247"/>
    </row>
    <row r="998" spans="12:15" ht="15.75" customHeight="1" x14ac:dyDescent="0.2">
      <c r="L998" s="123"/>
      <c r="M998" s="123"/>
      <c r="N998" s="255"/>
      <c r="O998" s="247"/>
    </row>
    <row r="999" spans="12:15" ht="15.75" customHeight="1" x14ac:dyDescent="0.2">
      <c r="L999" s="123"/>
      <c r="M999" s="123"/>
      <c r="N999" s="255"/>
      <c r="O999" s="247"/>
    </row>
    <row r="1000" spans="12:15" ht="15.75" customHeight="1" x14ac:dyDescent="0.2">
      <c r="L1000" s="123"/>
      <c r="M1000" s="123"/>
      <c r="N1000" s="255"/>
      <c r="O1000" s="247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workbookViewId="0">
      <selection activeCell="N10" sqref="N10"/>
    </sheetView>
  </sheetViews>
  <sheetFormatPr baseColWidth="10" defaultColWidth="11.1640625" defaultRowHeight="15" customHeight="1" x14ac:dyDescent="0.2"/>
  <cols>
    <col min="1" max="1" width="19" customWidth="1"/>
    <col min="2" max="2" width="10.83203125" customWidth="1"/>
    <col min="3" max="12" width="10.5" customWidth="1"/>
    <col min="13" max="13" width="10.83203125" style="119" customWidth="1"/>
    <col min="14" max="14" width="10.5" customWidth="1"/>
    <col min="15" max="16" width="10.83203125" style="177" customWidth="1"/>
    <col min="17" max="25" width="10.5" customWidth="1"/>
  </cols>
  <sheetData>
    <row r="1" spans="1:16" ht="15.75" customHeight="1" thickBot="1" x14ac:dyDescent="0.25">
      <c r="A1" s="16" t="s">
        <v>59</v>
      </c>
      <c r="B1" s="17" t="s">
        <v>254</v>
      </c>
      <c r="C1" s="17" t="s">
        <v>3</v>
      </c>
      <c r="D1" s="17" t="s">
        <v>4</v>
      </c>
      <c r="E1" s="17" t="s">
        <v>60</v>
      </c>
      <c r="F1" s="17" t="s">
        <v>61</v>
      </c>
      <c r="G1" s="17" t="s">
        <v>62</v>
      </c>
      <c r="H1" s="17" t="s">
        <v>227</v>
      </c>
      <c r="I1" s="17" t="s">
        <v>240</v>
      </c>
      <c r="J1" s="17" t="s">
        <v>250</v>
      </c>
      <c r="K1" s="17" t="s">
        <v>229</v>
      </c>
      <c r="L1" s="17" t="s">
        <v>230</v>
      </c>
      <c r="M1" s="206" t="s">
        <v>239</v>
      </c>
      <c r="O1" s="170" t="s">
        <v>255</v>
      </c>
      <c r="P1" s="170" t="s">
        <v>253</v>
      </c>
    </row>
    <row r="2" spans="1:16" ht="15.75" customHeight="1" x14ac:dyDescent="0.2">
      <c r="A2" s="18" t="s">
        <v>67</v>
      </c>
      <c r="B2" s="18" t="s">
        <v>68</v>
      </c>
      <c r="C2" s="18">
        <v>2</v>
      </c>
      <c r="D2" s="18">
        <v>3</v>
      </c>
      <c r="E2" s="18">
        <v>0</v>
      </c>
      <c r="F2" s="18">
        <v>34.790737999999997</v>
      </c>
      <c r="G2" s="18">
        <v>93</v>
      </c>
      <c r="H2" s="18">
        <f>100*(G2-F2)/G2</f>
        <v>62.590604301075267</v>
      </c>
      <c r="I2" s="18">
        <v>7200.0015199999998</v>
      </c>
      <c r="J2" s="18">
        <v>29797</v>
      </c>
      <c r="K2" s="18">
        <v>4.6175139999999999</v>
      </c>
      <c r="L2" s="18">
        <f>100*IF(MIN(BilevelSolver!G2,TimeDependent!G2,Sparse!G2,NonLinear!G2)=0,0,(BilevelSolver!G2-MIN(BilevelSolver!G2,TimeDependent!G2,Sparse!G2,NonLinear!G2))/MIN(BilevelSolver!G2,TimeDependent!G2,Sparse!G2,NonLinear!G2))</f>
        <v>1.0869565217391304</v>
      </c>
      <c r="M2" s="207">
        <f t="shared" ref="M2:M33" si="0">(G2-K2)*100/G2</f>
        <v>95.034931182795702</v>
      </c>
      <c r="O2" s="171">
        <v>102</v>
      </c>
      <c r="P2" s="171">
        <v>60</v>
      </c>
    </row>
    <row r="3" spans="1:16" ht="15.75" customHeight="1" x14ac:dyDescent="0.2">
      <c r="A3" s="18" t="s">
        <v>69</v>
      </c>
      <c r="B3" s="18" t="s">
        <v>68</v>
      </c>
      <c r="C3" s="18">
        <v>2</v>
      </c>
      <c r="D3" s="18">
        <v>4</v>
      </c>
      <c r="E3" s="18">
        <v>0</v>
      </c>
      <c r="F3" s="18">
        <v>17.958282000000001</v>
      </c>
      <c r="G3" s="18">
        <v>91</v>
      </c>
      <c r="H3" s="18">
        <f t="shared" ref="H3:H66" si="1">100*(G3-F3)/G3</f>
        <v>80.265624175824172</v>
      </c>
      <c r="I3" s="18">
        <v>7200.0186400000002</v>
      </c>
      <c r="J3" s="18">
        <v>28014</v>
      </c>
      <c r="K3" s="18">
        <v>3.95886</v>
      </c>
      <c r="L3" s="18">
        <f>100*IF(MIN(BilevelSolver!G3,TimeDependent!G3,Sparse!G3,NonLinear!G3)=0,0,(BilevelSolver!G3-MIN(BilevelSolver!G3,TimeDependent!G3,Sparse!G3,NonLinear!G3))/MIN(BilevelSolver!G3,TimeDependent!G3,Sparse!G3,NonLinear!G3))</f>
        <v>1.1111150827154883</v>
      </c>
      <c r="M3" s="207">
        <f t="shared" si="0"/>
        <v>95.649604395604385</v>
      </c>
      <c r="O3" s="171">
        <v>102</v>
      </c>
      <c r="P3" s="171">
        <v>40</v>
      </c>
    </row>
    <row r="4" spans="1:16" ht="15.75" customHeight="1" x14ac:dyDescent="0.2">
      <c r="A4" s="18" t="s">
        <v>70</v>
      </c>
      <c r="B4" s="18" t="s">
        <v>68</v>
      </c>
      <c r="C4" s="18">
        <v>2</v>
      </c>
      <c r="D4" s="18">
        <v>5</v>
      </c>
      <c r="E4" s="18">
        <v>0</v>
      </c>
      <c r="F4" s="18">
        <v>13.711970000000001</v>
      </c>
      <c r="G4" s="18">
        <v>90</v>
      </c>
      <c r="H4" s="18">
        <f t="shared" si="1"/>
        <v>84.76447777777777</v>
      </c>
      <c r="I4" s="18">
        <v>7200.0093100000004</v>
      </c>
      <c r="J4" s="18">
        <v>25427</v>
      </c>
      <c r="K4" s="18">
        <v>3.6351529999999999</v>
      </c>
      <c r="L4" s="18">
        <f>100*IF(MIN(BilevelSolver!G4,TimeDependent!G4,Sparse!G4,NonLinear!G4)=0,0,(BilevelSolver!G4-MIN(BilevelSolver!G4,TimeDependent!G4,Sparse!G4,NonLinear!G4))/MIN(BilevelSolver!G4,TimeDependent!G4,Sparse!G4,NonLinear!G4))</f>
        <v>3.4482758620689653</v>
      </c>
      <c r="M4" s="207">
        <f t="shared" si="0"/>
        <v>95.960941111111097</v>
      </c>
      <c r="O4" s="171">
        <v>102</v>
      </c>
      <c r="P4" s="171">
        <v>0</v>
      </c>
    </row>
    <row r="5" spans="1:16" ht="15.75" customHeight="1" x14ac:dyDescent="0.2">
      <c r="A5" s="18" t="s">
        <v>71</v>
      </c>
      <c r="B5" s="18" t="s">
        <v>68</v>
      </c>
      <c r="C5" s="18">
        <v>3</v>
      </c>
      <c r="D5" s="18">
        <v>3</v>
      </c>
      <c r="E5" s="18">
        <v>0</v>
      </c>
      <c r="F5" s="18">
        <v>35.642809</v>
      </c>
      <c r="G5" s="18">
        <v>81</v>
      </c>
      <c r="H5" s="18">
        <f t="shared" si="1"/>
        <v>55.996532098765435</v>
      </c>
      <c r="I5" s="18">
        <v>7200.0049499999996</v>
      </c>
      <c r="J5" s="18">
        <v>27834</v>
      </c>
      <c r="K5" s="18">
        <v>3.5708950000000002</v>
      </c>
      <c r="L5" s="18">
        <f>100*IF(MIN(BilevelSolver!G5,TimeDependent!G5,Sparse!G5,NonLinear!G5)=0,0,(BilevelSolver!G5-MIN(BilevelSolver!G5,TimeDependent!G5,Sparse!G5,NonLinear!G5))/MIN(BilevelSolver!G5,TimeDependent!G5,Sparse!G5,NonLinear!G5))</f>
        <v>1.2500000607502209</v>
      </c>
      <c r="M5" s="207">
        <f t="shared" si="0"/>
        <v>95.591487654320972</v>
      </c>
      <c r="O5" s="171">
        <v>89</v>
      </c>
      <c r="P5" s="171">
        <v>41</v>
      </c>
    </row>
    <row r="6" spans="1:16" ht="15.75" customHeight="1" x14ac:dyDescent="0.2">
      <c r="A6" s="18" t="s">
        <v>72</v>
      </c>
      <c r="B6" s="18" t="s">
        <v>68</v>
      </c>
      <c r="C6" s="18">
        <v>3</v>
      </c>
      <c r="D6" s="18">
        <v>4</v>
      </c>
      <c r="E6" s="18">
        <v>0</v>
      </c>
      <c r="F6" s="18">
        <v>17.636451999999998</v>
      </c>
      <c r="G6" s="18">
        <v>79</v>
      </c>
      <c r="H6" s="18">
        <f t="shared" si="1"/>
        <v>77.675377215189869</v>
      </c>
      <c r="I6" s="18">
        <v>7200.0030399999996</v>
      </c>
      <c r="J6" s="18">
        <v>25237</v>
      </c>
      <c r="K6" s="18">
        <v>3.15842</v>
      </c>
      <c r="L6" s="18">
        <f>100*IF(MIN(BilevelSolver!G6,TimeDependent!G6,Sparse!G6,NonLinear!G6)=0,0,(BilevelSolver!G6-MIN(BilevelSolver!G6,TimeDependent!G6,Sparse!G6,NonLinear!G6))/MIN(BilevelSolver!G6,TimeDependent!G6,Sparse!G6,NonLinear!G6))</f>
        <v>2.5974025974025974</v>
      </c>
      <c r="M6" s="207">
        <f t="shared" si="0"/>
        <v>96.001999999999995</v>
      </c>
      <c r="O6" s="171">
        <v>89</v>
      </c>
      <c r="P6" s="171">
        <v>0</v>
      </c>
    </row>
    <row r="7" spans="1:16" ht="15.75" customHeight="1" x14ac:dyDescent="0.2">
      <c r="A7" s="18" t="s">
        <v>73</v>
      </c>
      <c r="B7" s="18" t="s">
        <v>68</v>
      </c>
      <c r="C7" s="18">
        <v>3</v>
      </c>
      <c r="D7" s="18">
        <v>5</v>
      </c>
      <c r="E7" s="18">
        <v>0</v>
      </c>
      <c r="F7" s="18">
        <v>12.873309000000001</v>
      </c>
      <c r="G7" s="18">
        <v>76</v>
      </c>
      <c r="H7" s="18">
        <f t="shared" si="1"/>
        <v>83.06143552631579</v>
      </c>
      <c r="I7" s="18">
        <v>7200.1051100000004</v>
      </c>
      <c r="J7" s="18">
        <v>22418</v>
      </c>
      <c r="K7" s="18">
        <v>1.4332739999999999</v>
      </c>
      <c r="L7" s="18">
        <f>100*IF(MIN(BilevelSolver!G7,TimeDependent!G7,Sparse!G7,NonLinear!G7)=0,0,(BilevelSolver!G7-MIN(BilevelSolver!G7,TimeDependent!G7,Sparse!G7,NonLinear!G7))/MIN(BilevelSolver!G7,TimeDependent!G7,Sparse!G7,NonLinear!G7))</f>
        <v>4.1095936753392168</v>
      </c>
      <c r="M7" s="207">
        <f t="shared" si="0"/>
        <v>98.114113157894735</v>
      </c>
      <c r="O7" s="171">
        <v>89</v>
      </c>
      <c r="P7" s="171">
        <v>0</v>
      </c>
    </row>
    <row r="8" spans="1:16" ht="15.75" customHeight="1" x14ac:dyDescent="0.2">
      <c r="A8" s="19" t="s">
        <v>74</v>
      </c>
      <c r="B8" s="19" t="s">
        <v>68</v>
      </c>
      <c r="C8" s="19">
        <v>4</v>
      </c>
      <c r="D8" s="19">
        <v>3</v>
      </c>
      <c r="E8" s="19">
        <v>1</v>
      </c>
      <c r="F8" s="267">
        <v>59</v>
      </c>
      <c r="G8" s="267">
        <v>59</v>
      </c>
      <c r="H8" s="19">
        <f t="shared" si="1"/>
        <v>0</v>
      </c>
      <c r="I8" s="267">
        <v>4117.73081</v>
      </c>
      <c r="J8" s="267">
        <v>25470</v>
      </c>
      <c r="K8" s="267">
        <v>0</v>
      </c>
      <c r="L8" s="19">
        <f>100*IF(MIN(BilevelSolver!G8,TimeDependent!G8,Sparse!G8,NonLinear!G8)=0,0,(BilevelSolver!G8-MIN(BilevelSolver!G8,TimeDependent!G8,Sparse!G8,NonLinear!G8))/MIN(BilevelSolver!G8,TimeDependent!G8,Sparse!G8,NonLinear!G8))</f>
        <v>3.559831149382042E-9</v>
      </c>
      <c r="M8" s="208">
        <f t="shared" si="0"/>
        <v>100</v>
      </c>
      <c r="O8" s="172">
        <v>79</v>
      </c>
      <c r="P8" s="172">
        <v>0</v>
      </c>
    </row>
    <row r="9" spans="1:16" ht="15.75" customHeight="1" x14ac:dyDescent="0.2">
      <c r="A9" s="18" t="s">
        <v>75</v>
      </c>
      <c r="B9" s="18" t="s">
        <v>68</v>
      </c>
      <c r="C9" s="18">
        <v>4</v>
      </c>
      <c r="D9" s="18">
        <v>4</v>
      </c>
      <c r="E9" s="18">
        <v>0</v>
      </c>
      <c r="F9" s="18">
        <v>24</v>
      </c>
      <c r="G9" s="18">
        <v>57</v>
      </c>
      <c r="H9" s="18">
        <f t="shared" si="1"/>
        <v>57.89473684210526</v>
      </c>
      <c r="I9" s="18">
        <v>7200.0016299999997</v>
      </c>
      <c r="J9" s="18">
        <v>34519</v>
      </c>
      <c r="K9" s="18">
        <v>0</v>
      </c>
      <c r="L9" s="18">
        <f>100*IF(MIN(BilevelSolver!G9,TimeDependent!G9,Sparse!G9,NonLinear!G9)=0,0,(BilevelSolver!G9-MIN(BilevelSolver!G9,TimeDependent!G9,Sparse!G9,NonLinear!G9))/MIN(BilevelSolver!G9,TimeDependent!G9,Sparse!G9,NonLinear!G9))</f>
        <v>3.6363669922661561</v>
      </c>
      <c r="M9" s="207">
        <f t="shared" si="0"/>
        <v>100</v>
      </c>
      <c r="O9" s="171">
        <v>79</v>
      </c>
      <c r="P9" s="171">
        <v>0</v>
      </c>
    </row>
    <row r="10" spans="1:16" ht="15.75" customHeight="1" x14ac:dyDescent="0.2">
      <c r="A10" s="18" t="s">
        <v>76</v>
      </c>
      <c r="B10" s="18" t="s">
        <v>68</v>
      </c>
      <c r="C10" s="18">
        <v>4</v>
      </c>
      <c r="D10" s="18">
        <v>5</v>
      </c>
      <c r="E10" s="18">
        <v>0</v>
      </c>
      <c r="F10" s="18">
        <v>15.246147000000001</v>
      </c>
      <c r="G10" s="18">
        <v>48</v>
      </c>
      <c r="H10" s="18">
        <f t="shared" si="1"/>
        <v>68.237193750000003</v>
      </c>
      <c r="I10" s="18">
        <v>7200.0109700000003</v>
      </c>
      <c r="J10" s="18">
        <v>32018</v>
      </c>
      <c r="K10" s="18">
        <v>0</v>
      </c>
      <c r="L10" s="18">
        <f>100*IF(MIN(BilevelSolver!G10,TimeDependent!G10,Sparse!G10,NonLinear!G10)=0,0,(BilevelSolver!G10-MIN(BilevelSolver!G10,TimeDependent!G10,Sparse!G10,NonLinear!G10))/MIN(BilevelSolver!G10,TimeDependent!G10,Sparse!G10,NonLinear!G10))</f>
        <v>2.1276595816387549</v>
      </c>
      <c r="M10" s="207">
        <f t="shared" si="0"/>
        <v>100</v>
      </c>
      <c r="O10" s="171">
        <v>79</v>
      </c>
      <c r="P10" s="171">
        <v>0</v>
      </c>
    </row>
    <row r="11" spans="1:16" ht="15.75" customHeight="1" thickBot="1" x14ac:dyDescent="0.25">
      <c r="A11" s="20" t="s">
        <v>77</v>
      </c>
      <c r="B11" s="20" t="s">
        <v>68</v>
      </c>
      <c r="C11" s="20">
        <v>5</v>
      </c>
      <c r="D11" s="20">
        <v>3</v>
      </c>
      <c r="E11" s="20">
        <v>1</v>
      </c>
      <c r="F11" s="268">
        <v>22</v>
      </c>
      <c r="G11" s="268">
        <v>22</v>
      </c>
      <c r="H11" s="20">
        <f t="shared" si="1"/>
        <v>0</v>
      </c>
      <c r="I11" s="268">
        <v>138.54508799999999</v>
      </c>
      <c r="J11" s="268">
        <v>1163</v>
      </c>
      <c r="K11" s="268">
        <v>0</v>
      </c>
      <c r="L11" s="20">
        <f>100*IF(MIN(BilevelSolver!G11,TimeDependent!G11,Sparse!G11,NonLinear!G11)=0,0,(BilevelSolver!G11-MIN(BilevelSolver!G11,TimeDependent!G11,Sparse!G11,NonLinear!G11))/MIN(BilevelSolver!G11,TimeDependent!G11,Sparse!G11,NonLinear!G11))</f>
        <v>0</v>
      </c>
      <c r="M11" s="209">
        <f t="shared" si="0"/>
        <v>100</v>
      </c>
      <c r="O11" s="173">
        <v>63</v>
      </c>
      <c r="P11" s="173">
        <v>0</v>
      </c>
    </row>
    <row r="12" spans="1:16" ht="15.75" customHeight="1" x14ac:dyDescent="0.2">
      <c r="A12" s="18" t="s">
        <v>78</v>
      </c>
      <c r="B12" s="18" t="s">
        <v>79</v>
      </c>
      <c r="C12" s="18">
        <v>10</v>
      </c>
      <c r="D12" s="18">
        <v>3</v>
      </c>
      <c r="E12" s="18">
        <v>0</v>
      </c>
      <c r="F12" s="18">
        <v>11.565809</v>
      </c>
      <c r="G12" s="18">
        <v>233</v>
      </c>
      <c r="H12" s="18">
        <f t="shared" si="1"/>
        <v>95.036133476394852</v>
      </c>
      <c r="I12" s="18">
        <v>7200.0376500000002</v>
      </c>
      <c r="J12" s="18">
        <v>2052</v>
      </c>
      <c r="K12" s="18">
        <v>0</v>
      </c>
      <c r="L12" s="18">
        <f>100*IF(MIN(BilevelSolver!G12,TimeDependent!G12,Sparse!G12,NonLinear!G12)=0,0,(BilevelSolver!G12-MIN(BilevelSolver!G12,TimeDependent!G12,Sparse!G12,NonLinear!G12))/MIN(BilevelSolver!G12,TimeDependent!G12,Sparse!G12,NonLinear!G12))</f>
        <v>1.7467248908296942</v>
      </c>
      <c r="M12" s="207">
        <f t="shared" si="0"/>
        <v>100</v>
      </c>
      <c r="O12" s="171">
        <v>322</v>
      </c>
      <c r="P12" s="171">
        <v>201</v>
      </c>
    </row>
    <row r="13" spans="1:16" ht="15.75" customHeight="1" x14ac:dyDescent="0.2">
      <c r="A13" s="18" t="s">
        <v>80</v>
      </c>
      <c r="B13" s="18" t="s">
        <v>79</v>
      </c>
      <c r="C13" s="18">
        <v>10</v>
      </c>
      <c r="D13" s="18">
        <v>4</v>
      </c>
      <c r="E13" s="18">
        <v>0</v>
      </c>
      <c r="F13" s="18">
        <v>1.915951</v>
      </c>
      <c r="G13" s="18">
        <v>236</v>
      </c>
      <c r="H13" s="18">
        <f t="shared" si="1"/>
        <v>99.188156355932193</v>
      </c>
      <c r="I13" s="18">
        <v>7200.0623100000003</v>
      </c>
      <c r="J13" s="18">
        <v>1967</v>
      </c>
      <c r="K13" s="18">
        <v>0</v>
      </c>
      <c r="L13" s="18">
        <f>100*IF(MIN(BilevelSolver!G13,TimeDependent!G13,Sparse!G13,NonLinear!G13)=0,0,(BilevelSolver!G13-MIN(BilevelSolver!G13,TimeDependent!G13,Sparse!G13,NonLinear!G13))/MIN(BilevelSolver!G13,TimeDependent!G13,Sparse!G13,NonLinear!G13))</f>
        <v>7.7625570776255701</v>
      </c>
      <c r="M13" s="207">
        <f t="shared" si="0"/>
        <v>100</v>
      </c>
      <c r="O13" s="171">
        <v>322</v>
      </c>
      <c r="P13" s="171">
        <v>178</v>
      </c>
    </row>
    <row r="14" spans="1:16" ht="15.75" customHeight="1" x14ac:dyDescent="0.2">
      <c r="A14" s="18" t="s">
        <v>81</v>
      </c>
      <c r="B14" s="18" t="s">
        <v>79</v>
      </c>
      <c r="C14" s="18">
        <v>10</v>
      </c>
      <c r="D14" s="18">
        <v>5</v>
      </c>
      <c r="E14" s="18">
        <v>0</v>
      </c>
      <c r="F14" s="18">
        <v>0</v>
      </c>
      <c r="G14" s="18">
        <v>227</v>
      </c>
      <c r="H14" s="18">
        <f t="shared" si="1"/>
        <v>100</v>
      </c>
      <c r="I14" s="18">
        <v>7200.6489000000001</v>
      </c>
      <c r="J14" s="18">
        <v>2064</v>
      </c>
      <c r="K14" s="18">
        <v>0</v>
      </c>
      <c r="L14" s="18">
        <f>100*IF(MIN(BilevelSolver!G14,TimeDependent!G14,Sparse!G14,NonLinear!G14)=0,0,(BilevelSolver!G14-MIN(BilevelSolver!G14,TimeDependent!G14,Sparse!G14,NonLinear!G14))/MIN(BilevelSolver!G14,TimeDependent!G14,Sparse!G14,NonLinear!G14))</f>
        <v>9.6618362765374837</v>
      </c>
      <c r="M14" s="207">
        <f t="shared" si="0"/>
        <v>100</v>
      </c>
      <c r="O14" s="171">
        <v>322</v>
      </c>
      <c r="P14" s="171">
        <v>163</v>
      </c>
    </row>
    <row r="15" spans="1:16" ht="15.75" customHeight="1" x14ac:dyDescent="0.2">
      <c r="A15" s="18" t="s">
        <v>82</v>
      </c>
      <c r="B15" s="18" t="s">
        <v>79</v>
      </c>
      <c r="C15" s="18">
        <v>15</v>
      </c>
      <c r="D15" s="18">
        <v>3</v>
      </c>
      <c r="E15" s="18">
        <v>0</v>
      </c>
      <c r="F15" s="18">
        <v>0</v>
      </c>
      <c r="G15" s="18">
        <v>126</v>
      </c>
      <c r="H15" s="18">
        <f t="shared" si="1"/>
        <v>100</v>
      </c>
      <c r="I15" s="18">
        <v>7203.3178699999999</v>
      </c>
      <c r="J15" s="18">
        <v>2560</v>
      </c>
      <c r="K15" s="18">
        <v>0</v>
      </c>
      <c r="L15" s="18">
        <f>100*IF(MIN(BilevelSolver!G15,TimeDependent!G15,Sparse!G15,NonLinear!G15)=0,0,(BilevelSolver!G15-MIN(BilevelSolver!G15,TimeDependent!G15,Sparse!G15,NonLinear!G15))/MIN(BilevelSolver!G15,TimeDependent!G15,Sparse!G15,NonLinear!G15))</f>
        <v>7.6923099894390567</v>
      </c>
      <c r="M15" s="207">
        <f t="shared" si="0"/>
        <v>100</v>
      </c>
      <c r="O15" s="171">
        <v>168</v>
      </c>
      <c r="P15" s="171">
        <v>114</v>
      </c>
    </row>
    <row r="16" spans="1:16" ht="15.75" customHeight="1" x14ac:dyDescent="0.2">
      <c r="A16" s="18" t="s">
        <v>83</v>
      </c>
      <c r="B16" s="18" t="s">
        <v>79</v>
      </c>
      <c r="C16" s="18">
        <v>15</v>
      </c>
      <c r="D16" s="18">
        <v>4</v>
      </c>
      <c r="E16" s="18">
        <v>0</v>
      </c>
      <c r="F16" s="18">
        <v>0</v>
      </c>
      <c r="G16" s="18">
        <v>113</v>
      </c>
      <c r="H16" s="18">
        <f t="shared" si="1"/>
        <v>100</v>
      </c>
      <c r="I16" s="18">
        <v>7200.0234300000002</v>
      </c>
      <c r="J16" s="18">
        <v>2467</v>
      </c>
      <c r="K16" s="18">
        <v>0</v>
      </c>
      <c r="L16" s="18">
        <f>100*IF(MIN(BilevelSolver!G16,TimeDependent!G16,Sparse!G16,NonLinear!G16)=0,0,(BilevelSolver!G16-MIN(BilevelSolver!G16,TimeDependent!G16,Sparse!G16,NonLinear!G16))/MIN(BilevelSolver!G16,TimeDependent!G16,Sparse!G16,NonLinear!G16))</f>
        <v>4.6296315823567538</v>
      </c>
      <c r="M16" s="207">
        <f t="shared" si="0"/>
        <v>100</v>
      </c>
      <c r="O16" s="171">
        <v>168</v>
      </c>
      <c r="P16" s="171">
        <v>106</v>
      </c>
    </row>
    <row r="17" spans="1:16" ht="15.75" customHeight="1" x14ac:dyDescent="0.2">
      <c r="A17" s="18" t="s">
        <v>84</v>
      </c>
      <c r="B17" s="18" t="s">
        <v>79</v>
      </c>
      <c r="C17" s="18">
        <v>15</v>
      </c>
      <c r="D17" s="18">
        <v>5</v>
      </c>
      <c r="E17" s="18">
        <v>0</v>
      </c>
      <c r="F17" s="18">
        <v>0</v>
      </c>
      <c r="G17" s="18">
        <v>115</v>
      </c>
      <c r="H17" s="18">
        <f t="shared" si="1"/>
        <v>100</v>
      </c>
      <c r="I17" s="18">
        <v>7200.0116900000003</v>
      </c>
      <c r="J17" s="18">
        <v>3252</v>
      </c>
      <c r="K17" s="18">
        <v>0</v>
      </c>
      <c r="L17" s="18">
        <f>100*IF(MIN(BilevelSolver!G17,TimeDependent!G17,Sparse!G17,NonLinear!G17)=0,0,(BilevelSolver!G17-MIN(BilevelSolver!G17,TimeDependent!G17,Sparse!G17,NonLinear!G17))/MIN(BilevelSolver!G17,TimeDependent!G17,Sparse!G17,NonLinear!G17))</f>
        <v>12.745098039215685</v>
      </c>
      <c r="M17" s="207">
        <f t="shared" si="0"/>
        <v>100</v>
      </c>
      <c r="O17" s="171">
        <v>168</v>
      </c>
      <c r="P17" s="171">
        <v>99</v>
      </c>
    </row>
    <row r="18" spans="1:16" ht="15.75" customHeight="1" x14ac:dyDescent="0.2">
      <c r="A18" s="18" t="s">
        <v>85</v>
      </c>
      <c r="B18" s="18" t="s">
        <v>79</v>
      </c>
      <c r="C18" s="18">
        <v>5</v>
      </c>
      <c r="D18" s="18">
        <v>3</v>
      </c>
      <c r="E18" s="18">
        <v>0</v>
      </c>
      <c r="F18" s="18">
        <v>6.2646980000000001</v>
      </c>
      <c r="G18" s="18">
        <v>945</v>
      </c>
      <c r="H18" s="18">
        <f t="shared" si="1"/>
        <v>99.337068994709</v>
      </c>
      <c r="I18" s="18">
        <v>7200.5776299999998</v>
      </c>
      <c r="J18" s="18">
        <v>536</v>
      </c>
      <c r="K18" s="18">
        <v>4.6534849999999999</v>
      </c>
      <c r="L18" s="18">
        <f>100*IF(MIN(BilevelSolver!G18,TimeDependent!G18,Sparse!G18,NonLinear!G18)=0,0,(BilevelSolver!G18-MIN(BilevelSolver!G18,TimeDependent!G18,Sparse!G18,NonLinear!G18))/MIN(BilevelSolver!G18,TimeDependent!G18,Sparse!G18,NonLinear!G18))</f>
        <v>5.46875</v>
      </c>
      <c r="M18" s="207">
        <f t="shared" si="0"/>
        <v>99.507567724867712</v>
      </c>
      <c r="O18" s="171">
        <v>1087</v>
      </c>
      <c r="P18" s="171">
        <v>471</v>
      </c>
    </row>
    <row r="19" spans="1:16" ht="15.75" customHeight="1" x14ac:dyDescent="0.2">
      <c r="A19" s="18" t="s">
        <v>86</v>
      </c>
      <c r="B19" s="18" t="s">
        <v>79</v>
      </c>
      <c r="C19" s="18">
        <v>5</v>
      </c>
      <c r="D19" s="18">
        <v>4</v>
      </c>
      <c r="E19" s="18">
        <v>0</v>
      </c>
      <c r="F19" s="18">
        <v>5.27257</v>
      </c>
      <c r="G19" s="18">
        <v>895</v>
      </c>
      <c r="H19" s="18">
        <f t="shared" si="1"/>
        <v>99.41088603351956</v>
      </c>
      <c r="I19" s="18">
        <v>7200.1865699999998</v>
      </c>
      <c r="J19" s="18">
        <v>634</v>
      </c>
      <c r="K19" s="18">
        <v>3.7177880000000001</v>
      </c>
      <c r="L19" s="18">
        <f>100*IF(MIN(BilevelSolver!G19,TimeDependent!G19,Sparse!G19,NonLinear!G19)=0,0,(BilevelSolver!G19-MIN(BilevelSolver!G19,TimeDependent!G19,Sparse!G19,NonLinear!G19))/MIN(BilevelSolver!G19,TimeDependent!G19,Sparse!G19,NonLinear!G19))</f>
        <v>2.8735632183906836</v>
      </c>
      <c r="M19" s="207">
        <f t="shared" si="0"/>
        <v>99.584604692737429</v>
      </c>
      <c r="O19" s="171">
        <v>1087</v>
      </c>
      <c r="P19" s="171">
        <v>378</v>
      </c>
    </row>
    <row r="20" spans="1:16" ht="15.75" customHeight="1" thickBot="1" x14ac:dyDescent="0.25">
      <c r="A20" s="21" t="s">
        <v>87</v>
      </c>
      <c r="B20" s="21" t="s">
        <v>79</v>
      </c>
      <c r="C20" s="21">
        <v>5</v>
      </c>
      <c r="D20" s="21">
        <v>5</v>
      </c>
      <c r="E20" s="21">
        <v>0</v>
      </c>
      <c r="F20" s="21">
        <v>4.2213919999999998</v>
      </c>
      <c r="G20" s="21">
        <v>851</v>
      </c>
      <c r="H20" s="21">
        <f t="shared" si="1"/>
        <v>99.50394923619271</v>
      </c>
      <c r="I20" s="21">
        <v>7200.2231400000001</v>
      </c>
      <c r="J20" s="21">
        <v>464</v>
      </c>
      <c r="K20" s="21">
        <v>2.3136920000000001</v>
      </c>
      <c r="L20" s="21">
        <f>100*IF(MIN(BilevelSolver!G20,TimeDependent!G20,Sparse!G20,NonLinear!G20)=0,0,(BilevelSolver!G20-MIN(BilevelSolver!G20,TimeDependent!G20,Sparse!G20,NonLinear!G20))/MIN(BilevelSolver!G20,TimeDependent!G20,Sparse!G20,NonLinear!G20))</f>
        <v>6.7754077791717577</v>
      </c>
      <c r="M20" s="210">
        <f t="shared" si="0"/>
        <v>99.728120799059923</v>
      </c>
      <c r="O20" s="174">
        <v>1087</v>
      </c>
      <c r="P20" s="174">
        <v>317</v>
      </c>
    </row>
    <row r="21" spans="1:16" ht="15.75" customHeight="1" thickTop="1" x14ac:dyDescent="0.2">
      <c r="A21" s="18" t="s">
        <v>92</v>
      </c>
      <c r="B21" s="18" t="s">
        <v>89</v>
      </c>
      <c r="C21" s="18">
        <v>32</v>
      </c>
      <c r="D21" s="18">
        <v>3</v>
      </c>
      <c r="E21" s="18">
        <v>0</v>
      </c>
      <c r="F21" s="18">
        <v>32.489316000000002</v>
      </c>
      <c r="G21" s="18">
        <v>915</v>
      </c>
      <c r="H21" s="18">
        <f t="shared" si="1"/>
        <v>96.449255081967223</v>
      </c>
      <c r="I21" s="18">
        <v>7200.0859099999998</v>
      </c>
      <c r="J21" s="18">
        <v>753</v>
      </c>
      <c r="K21" s="18">
        <v>26.112632999999999</v>
      </c>
      <c r="L21" s="18">
        <f>100*IF(MIN(BilevelSolver!G21,TimeDependent!G21,Sparse!G21,NonLinear!G21)=0,0,(BilevelSolver!G21-MIN(BilevelSolver!G21,TimeDependent!G21,Sparse!G21,NonLinear!G21))/MIN(BilevelSolver!G21,TimeDependent!G21,Sparse!G21,NonLinear!G21))</f>
        <v>3.1567082204509025</v>
      </c>
      <c r="M21" s="207">
        <f t="shared" si="0"/>
        <v>97.146160327868856</v>
      </c>
      <c r="O21" s="171">
        <v>936</v>
      </c>
      <c r="P21" s="171">
        <v>817</v>
      </c>
    </row>
    <row r="22" spans="1:16" ht="15.75" customHeight="1" x14ac:dyDescent="0.2">
      <c r="A22" s="18" t="s">
        <v>93</v>
      </c>
      <c r="B22" s="18" t="s">
        <v>89</v>
      </c>
      <c r="C22" s="18">
        <v>32</v>
      </c>
      <c r="D22" s="18">
        <v>4</v>
      </c>
      <c r="E22" s="18">
        <v>0</v>
      </c>
      <c r="F22" s="18">
        <v>22.853414000000001</v>
      </c>
      <c r="G22" s="18">
        <v>916</v>
      </c>
      <c r="H22" s="18">
        <f t="shared" si="1"/>
        <v>97.505085807860254</v>
      </c>
      <c r="I22" s="18">
        <v>7200.1278000000002</v>
      </c>
      <c r="J22" s="18">
        <v>701</v>
      </c>
      <c r="K22" s="18">
        <v>8.6966400000000004</v>
      </c>
      <c r="L22" s="18">
        <f>100*IF(MIN(BilevelSolver!G22,TimeDependent!G22,Sparse!G22,NonLinear!G22)=0,0,(BilevelSolver!G22-MIN(BilevelSolver!G22,TimeDependent!G22,Sparse!G22,NonLinear!G22))/MIN(BilevelSolver!G22,TimeDependent!G22,Sparse!G22,NonLinear!G22))</f>
        <v>5.2873563218391224</v>
      </c>
      <c r="M22" s="207">
        <f t="shared" si="0"/>
        <v>99.050585152838423</v>
      </c>
      <c r="O22" s="171">
        <v>936</v>
      </c>
      <c r="P22" s="171">
        <v>776</v>
      </c>
    </row>
    <row r="23" spans="1:16" ht="15.75" customHeight="1" x14ac:dyDescent="0.2">
      <c r="A23" s="18" t="s">
        <v>94</v>
      </c>
      <c r="B23" s="18" t="s">
        <v>89</v>
      </c>
      <c r="C23" s="18">
        <v>32</v>
      </c>
      <c r="D23" s="18">
        <v>5</v>
      </c>
      <c r="E23" s="18">
        <v>0</v>
      </c>
      <c r="F23" s="18">
        <v>22.371625000000002</v>
      </c>
      <c r="G23" s="18">
        <v>899</v>
      </c>
      <c r="H23" s="18">
        <f t="shared" si="1"/>
        <v>97.511498887652948</v>
      </c>
      <c r="I23" s="18">
        <v>7200.4008299999996</v>
      </c>
      <c r="J23" s="18">
        <v>673</v>
      </c>
      <c r="K23" s="18">
        <v>2.0625</v>
      </c>
      <c r="L23" s="18">
        <f>100*IF(MIN(BilevelSolver!G23,TimeDependent!G23,Sparse!G23,NonLinear!G23)=0,0,(BilevelSolver!G23-MIN(BilevelSolver!G23,TimeDependent!G23,Sparse!G23,NonLinear!G23))/MIN(BilevelSolver!G23,TimeDependent!G23,Sparse!G23,NonLinear!G23))</f>
        <v>5.1461988304093005</v>
      </c>
      <c r="M23" s="207">
        <f t="shared" si="0"/>
        <v>99.770578420467189</v>
      </c>
      <c r="O23" s="171">
        <v>936</v>
      </c>
      <c r="P23" s="171">
        <v>740</v>
      </c>
    </row>
    <row r="24" spans="1:16" ht="15.75" customHeight="1" x14ac:dyDescent="0.2">
      <c r="A24" s="18" t="s">
        <v>95</v>
      </c>
      <c r="B24" s="18" t="s">
        <v>89</v>
      </c>
      <c r="C24" s="18">
        <v>42</v>
      </c>
      <c r="D24" s="18">
        <v>3</v>
      </c>
      <c r="E24" s="18">
        <v>0</v>
      </c>
      <c r="F24" s="18">
        <v>1.5759160000000001</v>
      </c>
      <c r="G24" s="18">
        <v>396</v>
      </c>
      <c r="H24" s="18">
        <f t="shared" si="1"/>
        <v>99.602041414141411</v>
      </c>
      <c r="I24" s="18">
        <v>7200.00515</v>
      </c>
      <c r="J24" s="18">
        <v>2998</v>
      </c>
      <c r="K24" s="18">
        <v>0</v>
      </c>
      <c r="L24" s="18">
        <f>100*IF(MIN(BilevelSolver!G24,TimeDependent!G24,Sparse!G24,NonLinear!G24)=0,0,(BilevelSolver!G24-MIN(BilevelSolver!G24,TimeDependent!G24,Sparse!G24,NonLinear!G24))/MIN(BilevelSolver!G24,TimeDependent!G24,Sparse!G24,NonLinear!G24))</f>
        <v>11.864406779661341</v>
      </c>
      <c r="M24" s="207">
        <f t="shared" si="0"/>
        <v>100</v>
      </c>
      <c r="O24" s="171">
        <v>400</v>
      </c>
      <c r="P24" s="171">
        <v>312</v>
      </c>
    </row>
    <row r="25" spans="1:16" ht="15.75" customHeight="1" x14ac:dyDescent="0.2">
      <c r="A25" s="18" t="s">
        <v>96</v>
      </c>
      <c r="B25" s="18" t="s">
        <v>89</v>
      </c>
      <c r="C25" s="18">
        <v>42</v>
      </c>
      <c r="D25" s="18">
        <v>4</v>
      </c>
      <c r="E25" s="18">
        <v>0</v>
      </c>
      <c r="F25" s="18">
        <v>1.02373</v>
      </c>
      <c r="G25" s="18">
        <v>353</v>
      </c>
      <c r="H25" s="18">
        <f t="shared" si="1"/>
        <v>99.709991501416425</v>
      </c>
      <c r="I25" s="18">
        <v>7200.1094000000003</v>
      </c>
      <c r="J25" s="18">
        <v>2194</v>
      </c>
      <c r="K25" s="18">
        <v>0</v>
      </c>
      <c r="L25" s="18">
        <f>100*IF(MIN(BilevelSolver!G25,TimeDependent!G25,Sparse!G25,NonLinear!G25)=0,0,(BilevelSolver!G25-MIN(BilevelSolver!G25,TimeDependent!G25,Sparse!G25,NonLinear!G25))/MIN(BilevelSolver!G25,TimeDependent!G25,Sparse!G25,NonLinear!G25))</f>
        <v>13.141025641025642</v>
      </c>
      <c r="M25" s="207">
        <f t="shared" si="0"/>
        <v>100</v>
      </c>
      <c r="O25" s="171">
        <v>400</v>
      </c>
      <c r="P25" s="171">
        <v>311</v>
      </c>
    </row>
    <row r="26" spans="1:16" ht="15.75" customHeight="1" thickBot="1" x14ac:dyDescent="0.25">
      <c r="A26" s="21" t="s">
        <v>97</v>
      </c>
      <c r="B26" s="21" t="s">
        <v>89</v>
      </c>
      <c r="C26" s="21">
        <v>42</v>
      </c>
      <c r="D26" s="21">
        <v>5</v>
      </c>
      <c r="E26" s="21">
        <v>0</v>
      </c>
      <c r="F26" s="21">
        <v>0</v>
      </c>
      <c r="G26" s="21">
        <v>353</v>
      </c>
      <c r="H26" s="21">
        <f t="shared" si="1"/>
        <v>100</v>
      </c>
      <c r="I26" s="21">
        <v>7200.0547399999996</v>
      </c>
      <c r="J26" s="21">
        <v>3031</v>
      </c>
      <c r="K26" s="21">
        <v>0</v>
      </c>
      <c r="L26" s="21">
        <f>100*IF(MIN(BilevelSolver!G26,TimeDependent!G26,Sparse!G26,NonLinear!G26)=0,0,(BilevelSolver!G26-MIN(BilevelSolver!G26,TimeDependent!G26,Sparse!G26,NonLinear!G26))/MIN(BilevelSolver!G26,TimeDependent!G26,Sparse!G26,NonLinear!G26))</f>
        <v>13.504823151125404</v>
      </c>
      <c r="M26" s="210">
        <f t="shared" si="0"/>
        <v>100</v>
      </c>
      <c r="O26" s="174">
        <v>400</v>
      </c>
      <c r="P26" s="174">
        <v>310</v>
      </c>
    </row>
    <row r="27" spans="1:16" ht="15.75" customHeight="1" thickTop="1" x14ac:dyDescent="0.2">
      <c r="A27" s="19" t="s">
        <v>137</v>
      </c>
      <c r="B27" s="19" t="s">
        <v>138</v>
      </c>
      <c r="C27" s="19">
        <v>2</v>
      </c>
      <c r="D27" s="19">
        <v>3</v>
      </c>
      <c r="E27" s="19">
        <v>1</v>
      </c>
      <c r="F27" s="19">
        <v>44</v>
      </c>
      <c r="G27" s="19">
        <v>44</v>
      </c>
      <c r="H27" s="19">
        <f t="shared" si="1"/>
        <v>0</v>
      </c>
      <c r="I27" s="19">
        <v>1445.7479699999999</v>
      </c>
      <c r="J27" s="19">
        <v>21440</v>
      </c>
      <c r="K27" s="19">
        <v>4.6609600000000002</v>
      </c>
      <c r="L27" s="19">
        <f>100*IF(MIN(BilevelSolver!G27,TimeDependent!G27,Sparse!G27,NonLinear!G27)=0,0,(BilevelSolver!G27-MIN(BilevelSolver!G27,TimeDependent!G27,Sparse!G27,NonLinear!G27))/MIN(BilevelSolver!G27,TimeDependent!G27,Sparse!G27,NonLinear!G27))</f>
        <v>1.1363742271699708E-8</v>
      </c>
      <c r="M27" s="208">
        <f t="shared" si="0"/>
        <v>89.406909090909082</v>
      </c>
      <c r="O27" s="172">
        <v>53</v>
      </c>
      <c r="P27" s="172">
        <v>0</v>
      </c>
    </row>
    <row r="28" spans="1:16" ht="15.75" customHeight="1" x14ac:dyDescent="0.2">
      <c r="A28" s="18" t="s">
        <v>139</v>
      </c>
      <c r="B28" s="18" t="s">
        <v>138</v>
      </c>
      <c r="C28" s="18">
        <v>2</v>
      </c>
      <c r="D28" s="18">
        <v>4</v>
      </c>
      <c r="E28" s="18">
        <v>0</v>
      </c>
      <c r="F28" s="18">
        <v>38</v>
      </c>
      <c r="G28" s="18">
        <v>42</v>
      </c>
      <c r="H28" s="18">
        <f t="shared" si="1"/>
        <v>9.5238095238095237</v>
      </c>
      <c r="I28" s="18">
        <v>7200.00641</v>
      </c>
      <c r="J28" s="18">
        <v>96794</v>
      </c>
      <c r="K28" s="18">
        <v>4.090236</v>
      </c>
      <c r="L28" s="18">
        <f>100*IF(MIN(BilevelSolver!G28,TimeDependent!G28,Sparse!G28,NonLinear!G28)=0,0,(BilevelSolver!G28-MIN(BilevelSolver!G28,TimeDependent!G28,Sparse!G28,NonLinear!G28))/MIN(BilevelSolver!G28,TimeDependent!G28,Sparse!G28,NonLinear!G28))</f>
        <v>0</v>
      </c>
      <c r="M28" s="207">
        <f t="shared" si="0"/>
        <v>90.261342857142864</v>
      </c>
      <c r="O28" s="171">
        <v>53</v>
      </c>
      <c r="P28" s="171">
        <v>0</v>
      </c>
    </row>
    <row r="29" spans="1:16" ht="15.75" customHeight="1" x14ac:dyDescent="0.2">
      <c r="A29" s="18" t="s">
        <v>140</v>
      </c>
      <c r="B29" s="18" t="s">
        <v>138</v>
      </c>
      <c r="C29" s="18">
        <v>2</v>
      </c>
      <c r="D29" s="18">
        <v>5</v>
      </c>
      <c r="E29" s="18">
        <v>0</v>
      </c>
      <c r="F29" s="18">
        <v>20.239892999999999</v>
      </c>
      <c r="G29" s="18">
        <v>40</v>
      </c>
      <c r="H29" s="18">
        <f t="shared" si="1"/>
        <v>49.400267499999998</v>
      </c>
      <c r="I29" s="18">
        <v>7200.0018</v>
      </c>
      <c r="J29" s="18">
        <v>78548</v>
      </c>
      <c r="K29" s="18">
        <v>3.6749499999999999</v>
      </c>
      <c r="L29" s="18">
        <f>100*IF(MIN(BilevelSolver!G29,TimeDependent!G29,Sparse!G29,NonLinear!G29)=0,0,(BilevelSolver!G29-MIN(BilevelSolver!G29,TimeDependent!G29,Sparse!G29,NonLinear!G29))/MIN(BilevelSolver!G29,TimeDependent!G29,Sparse!G29,NonLinear!G29))</f>
        <v>2.5641025641025639</v>
      </c>
      <c r="M29" s="207">
        <f t="shared" si="0"/>
        <v>90.812624999999997</v>
      </c>
      <c r="O29" s="171">
        <v>53</v>
      </c>
      <c r="P29" s="171">
        <v>0</v>
      </c>
    </row>
    <row r="30" spans="1:16" ht="15.75" customHeight="1" x14ac:dyDescent="0.2">
      <c r="A30" s="19" t="s">
        <v>141</v>
      </c>
      <c r="B30" s="19" t="s">
        <v>138</v>
      </c>
      <c r="C30" s="19">
        <v>3</v>
      </c>
      <c r="D30" s="19">
        <v>3</v>
      </c>
      <c r="E30" s="19">
        <v>1</v>
      </c>
      <c r="F30" s="19">
        <v>31</v>
      </c>
      <c r="G30" s="19">
        <v>31</v>
      </c>
      <c r="H30" s="19">
        <f t="shared" si="1"/>
        <v>0</v>
      </c>
      <c r="I30" s="19">
        <v>311.82045099999999</v>
      </c>
      <c r="J30" s="19">
        <v>6314</v>
      </c>
      <c r="K30" s="19">
        <v>3.5424370000000001</v>
      </c>
      <c r="L30" s="19">
        <f>100*IF(MIN(BilevelSolver!G30,TimeDependent!G30,Sparse!G30,NonLinear!G30)=0,0,(BilevelSolver!G30-MIN(BilevelSolver!G30,TimeDependent!G30,Sparse!G30,NonLinear!G30))/MIN(BilevelSolver!G30,TimeDependent!G30,Sparse!G30,NonLinear!G30))</f>
        <v>0</v>
      </c>
      <c r="M30" s="208">
        <f t="shared" si="0"/>
        <v>88.57278387096774</v>
      </c>
      <c r="O30" s="172">
        <v>45</v>
      </c>
      <c r="P30" s="172">
        <v>0</v>
      </c>
    </row>
    <row r="31" spans="1:16" ht="15.75" customHeight="1" x14ac:dyDescent="0.2">
      <c r="A31" s="19" t="s">
        <v>142</v>
      </c>
      <c r="B31" s="19" t="s">
        <v>138</v>
      </c>
      <c r="C31" s="19">
        <v>3</v>
      </c>
      <c r="D31" s="19">
        <v>4</v>
      </c>
      <c r="E31" s="19">
        <v>1</v>
      </c>
      <c r="F31" s="19">
        <v>28</v>
      </c>
      <c r="G31" s="19">
        <v>28</v>
      </c>
      <c r="H31" s="19">
        <f t="shared" si="1"/>
        <v>0</v>
      </c>
      <c r="I31" s="19">
        <v>1159.0080700000001</v>
      </c>
      <c r="J31" s="19">
        <v>21089</v>
      </c>
      <c r="K31" s="19">
        <v>1.568975</v>
      </c>
      <c r="L31" s="19">
        <f>100*IF(MIN(BilevelSolver!G31,TimeDependent!G31,Sparse!G31,NonLinear!G31)=0,0,(BilevelSolver!G31-MIN(BilevelSolver!G31,TimeDependent!G31,Sparse!G31,NonLinear!G31))/MIN(BilevelSolver!G31,TimeDependent!G31,Sparse!G31,NonLinear!G31))</f>
        <v>0</v>
      </c>
      <c r="M31" s="208">
        <f t="shared" si="0"/>
        <v>94.396517857142854</v>
      </c>
      <c r="O31" s="172">
        <v>45</v>
      </c>
      <c r="P31" s="172">
        <v>0</v>
      </c>
    </row>
    <row r="32" spans="1:16" ht="15.75" customHeight="1" x14ac:dyDescent="0.2">
      <c r="A32" s="19" t="s">
        <v>143</v>
      </c>
      <c r="B32" s="19" t="s">
        <v>138</v>
      </c>
      <c r="C32" s="19">
        <v>3</v>
      </c>
      <c r="D32" s="19">
        <v>5</v>
      </c>
      <c r="E32" s="19">
        <v>1</v>
      </c>
      <c r="F32" s="19">
        <v>23</v>
      </c>
      <c r="G32" s="19">
        <v>23</v>
      </c>
      <c r="H32" s="19">
        <f t="shared" si="1"/>
        <v>0</v>
      </c>
      <c r="I32" s="19">
        <v>2289.87574</v>
      </c>
      <c r="J32" s="19">
        <v>39055</v>
      </c>
      <c r="K32" s="19">
        <v>0.53367699999999996</v>
      </c>
      <c r="L32" s="19">
        <f>100*IF(MIN(BilevelSolver!G32,TimeDependent!G32,Sparse!G32,NonLinear!G32)=0,0,(BilevelSolver!G32-MIN(BilevelSolver!G32,TimeDependent!G32,Sparse!G32,NonLinear!G32))/MIN(BilevelSolver!G32,TimeDependent!G32,Sparse!G32,NonLinear!G32))</f>
        <v>0</v>
      </c>
      <c r="M32" s="208">
        <f t="shared" si="0"/>
        <v>97.679665217391289</v>
      </c>
      <c r="O32" s="172">
        <v>45</v>
      </c>
      <c r="P32" s="172">
        <v>0</v>
      </c>
    </row>
    <row r="33" spans="1:16" ht="15.75" customHeight="1" thickBot="1" x14ac:dyDescent="0.25">
      <c r="A33" s="22" t="s">
        <v>144</v>
      </c>
      <c r="B33" s="22" t="s">
        <v>138</v>
      </c>
      <c r="C33" s="22">
        <v>4</v>
      </c>
      <c r="D33" s="22">
        <v>3</v>
      </c>
      <c r="E33" s="22">
        <v>1</v>
      </c>
      <c r="F33" s="22">
        <v>7</v>
      </c>
      <c r="G33" s="22">
        <v>7</v>
      </c>
      <c r="H33" s="22">
        <f t="shared" si="1"/>
        <v>0</v>
      </c>
      <c r="I33" s="22">
        <v>2.7562440000000001</v>
      </c>
      <c r="J33" s="22">
        <v>189</v>
      </c>
      <c r="K33" s="22">
        <v>0</v>
      </c>
      <c r="L33" s="22">
        <f>100*IF(MIN(BilevelSolver!G33,TimeDependent!G33,Sparse!G33,NonLinear!G33)=0,0,(BilevelSolver!G33-MIN(BilevelSolver!G33,TimeDependent!G33,Sparse!G33,NonLinear!G33))/MIN(BilevelSolver!G33,TimeDependent!G33,Sparse!G33,NonLinear!G33))</f>
        <v>0</v>
      </c>
      <c r="M33" s="209">
        <f t="shared" si="0"/>
        <v>100</v>
      </c>
      <c r="O33" s="173">
        <v>36</v>
      </c>
      <c r="P33" s="173">
        <v>0</v>
      </c>
    </row>
    <row r="34" spans="1:16" ht="15.75" customHeight="1" thickTop="1" x14ac:dyDescent="0.2">
      <c r="A34" s="18" t="s">
        <v>145</v>
      </c>
      <c r="B34" s="18" t="s">
        <v>146</v>
      </c>
      <c r="C34" s="18">
        <v>7</v>
      </c>
      <c r="D34" s="18">
        <v>3</v>
      </c>
      <c r="E34" s="18">
        <v>0</v>
      </c>
      <c r="F34" s="18">
        <v>36.123463000000001</v>
      </c>
      <c r="G34" s="18">
        <v>107</v>
      </c>
      <c r="H34" s="18">
        <f t="shared" si="1"/>
        <v>66.239754205607468</v>
      </c>
      <c r="I34" s="18">
        <v>7200.0296799999996</v>
      </c>
      <c r="J34" s="18">
        <v>22155</v>
      </c>
      <c r="K34" s="18">
        <v>1.6312249999999999</v>
      </c>
      <c r="L34" s="18">
        <f>100*IF(MIN(BilevelSolver!G34,TimeDependent!G34,Sparse!G34,NonLinear!G34)=0,0,(BilevelSolver!G34-MIN(BilevelSolver!G34,TimeDependent!G34,Sparse!G34,NonLinear!G34))/MIN(BilevelSolver!G34,TimeDependent!G34,Sparse!G34,NonLinear!G34))</f>
        <v>7.0000000000000009</v>
      </c>
      <c r="M34" s="207">
        <f t="shared" ref="M34:M65" si="2">(G34-K34)*100/G34</f>
        <v>98.475490654205615</v>
      </c>
      <c r="O34" s="171">
        <v>115</v>
      </c>
      <c r="P34" s="171">
        <v>0</v>
      </c>
    </row>
    <row r="35" spans="1:16" ht="15.75" customHeight="1" x14ac:dyDescent="0.2">
      <c r="A35" s="18" t="s">
        <v>147</v>
      </c>
      <c r="B35" s="18" t="s">
        <v>146</v>
      </c>
      <c r="C35" s="18">
        <v>7</v>
      </c>
      <c r="D35" s="18">
        <v>4</v>
      </c>
      <c r="E35" s="18">
        <v>0</v>
      </c>
      <c r="F35" s="18">
        <v>19.555257999999998</v>
      </c>
      <c r="G35" s="18">
        <v>105</v>
      </c>
      <c r="H35" s="18">
        <f t="shared" si="1"/>
        <v>81.375944761904762</v>
      </c>
      <c r="I35" s="18">
        <v>7200.0020800000002</v>
      </c>
      <c r="J35" s="18">
        <v>23154</v>
      </c>
      <c r="K35" s="18">
        <v>4.579707</v>
      </c>
      <c r="L35" s="18">
        <f>100*IF(MIN(BilevelSolver!G35,TimeDependent!G35,Sparse!G35,NonLinear!G35)=0,0,(BilevelSolver!G35-MIN(BilevelSolver!G35,TimeDependent!G35,Sparse!G35,NonLinear!G35))/MIN(BilevelSolver!G35,TimeDependent!G35,Sparse!G35,NonLinear!G35))</f>
        <v>19.318181818181817</v>
      </c>
      <c r="M35" s="207">
        <f t="shared" si="2"/>
        <v>95.638374285714292</v>
      </c>
      <c r="O35" s="171">
        <v>115</v>
      </c>
      <c r="P35" s="171">
        <v>0</v>
      </c>
    </row>
    <row r="36" spans="1:16" ht="15.75" customHeight="1" x14ac:dyDescent="0.2">
      <c r="A36" s="18" t="s">
        <v>148</v>
      </c>
      <c r="B36" s="18" t="s">
        <v>146</v>
      </c>
      <c r="C36" s="18">
        <v>7</v>
      </c>
      <c r="D36" s="18">
        <v>5</v>
      </c>
      <c r="E36" s="18">
        <v>0</v>
      </c>
      <c r="F36" s="18">
        <v>8.3119250000000005</v>
      </c>
      <c r="G36" s="18">
        <v>104</v>
      </c>
      <c r="H36" s="18">
        <f t="shared" si="1"/>
        <v>92.007764423076907</v>
      </c>
      <c r="I36" s="18">
        <v>7200.0012999999999</v>
      </c>
      <c r="J36" s="18">
        <v>30051</v>
      </c>
      <c r="K36" s="18">
        <v>0.66666700000000001</v>
      </c>
      <c r="L36" s="18">
        <f>100*IF(MIN(BilevelSolver!G36,TimeDependent!G36,Sparse!G36,NonLinear!G36)=0,0,(BilevelSolver!G36-MIN(BilevelSolver!G36,TimeDependent!G36,Sparse!G36,NonLinear!G36))/MIN(BilevelSolver!G36,TimeDependent!G36,Sparse!G36,NonLinear!G36))</f>
        <v>23.809530522715921</v>
      </c>
      <c r="M36" s="207">
        <f t="shared" si="2"/>
        <v>99.35897403846154</v>
      </c>
      <c r="O36" s="171">
        <v>115</v>
      </c>
      <c r="P36" s="171">
        <v>0</v>
      </c>
    </row>
    <row r="37" spans="1:16" ht="15.75" customHeight="1" x14ac:dyDescent="0.2">
      <c r="A37" s="19" t="s">
        <v>149</v>
      </c>
      <c r="B37" s="19" t="s">
        <v>146</v>
      </c>
      <c r="C37" s="19">
        <v>8</v>
      </c>
      <c r="D37" s="19">
        <v>3</v>
      </c>
      <c r="E37" s="19">
        <v>1</v>
      </c>
      <c r="F37" s="19">
        <v>57</v>
      </c>
      <c r="G37" s="19">
        <v>57</v>
      </c>
      <c r="H37" s="19">
        <f t="shared" si="1"/>
        <v>0</v>
      </c>
      <c r="I37" s="19">
        <v>1823.3380299999999</v>
      </c>
      <c r="J37" s="19">
        <v>19727</v>
      </c>
      <c r="K37" s="19">
        <v>7.9328709999999996</v>
      </c>
      <c r="L37" s="19">
        <f>100*IF(MIN(BilevelSolver!G37,TimeDependent!G37,Sparse!G37,NonLinear!G37)=0,0,(BilevelSolver!G37-MIN(BilevelSolver!G37,TimeDependent!G37,Sparse!G37,NonLinear!G37))/MIN(BilevelSolver!G37,TimeDependent!G37,Sparse!G37,NonLinear!G37))</f>
        <v>3.8643552295726241E-12</v>
      </c>
      <c r="M37" s="208">
        <f t="shared" si="2"/>
        <v>86.082682456140361</v>
      </c>
      <c r="O37" s="172">
        <v>114</v>
      </c>
      <c r="P37" s="172">
        <v>0</v>
      </c>
    </row>
    <row r="38" spans="1:16" ht="15.75" customHeight="1" x14ac:dyDescent="0.2">
      <c r="A38" s="19" t="s">
        <v>150</v>
      </c>
      <c r="B38" s="19" t="s">
        <v>146</v>
      </c>
      <c r="C38" s="19">
        <v>8</v>
      </c>
      <c r="D38" s="19">
        <v>4</v>
      </c>
      <c r="E38" s="19">
        <v>1</v>
      </c>
      <c r="F38" s="19">
        <v>18</v>
      </c>
      <c r="G38" s="19">
        <v>18</v>
      </c>
      <c r="H38" s="19">
        <f t="shared" si="1"/>
        <v>0</v>
      </c>
      <c r="I38" s="19">
        <v>1471.60301</v>
      </c>
      <c r="J38" s="19">
        <v>20970</v>
      </c>
      <c r="K38" s="19">
        <v>4.8281369999999999</v>
      </c>
      <c r="L38" s="19">
        <f>100*IF(MIN(BilevelSolver!G38,TimeDependent!G38,Sparse!G38,NonLinear!G38)=0,0,(BilevelSolver!G38-MIN(BilevelSolver!G38,TimeDependent!G38,Sparse!G38,NonLinear!G38))/MIN(BilevelSolver!G38,TimeDependent!G38,Sparse!G38,NonLinear!G38))</f>
        <v>0</v>
      </c>
      <c r="M38" s="208">
        <f t="shared" si="2"/>
        <v>73.177016666666674</v>
      </c>
      <c r="O38" s="172">
        <v>114</v>
      </c>
      <c r="P38" s="172">
        <v>0</v>
      </c>
    </row>
    <row r="39" spans="1:16" ht="15.75" customHeight="1" thickBot="1" x14ac:dyDescent="0.25">
      <c r="A39" s="22" t="s">
        <v>151</v>
      </c>
      <c r="B39" s="22" t="s">
        <v>146</v>
      </c>
      <c r="C39" s="22">
        <v>8</v>
      </c>
      <c r="D39" s="22">
        <v>5</v>
      </c>
      <c r="E39" s="22">
        <v>1</v>
      </c>
      <c r="F39" s="22">
        <v>9</v>
      </c>
      <c r="G39" s="22">
        <v>9</v>
      </c>
      <c r="H39" s="22">
        <f t="shared" si="1"/>
        <v>0</v>
      </c>
      <c r="I39" s="22">
        <v>690.31778899999995</v>
      </c>
      <c r="J39" s="22">
        <v>12974</v>
      </c>
      <c r="K39" s="22">
        <v>0</v>
      </c>
      <c r="L39" s="22">
        <f>100*IF(MIN(BilevelSolver!G39,TimeDependent!G39,Sparse!G39,NonLinear!G39)=0,0,(BilevelSolver!G39-MIN(BilevelSolver!G39,TimeDependent!G39,Sparse!G39,NonLinear!G39))/MIN(BilevelSolver!G39,TimeDependent!G39,Sparse!G39,NonLinear!G39))</f>
        <v>6.4438331214570099E-10</v>
      </c>
      <c r="M39" s="209">
        <f t="shared" si="2"/>
        <v>100</v>
      </c>
      <c r="O39" s="173">
        <v>114</v>
      </c>
      <c r="P39" s="173">
        <v>0</v>
      </c>
    </row>
    <row r="40" spans="1:16" ht="15.75" customHeight="1" thickTop="1" x14ac:dyDescent="0.2">
      <c r="A40" s="18" t="s">
        <v>158</v>
      </c>
      <c r="B40" s="18" t="s">
        <v>153</v>
      </c>
      <c r="C40" s="18">
        <v>5</v>
      </c>
      <c r="D40" s="18">
        <v>5</v>
      </c>
      <c r="E40" s="18">
        <v>0</v>
      </c>
      <c r="F40" s="18">
        <v>0</v>
      </c>
      <c r="G40" s="18">
        <v>829</v>
      </c>
      <c r="H40" s="18">
        <f t="shared" si="1"/>
        <v>100</v>
      </c>
      <c r="I40" s="18">
        <v>7200.2324600000002</v>
      </c>
      <c r="J40" s="18">
        <v>2636</v>
      </c>
      <c r="K40" s="18">
        <v>0</v>
      </c>
      <c r="L40" s="18">
        <f>100*IF(MIN(BilevelSolver!G40,TimeDependent!G40,Sparse!G40,NonLinear!G40)=0,0,(BilevelSolver!G40-MIN(BilevelSolver!G40,TimeDependent!G40,Sparse!G40,NonLinear!G40))/MIN(BilevelSolver!G40,TimeDependent!G40,Sparse!G40,NonLinear!G40))</f>
        <v>7.1059434640261276</v>
      </c>
      <c r="M40" s="207">
        <f t="shared" si="2"/>
        <v>100</v>
      </c>
      <c r="O40" s="171">
        <v>851</v>
      </c>
      <c r="P40" s="171">
        <v>38</v>
      </c>
    </row>
    <row r="41" spans="1:16" ht="15.75" customHeight="1" x14ac:dyDescent="0.2">
      <c r="A41" s="18" t="s">
        <v>159</v>
      </c>
      <c r="B41" s="18" t="s">
        <v>153</v>
      </c>
      <c r="C41" s="18">
        <v>6</v>
      </c>
      <c r="D41" s="18">
        <v>3</v>
      </c>
      <c r="E41" s="18">
        <v>0</v>
      </c>
      <c r="F41" s="18">
        <v>8.0847770000000008</v>
      </c>
      <c r="G41" s="18">
        <v>333</v>
      </c>
      <c r="H41" s="18">
        <f t="shared" si="1"/>
        <v>97.572139039039058</v>
      </c>
      <c r="I41" s="18">
        <v>7200.0596999999998</v>
      </c>
      <c r="J41" s="18">
        <v>5165</v>
      </c>
      <c r="K41" s="18">
        <v>0</v>
      </c>
      <c r="L41" s="18">
        <f>100*IF(MIN(BilevelSolver!G41,TimeDependent!G41,Sparse!G41,NonLinear!G41)=0,0,(BilevelSolver!G41-MIN(BilevelSolver!G41,TimeDependent!G41,Sparse!G41,NonLinear!G41))/MIN(BilevelSolver!G41,TimeDependent!G41,Sparse!G41,NonLinear!G41))</f>
        <v>17.667844522968199</v>
      </c>
      <c r="M41" s="207">
        <f t="shared" si="2"/>
        <v>100</v>
      </c>
      <c r="O41" s="171">
        <v>358</v>
      </c>
      <c r="P41" s="171">
        <v>50</v>
      </c>
    </row>
    <row r="42" spans="1:16" ht="15.75" customHeight="1" x14ac:dyDescent="0.2">
      <c r="A42" s="18" t="s">
        <v>160</v>
      </c>
      <c r="B42" s="18" t="s">
        <v>153</v>
      </c>
      <c r="C42" s="18">
        <v>6</v>
      </c>
      <c r="D42" s="18">
        <v>4</v>
      </c>
      <c r="E42" s="18">
        <v>0</v>
      </c>
      <c r="F42" s="18">
        <v>3.4001459999999999</v>
      </c>
      <c r="G42" s="18">
        <v>332</v>
      </c>
      <c r="H42" s="18">
        <f t="shared" si="1"/>
        <v>98.975859638554212</v>
      </c>
      <c r="I42" s="18">
        <v>7200.0459499999997</v>
      </c>
      <c r="J42" s="18">
        <v>5211</v>
      </c>
      <c r="K42" s="18">
        <v>0</v>
      </c>
      <c r="L42" s="18">
        <f>100*IF(MIN(BilevelSolver!G42,TimeDependent!G42,Sparse!G42,NonLinear!G42)=0,0,(BilevelSolver!G42-MIN(BilevelSolver!G42,TimeDependent!G42,Sparse!G42,NonLinear!G42))/MIN(BilevelSolver!G42,TimeDependent!G42,Sparse!G42,NonLinear!G42))</f>
        <v>19.855595740809861</v>
      </c>
      <c r="M42" s="207">
        <f t="shared" si="2"/>
        <v>100</v>
      </c>
      <c r="O42" s="171">
        <v>358</v>
      </c>
      <c r="P42" s="171">
        <v>39</v>
      </c>
    </row>
    <row r="43" spans="1:16" ht="15.75" customHeight="1" x14ac:dyDescent="0.2">
      <c r="A43" s="18" t="s">
        <v>161</v>
      </c>
      <c r="B43" s="18" t="s">
        <v>153</v>
      </c>
      <c r="C43" s="18">
        <v>6</v>
      </c>
      <c r="D43" s="18">
        <v>5</v>
      </c>
      <c r="E43" s="18">
        <v>0</v>
      </c>
      <c r="F43" s="18">
        <v>0</v>
      </c>
      <c r="G43" s="18">
        <v>331</v>
      </c>
      <c r="H43" s="18">
        <f t="shared" si="1"/>
        <v>100</v>
      </c>
      <c r="I43" s="18">
        <v>7200.1147499999997</v>
      </c>
      <c r="J43" s="18">
        <v>5436</v>
      </c>
      <c r="K43" s="18">
        <v>0</v>
      </c>
      <c r="L43" s="18">
        <f>100*IF(MIN(BilevelSolver!G43,TimeDependent!G43,Sparse!G43,NonLinear!G43)=0,0,(BilevelSolver!G43-MIN(BilevelSolver!G43,TimeDependent!G43,Sparse!G43,NonLinear!G43))/MIN(BilevelSolver!G43,TimeDependent!G43,Sparse!G43,NonLinear!G43))</f>
        <v>24.905660430529</v>
      </c>
      <c r="M43" s="207">
        <f t="shared" si="2"/>
        <v>100</v>
      </c>
      <c r="O43" s="171">
        <v>358</v>
      </c>
      <c r="P43" s="171">
        <v>38</v>
      </c>
    </row>
    <row r="44" spans="1:16" ht="15.75" customHeight="1" x14ac:dyDescent="0.2">
      <c r="A44" s="18" t="s">
        <v>162</v>
      </c>
      <c r="B44" s="18" t="s">
        <v>153</v>
      </c>
      <c r="C44" s="18">
        <v>7</v>
      </c>
      <c r="D44" s="18">
        <v>3</v>
      </c>
      <c r="E44" s="18">
        <v>0</v>
      </c>
      <c r="F44" s="18">
        <v>33.757503999999997</v>
      </c>
      <c r="G44" s="18">
        <v>77</v>
      </c>
      <c r="H44" s="18">
        <f t="shared" si="1"/>
        <v>56.159085714285716</v>
      </c>
      <c r="I44" s="18">
        <v>7200.0023899999997</v>
      </c>
      <c r="J44" s="18">
        <v>20161</v>
      </c>
      <c r="K44" s="18">
        <v>3.6552419999999999</v>
      </c>
      <c r="L44" s="18">
        <f>100*IF(MIN(BilevelSolver!G44,TimeDependent!G44,Sparse!G44,NonLinear!G44)=0,0,(BilevelSolver!G44-MIN(BilevelSolver!G44,TimeDependent!G44,Sparse!G44,NonLinear!G44))/MIN(BilevelSolver!G44,TimeDependent!G44,Sparse!G44,NonLinear!G44))</f>
        <v>10</v>
      </c>
      <c r="M44" s="207">
        <f t="shared" si="2"/>
        <v>95.252932467532474</v>
      </c>
      <c r="O44" s="171">
        <v>137</v>
      </c>
      <c r="P44" s="171">
        <v>40</v>
      </c>
    </row>
    <row r="45" spans="1:16" ht="15.75" customHeight="1" x14ac:dyDescent="0.2">
      <c r="A45" s="18" t="s">
        <v>163</v>
      </c>
      <c r="B45" s="18" t="s">
        <v>153</v>
      </c>
      <c r="C45" s="18">
        <v>7</v>
      </c>
      <c r="D45" s="18">
        <v>4</v>
      </c>
      <c r="E45" s="18">
        <v>0</v>
      </c>
      <c r="F45" s="18">
        <v>18.11159</v>
      </c>
      <c r="G45" s="18">
        <v>76</v>
      </c>
      <c r="H45" s="18">
        <f t="shared" si="1"/>
        <v>76.1689605263158</v>
      </c>
      <c r="I45" s="18">
        <v>7200.0435799999996</v>
      </c>
      <c r="J45" s="18">
        <v>19324</v>
      </c>
      <c r="K45" s="18">
        <v>0.973742</v>
      </c>
      <c r="L45" s="18">
        <f>100*IF(MIN(BilevelSolver!G45,TimeDependent!G45,Sparse!G45,NonLinear!G45)=0,0,(BilevelSolver!G45-MIN(BilevelSolver!G45,TimeDependent!G45,Sparse!G45,NonLinear!G45))/MIN(BilevelSolver!G45,TimeDependent!G45,Sparse!G45,NonLinear!G45))</f>
        <v>22.580645161302574</v>
      </c>
      <c r="M45" s="207">
        <f t="shared" si="2"/>
        <v>98.718760526315791</v>
      </c>
      <c r="O45" s="171">
        <v>137</v>
      </c>
      <c r="P45" s="171">
        <v>39</v>
      </c>
    </row>
    <row r="46" spans="1:16" ht="15.75" customHeight="1" thickBot="1" x14ac:dyDescent="0.25">
      <c r="A46" s="21" t="s">
        <v>164</v>
      </c>
      <c r="B46" s="21" t="s">
        <v>153</v>
      </c>
      <c r="C46" s="21">
        <v>7</v>
      </c>
      <c r="D46" s="21">
        <v>5</v>
      </c>
      <c r="E46" s="21">
        <v>0</v>
      </c>
      <c r="F46" s="21">
        <v>11.873298</v>
      </c>
      <c r="G46" s="21">
        <v>68</v>
      </c>
      <c r="H46" s="21">
        <f t="shared" si="1"/>
        <v>82.539267647058836</v>
      </c>
      <c r="I46" s="21">
        <v>7200.0270899999996</v>
      </c>
      <c r="J46" s="21">
        <v>18129</v>
      </c>
      <c r="K46" s="21">
        <v>0</v>
      </c>
      <c r="L46" s="21">
        <f>100*IF(MIN(BilevelSolver!G46,TimeDependent!G46,Sparse!G46,NonLinear!G46)=0,0,(BilevelSolver!G46-MIN(BilevelSolver!G46,TimeDependent!G46,Sparse!G46,NonLinear!G46))/MIN(BilevelSolver!G46,TimeDependent!G46,Sparse!G46,NonLinear!G46))</f>
        <v>11.475409836067211</v>
      </c>
      <c r="M46" s="210">
        <f t="shared" si="2"/>
        <v>100</v>
      </c>
      <c r="O46" s="174">
        <v>137</v>
      </c>
      <c r="P46" s="174">
        <v>38</v>
      </c>
    </row>
    <row r="47" spans="1:16" ht="15.75" customHeight="1" thickTop="1" x14ac:dyDescent="0.2">
      <c r="A47" s="19" t="s">
        <v>165</v>
      </c>
      <c r="B47" s="19" t="s">
        <v>166</v>
      </c>
      <c r="C47" s="19">
        <v>2</v>
      </c>
      <c r="D47" s="19">
        <v>3</v>
      </c>
      <c r="E47" s="19">
        <v>1</v>
      </c>
      <c r="F47" s="19">
        <v>15</v>
      </c>
      <c r="G47" s="19">
        <v>15</v>
      </c>
      <c r="H47" s="19">
        <f t="shared" si="1"/>
        <v>0</v>
      </c>
      <c r="I47" s="19">
        <v>13.633468000000001</v>
      </c>
      <c r="J47" s="19">
        <v>435</v>
      </c>
      <c r="K47" s="19">
        <v>2.5594269999999999</v>
      </c>
      <c r="L47" s="19">
        <f>100*IF(MIN(BilevelSolver!G47,TimeDependent!G47,Sparse!G47,NonLinear!G47)=0,0,(BilevelSolver!G47-MIN(BilevelSolver!G47,TimeDependent!G47,Sparse!G47,NonLinear!G47))/MIN(BilevelSolver!G47,TimeDependent!G47,Sparse!G47,NonLinear!G47))</f>
        <v>6.6317322004276458E-13</v>
      </c>
      <c r="M47" s="208">
        <f t="shared" si="2"/>
        <v>82.937153333333328</v>
      </c>
      <c r="O47" s="172">
        <v>33</v>
      </c>
      <c r="P47" s="172">
        <v>0</v>
      </c>
    </row>
    <row r="48" spans="1:16" ht="15.75" customHeight="1" x14ac:dyDescent="0.2">
      <c r="A48" s="19" t="s">
        <v>167</v>
      </c>
      <c r="B48" s="19" t="s">
        <v>166</v>
      </c>
      <c r="C48" s="19">
        <v>2</v>
      </c>
      <c r="D48" s="19">
        <v>4</v>
      </c>
      <c r="E48" s="19">
        <v>1</v>
      </c>
      <c r="F48" s="19">
        <v>13</v>
      </c>
      <c r="G48" s="19">
        <v>13</v>
      </c>
      <c r="H48" s="19">
        <f t="shared" si="1"/>
        <v>0</v>
      </c>
      <c r="I48" s="19">
        <v>26.249233</v>
      </c>
      <c r="J48" s="19">
        <v>967</v>
      </c>
      <c r="K48" s="19">
        <v>1.158749</v>
      </c>
      <c r="L48" s="19">
        <f>100*IF(MIN(BilevelSolver!G48,TimeDependent!G48,Sparse!G48,NonLinear!G48)=0,0,(BilevelSolver!G48-MIN(BilevelSolver!G48,TimeDependent!G48,Sparse!G48,NonLinear!G48))/MIN(BilevelSolver!G48,TimeDependent!G48,Sparse!G48,NonLinear!G48))</f>
        <v>0</v>
      </c>
      <c r="M48" s="208">
        <f t="shared" si="2"/>
        <v>91.086546153846157</v>
      </c>
      <c r="O48" s="172">
        <v>33</v>
      </c>
      <c r="P48" s="172">
        <v>0</v>
      </c>
    </row>
    <row r="49" spans="1:16" ht="15.75" customHeight="1" thickBot="1" x14ac:dyDescent="0.25">
      <c r="A49" s="22" t="s">
        <v>168</v>
      </c>
      <c r="B49" s="22" t="s">
        <v>166</v>
      </c>
      <c r="C49" s="22">
        <v>2</v>
      </c>
      <c r="D49" s="22">
        <v>5</v>
      </c>
      <c r="E49" s="22">
        <v>1</v>
      </c>
      <c r="F49" s="22">
        <v>8</v>
      </c>
      <c r="G49" s="22">
        <v>8</v>
      </c>
      <c r="H49" s="22">
        <f t="shared" si="1"/>
        <v>0</v>
      </c>
      <c r="I49" s="22">
        <v>15.465248000000001</v>
      </c>
      <c r="J49" s="22">
        <v>826</v>
      </c>
      <c r="K49" s="22">
        <v>0.6</v>
      </c>
      <c r="L49" s="22">
        <f>100*IF(MIN(BilevelSolver!G49,TimeDependent!G49,Sparse!G49,NonLinear!G49)=0,0,(BilevelSolver!G49-MIN(BilevelSolver!G49,TimeDependent!G49,Sparse!G49,NonLinear!G49))/MIN(BilevelSolver!G49,TimeDependent!G49,Sparse!G49,NonLinear!G49))</f>
        <v>0</v>
      </c>
      <c r="M49" s="209">
        <f t="shared" si="2"/>
        <v>92.5</v>
      </c>
      <c r="O49" s="173">
        <v>33</v>
      </c>
      <c r="P49" s="173">
        <v>0</v>
      </c>
    </row>
    <row r="50" spans="1:16" ht="15.75" customHeight="1" thickTop="1" x14ac:dyDescent="0.2">
      <c r="A50" s="19" t="s">
        <v>169</v>
      </c>
      <c r="B50" s="19" t="s">
        <v>170</v>
      </c>
      <c r="C50" s="19">
        <v>2</v>
      </c>
      <c r="D50" s="19">
        <v>3</v>
      </c>
      <c r="E50" s="19">
        <v>1</v>
      </c>
      <c r="F50" s="19">
        <v>48</v>
      </c>
      <c r="G50" s="19">
        <v>48</v>
      </c>
      <c r="H50" s="19">
        <f t="shared" si="1"/>
        <v>0</v>
      </c>
      <c r="I50" s="19">
        <v>1212.80026</v>
      </c>
      <c r="J50" s="19">
        <v>16924</v>
      </c>
      <c r="K50" s="19">
        <v>0</v>
      </c>
      <c r="L50" s="19">
        <f>100*IF(MIN(BilevelSolver!G50,TimeDependent!G50,Sparse!G50,NonLinear!G50)=0,0,(BilevelSolver!G50-MIN(BilevelSolver!G50,TimeDependent!G50,Sparse!G50,NonLinear!G50))/MIN(BilevelSolver!G50,TimeDependent!G50,Sparse!G50,NonLinear!G50))</f>
        <v>0</v>
      </c>
      <c r="M50" s="208">
        <f t="shared" si="2"/>
        <v>100</v>
      </c>
      <c r="O50" s="172">
        <v>59</v>
      </c>
      <c r="P50" s="172">
        <v>35</v>
      </c>
    </row>
    <row r="51" spans="1:16" ht="15.75" customHeight="1" x14ac:dyDescent="0.2">
      <c r="A51" s="18" t="s">
        <v>171</v>
      </c>
      <c r="B51" s="18" t="s">
        <v>170</v>
      </c>
      <c r="C51" s="18">
        <v>2</v>
      </c>
      <c r="D51" s="18">
        <v>4</v>
      </c>
      <c r="E51" s="18">
        <v>0</v>
      </c>
      <c r="F51" s="18">
        <v>33.581820999999998</v>
      </c>
      <c r="G51" s="18">
        <v>45</v>
      </c>
      <c r="H51" s="18">
        <f t="shared" si="1"/>
        <v>25.373731111111116</v>
      </c>
      <c r="I51" s="18">
        <v>7200.0002999999997</v>
      </c>
      <c r="J51" s="18">
        <v>65480</v>
      </c>
      <c r="K51" s="18">
        <v>2.1</v>
      </c>
      <c r="L51" s="18">
        <f>100*IF(MIN(BilevelSolver!G51,TimeDependent!G51,Sparse!G51,NonLinear!G51)=0,0,(BilevelSolver!G51-MIN(BilevelSolver!G51,TimeDependent!G51,Sparse!G51,NonLinear!G51))/MIN(BilevelSolver!G51,TimeDependent!G51,Sparse!G51,NonLinear!G51))</f>
        <v>4.6511627906976747</v>
      </c>
      <c r="M51" s="207">
        <f t="shared" si="2"/>
        <v>95.333333333333329</v>
      </c>
      <c r="O51" s="171">
        <v>59</v>
      </c>
      <c r="P51" s="171">
        <v>34</v>
      </c>
    </row>
    <row r="52" spans="1:16" ht="15.75" customHeight="1" x14ac:dyDescent="0.2">
      <c r="A52" s="18" t="s">
        <v>172</v>
      </c>
      <c r="B52" s="18" t="s">
        <v>170</v>
      </c>
      <c r="C52" s="18">
        <v>2</v>
      </c>
      <c r="D52" s="18">
        <v>5</v>
      </c>
      <c r="E52" s="18">
        <v>0</v>
      </c>
      <c r="F52" s="18">
        <v>20.131077000000001</v>
      </c>
      <c r="G52" s="18">
        <v>40</v>
      </c>
      <c r="H52" s="18">
        <f t="shared" si="1"/>
        <v>49.672307500000002</v>
      </c>
      <c r="I52" s="18">
        <v>7200.0054499999997</v>
      </c>
      <c r="J52" s="18">
        <v>66174</v>
      </c>
      <c r="K52" s="18">
        <v>2.1163509999999999</v>
      </c>
      <c r="L52" s="18">
        <f>100*IF(MIN(BilevelSolver!G52,TimeDependent!G52,Sparse!G52,NonLinear!G52)=0,0,(BilevelSolver!G52-MIN(BilevelSolver!G52,TimeDependent!G52,Sparse!G52,NonLinear!G52))/MIN(BilevelSolver!G52,TimeDependent!G52,Sparse!G52,NonLinear!G52))</f>
        <v>0</v>
      </c>
      <c r="M52" s="207">
        <f t="shared" si="2"/>
        <v>94.709122500000007</v>
      </c>
      <c r="O52" s="171">
        <v>59</v>
      </c>
      <c r="P52" s="171">
        <v>26</v>
      </c>
    </row>
    <row r="53" spans="1:16" ht="15.75" customHeight="1" x14ac:dyDescent="0.2">
      <c r="A53" s="19" t="s">
        <v>173</v>
      </c>
      <c r="B53" s="19" t="s">
        <v>170</v>
      </c>
      <c r="C53" s="19">
        <v>3</v>
      </c>
      <c r="D53" s="19">
        <v>3</v>
      </c>
      <c r="E53" s="19">
        <v>1</v>
      </c>
      <c r="F53" s="19">
        <v>36</v>
      </c>
      <c r="G53" s="19">
        <v>36</v>
      </c>
      <c r="H53" s="19">
        <f t="shared" si="1"/>
        <v>0</v>
      </c>
      <c r="I53" s="19">
        <v>431.356154</v>
      </c>
      <c r="J53" s="19">
        <v>6389</v>
      </c>
      <c r="K53" s="19">
        <v>0</v>
      </c>
      <c r="L53" s="19">
        <f>100*IF(MIN(BilevelSolver!G53,TimeDependent!G53,Sparse!G53,NonLinear!G53)=0,0,(BilevelSolver!G53-MIN(BilevelSolver!G53,TimeDependent!G53,Sparse!G53,NonLinear!G53))/MIN(BilevelSolver!G53,TimeDependent!G53,Sparse!G53,NonLinear!G53))</f>
        <v>0</v>
      </c>
      <c r="M53" s="208">
        <f t="shared" si="2"/>
        <v>100</v>
      </c>
      <c r="O53" s="172">
        <v>48</v>
      </c>
      <c r="P53" s="172">
        <v>35</v>
      </c>
    </row>
    <row r="54" spans="1:16" ht="15.75" customHeight="1" x14ac:dyDescent="0.2">
      <c r="A54" s="19" t="s">
        <v>174</v>
      </c>
      <c r="B54" s="19" t="s">
        <v>170</v>
      </c>
      <c r="C54" s="19">
        <v>3</v>
      </c>
      <c r="D54" s="19">
        <v>4</v>
      </c>
      <c r="E54" s="19">
        <v>1</v>
      </c>
      <c r="F54" s="19">
        <v>34</v>
      </c>
      <c r="G54" s="19">
        <v>34</v>
      </c>
      <c r="H54" s="19">
        <f t="shared" si="1"/>
        <v>0</v>
      </c>
      <c r="I54" s="19">
        <v>2938.8388399999999</v>
      </c>
      <c r="J54" s="19">
        <v>42124</v>
      </c>
      <c r="K54" s="19">
        <v>0</v>
      </c>
      <c r="L54" s="19">
        <f>100*IF(MIN(BilevelSolver!G54,TimeDependent!G54,Sparse!G54,NonLinear!G54)=0,0,(BilevelSolver!G54-MIN(BilevelSolver!G54,TimeDependent!G54,Sparse!G54,NonLinear!G54))/MIN(BilevelSolver!G54,TimeDependent!G54,Sparse!G54,NonLinear!G54))</f>
        <v>0</v>
      </c>
      <c r="M54" s="208">
        <f t="shared" si="2"/>
        <v>100</v>
      </c>
      <c r="O54" s="172">
        <v>48</v>
      </c>
      <c r="P54" s="172">
        <v>27</v>
      </c>
    </row>
    <row r="55" spans="1:16" ht="15.75" customHeight="1" x14ac:dyDescent="0.2">
      <c r="A55" s="18" t="s">
        <v>175</v>
      </c>
      <c r="B55" s="18" t="s">
        <v>170</v>
      </c>
      <c r="C55" s="18">
        <v>3</v>
      </c>
      <c r="D55" s="18">
        <v>5</v>
      </c>
      <c r="E55" s="18">
        <v>0</v>
      </c>
      <c r="F55" s="18">
        <v>22.653003999999999</v>
      </c>
      <c r="G55" s="18">
        <v>33</v>
      </c>
      <c r="H55" s="18">
        <f t="shared" si="1"/>
        <v>31.354533333333336</v>
      </c>
      <c r="I55" s="18">
        <v>7200.0010700000003</v>
      </c>
      <c r="J55" s="18">
        <v>87860</v>
      </c>
      <c r="K55" s="18">
        <v>0</v>
      </c>
      <c r="L55" s="18">
        <f>100*IF(MIN(BilevelSolver!G55,TimeDependent!G55,Sparse!G55,NonLinear!G55)=0,0,(BilevelSolver!G55-MIN(BilevelSolver!G55,TimeDependent!G55,Sparse!G55,NonLinear!G55))/MIN(BilevelSolver!G55,TimeDependent!G55,Sparse!G55,NonLinear!G55))</f>
        <v>0</v>
      </c>
      <c r="M55" s="207">
        <f t="shared" si="2"/>
        <v>100</v>
      </c>
      <c r="O55" s="171">
        <v>48</v>
      </c>
      <c r="P55" s="171">
        <v>15</v>
      </c>
    </row>
    <row r="56" spans="1:16" ht="15.75" customHeight="1" x14ac:dyDescent="0.2">
      <c r="A56" s="19" t="s">
        <v>176</v>
      </c>
      <c r="B56" s="19" t="s">
        <v>170</v>
      </c>
      <c r="C56" s="19">
        <v>4</v>
      </c>
      <c r="D56" s="19">
        <v>3</v>
      </c>
      <c r="E56" s="19">
        <v>1</v>
      </c>
      <c r="F56" s="19">
        <v>34</v>
      </c>
      <c r="G56" s="19">
        <v>34</v>
      </c>
      <c r="H56" s="19">
        <f t="shared" si="1"/>
        <v>0</v>
      </c>
      <c r="I56" s="19">
        <v>399.91873099999998</v>
      </c>
      <c r="J56" s="19">
        <v>9848</v>
      </c>
      <c r="K56" s="19">
        <v>2.7748439999999999</v>
      </c>
      <c r="L56" s="19">
        <f>100*IF(MIN(BilevelSolver!G56,TimeDependent!G56,Sparse!G56,NonLinear!G56)=0,0,(BilevelSolver!G56-MIN(BilevelSolver!G56,TimeDependent!G56,Sparse!G56,NonLinear!G56))/MIN(BilevelSolver!G56,TimeDependent!G56,Sparse!G56,NonLinear!G56))</f>
        <v>0</v>
      </c>
      <c r="M56" s="208">
        <f t="shared" si="2"/>
        <v>91.838694117647051</v>
      </c>
      <c r="O56" s="172">
        <v>41</v>
      </c>
      <c r="P56" s="172">
        <v>28</v>
      </c>
    </row>
    <row r="57" spans="1:16" ht="15.75" customHeight="1" x14ac:dyDescent="0.2">
      <c r="A57" s="19" t="s">
        <v>177</v>
      </c>
      <c r="B57" s="19" t="s">
        <v>170</v>
      </c>
      <c r="C57" s="19">
        <v>4</v>
      </c>
      <c r="D57" s="19">
        <v>4</v>
      </c>
      <c r="E57" s="19">
        <v>1</v>
      </c>
      <c r="F57" s="19">
        <v>30</v>
      </c>
      <c r="G57" s="19">
        <v>30</v>
      </c>
      <c r="H57" s="19">
        <f t="shared" si="1"/>
        <v>0</v>
      </c>
      <c r="I57" s="19">
        <v>2360.8741399999999</v>
      </c>
      <c r="J57" s="19">
        <v>61562</v>
      </c>
      <c r="K57" s="19">
        <v>2.1170360000000001</v>
      </c>
      <c r="L57" s="19">
        <f>100*IF(MIN(BilevelSolver!G57,TimeDependent!G57,Sparse!G57,NonLinear!G57)=0,0,(BilevelSolver!G57-MIN(BilevelSolver!G57,TimeDependent!G57,Sparse!G57,NonLinear!G57))/MIN(BilevelSolver!G57,TimeDependent!G57,Sparse!G57,NonLinear!G57))</f>
        <v>0</v>
      </c>
      <c r="M57" s="208">
        <f t="shared" si="2"/>
        <v>92.943213333333333</v>
      </c>
      <c r="O57" s="172">
        <v>41</v>
      </c>
      <c r="P57" s="172">
        <v>16</v>
      </c>
    </row>
    <row r="58" spans="1:16" ht="15.75" customHeight="1" x14ac:dyDescent="0.2">
      <c r="A58" s="18" t="s">
        <v>178</v>
      </c>
      <c r="B58" s="18" t="s">
        <v>170</v>
      </c>
      <c r="C58" s="18">
        <v>4</v>
      </c>
      <c r="D58" s="18">
        <v>5</v>
      </c>
      <c r="E58" s="18">
        <v>0</v>
      </c>
      <c r="F58" s="18">
        <v>24</v>
      </c>
      <c r="G58" s="18">
        <v>29</v>
      </c>
      <c r="H58" s="18">
        <f t="shared" si="1"/>
        <v>17.241379310344829</v>
      </c>
      <c r="I58" s="18">
        <v>7200.0030299999999</v>
      </c>
      <c r="J58" s="18">
        <v>133073</v>
      </c>
      <c r="K58" s="18">
        <v>0</v>
      </c>
      <c r="L58" s="18">
        <f>100*IF(MIN(BilevelSolver!G58,TimeDependent!G58,Sparse!G58,NonLinear!G58)=0,0,(BilevelSolver!G58-MIN(BilevelSolver!G58,TimeDependent!G58,Sparse!G58,NonLinear!G58))/MIN(BilevelSolver!G58,TimeDependent!G58,Sparse!G58,NonLinear!G58))</f>
        <v>3.5714285714285712</v>
      </c>
      <c r="M58" s="207">
        <f t="shared" si="2"/>
        <v>100</v>
      </c>
      <c r="O58" s="171">
        <v>41</v>
      </c>
      <c r="P58" s="171">
        <v>7</v>
      </c>
    </row>
    <row r="59" spans="1:16" ht="15.75" customHeight="1" x14ac:dyDescent="0.2">
      <c r="A59" s="19" t="s">
        <v>179</v>
      </c>
      <c r="B59" s="19" t="s">
        <v>170</v>
      </c>
      <c r="C59" s="19">
        <v>6</v>
      </c>
      <c r="D59" s="19">
        <v>3</v>
      </c>
      <c r="E59" s="19">
        <v>1</v>
      </c>
      <c r="F59" s="19">
        <v>20</v>
      </c>
      <c r="G59" s="19">
        <v>20</v>
      </c>
      <c r="H59" s="19">
        <f t="shared" si="1"/>
        <v>0</v>
      </c>
      <c r="I59" s="19">
        <v>33.983773999999997</v>
      </c>
      <c r="J59" s="19">
        <v>928</v>
      </c>
      <c r="K59" s="19">
        <v>3.7423570000000002</v>
      </c>
      <c r="L59" s="19">
        <f>100*IF(MIN(BilevelSolver!G59,TimeDependent!G59,Sparse!G59,NonLinear!G59)=0,0,(BilevelSolver!G59-MIN(BilevelSolver!G59,TimeDependent!G59,Sparse!G59,NonLinear!G59))/MIN(BilevelSolver!G59,TimeDependent!G59,Sparse!G59,NonLinear!G59))</f>
        <v>0</v>
      </c>
      <c r="M59" s="208">
        <f t="shared" si="2"/>
        <v>81.288215000000008</v>
      </c>
      <c r="O59" s="172">
        <v>38</v>
      </c>
      <c r="P59" s="172">
        <v>9</v>
      </c>
    </row>
    <row r="60" spans="1:16" ht="15.75" customHeight="1" x14ac:dyDescent="0.2">
      <c r="A60" s="19" t="s">
        <v>180</v>
      </c>
      <c r="B60" s="19" t="s">
        <v>170</v>
      </c>
      <c r="C60" s="19">
        <v>6</v>
      </c>
      <c r="D60" s="19">
        <v>4</v>
      </c>
      <c r="E60" s="19">
        <v>1</v>
      </c>
      <c r="F60" s="19">
        <v>18</v>
      </c>
      <c r="G60" s="19">
        <v>18</v>
      </c>
      <c r="H60" s="19">
        <f t="shared" si="1"/>
        <v>0</v>
      </c>
      <c r="I60" s="19">
        <v>155.999123</v>
      </c>
      <c r="J60" s="19">
        <v>9740</v>
      </c>
      <c r="K60" s="19">
        <v>1.3028649999999999</v>
      </c>
      <c r="L60" s="19">
        <f>100*IF(MIN(BilevelSolver!G60,TimeDependent!G60,Sparse!G60,NonLinear!G60)=0,0,(BilevelSolver!G60-MIN(BilevelSolver!G60,TimeDependent!G60,Sparse!G60,NonLinear!G60))/MIN(BilevelSolver!G60,TimeDependent!G60,Sparse!G60,NonLinear!G60))</f>
        <v>0</v>
      </c>
      <c r="M60" s="208">
        <f t="shared" si="2"/>
        <v>92.761861111111102</v>
      </c>
      <c r="O60" s="172">
        <v>38</v>
      </c>
      <c r="P60" s="172">
        <v>0</v>
      </c>
    </row>
    <row r="61" spans="1:16" ht="15.75" customHeight="1" thickBot="1" x14ac:dyDescent="0.25">
      <c r="A61" s="22" t="s">
        <v>181</v>
      </c>
      <c r="B61" s="22" t="s">
        <v>170</v>
      </c>
      <c r="C61" s="22">
        <v>6</v>
      </c>
      <c r="D61" s="22">
        <v>5</v>
      </c>
      <c r="E61" s="22">
        <v>1</v>
      </c>
      <c r="F61" s="22">
        <v>12</v>
      </c>
      <c r="G61" s="22">
        <v>12</v>
      </c>
      <c r="H61" s="22">
        <f t="shared" si="1"/>
        <v>0</v>
      </c>
      <c r="I61" s="22">
        <v>148.828408</v>
      </c>
      <c r="J61" s="22">
        <v>10902</v>
      </c>
      <c r="K61" s="22">
        <v>0</v>
      </c>
      <c r="L61" s="22">
        <f>100*IF(MIN(BilevelSolver!G61,TimeDependent!G61,Sparse!G61,NonLinear!G61)=0,0,(BilevelSolver!G61-MIN(BilevelSolver!G61,TimeDependent!G61,Sparse!G61,NonLinear!G61))/MIN(BilevelSolver!G61,TimeDependent!G61,Sparse!G61,NonLinear!G61))</f>
        <v>0</v>
      </c>
      <c r="M61" s="209">
        <f t="shared" si="2"/>
        <v>100</v>
      </c>
      <c r="O61" s="173">
        <v>38</v>
      </c>
      <c r="P61" s="173">
        <v>0</v>
      </c>
    </row>
    <row r="62" spans="1:16" ht="15.75" customHeight="1" thickTop="1" x14ac:dyDescent="0.2">
      <c r="A62" s="18" t="s">
        <v>182</v>
      </c>
      <c r="B62" s="18" t="s">
        <v>183</v>
      </c>
      <c r="C62" s="18">
        <v>2</v>
      </c>
      <c r="D62" s="18">
        <v>3</v>
      </c>
      <c r="E62" s="18">
        <v>0</v>
      </c>
      <c r="F62" s="18">
        <v>22.602612000000001</v>
      </c>
      <c r="G62" s="18">
        <v>1135</v>
      </c>
      <c r="H62" s="18">
        <f t="shared" si="1"/>
        <v>98.008580440528647</v>
      </c>
      <c r="I62" s="18">
        <v>7200.13094</v>
      </c>
      <c r="J62" s="18">
        <v>2167</v>
      </c>
      <c r="K62" s="18">
        <v>6.1571429999999996</v>
      </c>
      <c r="L62" s="18">
        <f>100*IF(MIN(BilevelSolver!G62,TimeDependent!G62,Sparse!G62,NonLinear!G62)=0,0,(BilevelSolver!G62-MIN(BilevelSolver!G62,TimeDependent!G62,Sparse!G62,NonLinear!G62))/MIN(BilevelSolver!G62,TimeDependent!G62,Sparse!G62,NonLinear!G62))</f>
        <v>1.3392860749305446</v>
      </c>
      <c r="M62" s="207">
        <f t="shared" si="2"/>
        <v>99.45752044052864</v>
      </c>
      <c r="O62" s="171">
        <v>1141</v>
      </c>
      <c r="P62" s="171">
        <v>244</v>
      </c>
    </row>
    <row r="63" spans="1:16" ht="15.75" customHeight="1" x14ac:dyDescent="0.2">
      <c r="A63" s="18" t="s">
        <v>184</v>
      </c>
      <c r="B63" s="18" t="s">
        <v>183</v>
      </c>
      <c r="C63" s="18">
        <v>2</v>
      </c>
      <c r="D63" s="18">
        <v>4</v>
      </c>
      <c r="E63" s="18">
        <v>0</v>
      </c>
      <c r="F63" s="18">
        <v>26.966667000000001</v>
      </c>
      <c r="G63" s="18">
        <v>1131</v>
      </c>
      <c r="H63" s="18">
        <f t="shared" si="1"/>
        <v>97.615679310344845</v>
      </c>
      <c r="I63" s="18">
        <v>7200.2299300000004</v>
      </c>
      <c r="J63" s="18">
        <v>1351</v>
      </c>
      <c r="K63" s="18">
        <v>3.1895349999999998</v>
      </c>
      <c r="L63" s="18">
        <f>100*IF(MIN(BilevelSolver!G63,TimeDependent!G63,Sparse!G63,NonLinear!G63)=0,0,(BilevelSolver!G63-MIN(BilevelSolver!G63,TimeDependent!G63,Sparse!G63,NonLinear!G63))/MIN(BilevelSolver!G63,TimeDependent!G63,Sparse!G63,NonLinear!G63))</f>
        <v>1.6172513821712267</v>
      </c>
      <c r="M63" s="207">
        <f t="shared" si="2"/>
        <v>99.717989832007063</v>
      </c>
      <c r="O63" s="171">
        <v>1141</v>
      </c>
      <c r="P63" s="171">
        <v>154</v>
      </c>
    </row>
    <row r="64" spans="1:16" ht="15.75" customHeight="1" x14ac:dyDescent="0.2">
      <c r="A64" s="18" t="s">
        <v>186</v>
      </c>
      <c r="B64" s="18" t="s">
        <v>183</v>
      </c>
      <c r="C64" s="18">
        <v>3</v>
      </c>
      <c r="D64" s="18">
        <v>3</v>
      </c>
      <c r="E64" s="18">
        <v>0</v>
      </c>
      <c r="F64" s="18">
        <v>46.845263000000003</v>
      </c>
      <c r="G64" s="18">
        <v>743</v>
      </c>
      <c r="H64" s="18">
        <f t="shared" si="1"/>
        <v>93.6951193808883</v>
      </c>
      <c r="I64" s="18">
        <v>7200.4219199999998</v>
      </c>
      <c r="J64" s="18">
        <v>2482</v>
      </c>
      <c r="K64" s="18">
        <v>6.481007</v>
      </c>
      <c r="L64" s="18">
        <f>100*IF(MIN(BilevelSolver!G64,TimeDependent!G64,Sparse!G64,NonLinear!G64)=0,0,(BilevelSolver!G64-MIN(BilevelSolver!G64,TimeDependent!G64,Sparse!G64,NonLinear!G64))/MIN(BilevelSolver!G64,TimeDependent!G64,Sparse!G64,NonLinear!G64))</f>
        <v>2.3415984859070469</v>
      </c>
      <c r="M64" s="207">
        <f t="shared" si="2"/>
        <v>99.127724495289371</v>
      </c>
      <c r="O64" s="171">
        <v>751</v>
      </c>
      <c r="P64" s="171">
        <v>155</v>
      </c>
    </row>
    <row r="65" spans="1:16" ht="15.75" customHeight="1" x14ac:dyDescent="0.2">
      <c r="A65" s="18" t="s">
        <v>188</v>
      </c>
      <c r="B65" s="18" t="s">
        <v>183</v>
      </c>
      <c r="C65" s="18">
        <v>3</v>
      </c>
      <c r="D65" s="18">
        <v>5</v>
      </c>
      <c r="E65" s="18">
        <v>0</v>
      </c>
      <c r="F65" s="18">
        <v>30</v>
      </c>
      <c r="G65" s="18">
        <v>740</v>
      </c>
      <c r="H65" s="18">
        <f t="shared" si="1"/>
        <v>95.945945945945951</v>
      </c>
      <c r="I65" s="18">
        <v>7200.3438699999997</v>
      </c>
      <c r="J65" s="18">
        <v>2304</v>
      </c>
      <c r="K65" s="18">
        <v>0</v>
      </c>
      <c r="L65" s="18">
        <f>100*IF(MIN(BilevelSolver!G65,TimeDependent!G65,Sparse!G65,NonLinear!G65)=0,0,(BilevelSolver!G65-MIN(BilevelSolver!G65,TimeDependent!G65,Sparse!G65,NonLinear!G65))/MIN(BilevelSolver!G65,TimeDependent!G65,Sparse!G65,NonLinear!G65))</f>
        <v>3.6414565826330536</v>
      </c>
      <c r="M65" s="207">
        <f t="shared" si="2"/>
        <v>100</v>
      </c>
      <c r="O65" s="171">
        <v>751</v>
      </c>
      <c r="P65" s="171">
        <v>72</v>
      </c>
    </row>
    <row r="66" spans="1:16" ht="15.75" customHeight="1" x14ac:dyDescent="0.2">
      <c r="A66" s="18" t="s">
        <v>189</v>
      </c>
      <c r="B66" s="18" t="s">
        <v>183</v>
      </c>
      <c r="C66" s="18">
        <v>4</v>
      </c>
      <c r="D66" s="18">
        <v>3</v>
      </c>
      <c r="E66" s="18">
        <v>0</v>
      </c>
      <c r="F66" s="18">
        <v>73</v>
      </c>
      <c r="G66" s="18">
        <v>455</v>
      </c>
      <c r="H66" s="18">
        <f t="shared" si="1"/>
        <v>83.956043956043956</v>
      </c>
      <c r="I66" s="18">
        <v>7200.0377799999997</v>
      </c>
      <c r="J66" s="18">
        <v>4477</v>
      </c>
      <c r="K66" s="18">
        <v>7.6666670000000003</v>
      </c>
      <c r="L66" s="18">
        <f>100*IF(MIN(BilevelSolver!G66,TimeDependent!G66,Sparse!G66,NonLinear!G66)=0,0,(BilevelSolver!G66-MIN(BilevelSolver!G66,TimeDependent!G66,Sparse!G66,NonLinear!G66))/MIN(BilevelSolver!G66,TimeDependent!G66,Sparse!G66,NonLinear!G66))</f>
        <v>4.3578000669069601</v>
      </c>
      <c r="M66" s="207">
        <f t="shared" ref="M66:M88" si="3">(G66-K66)*100/G66</f>
        <v>98.315018241758239</v>
      </c>
      <c r="O66" s="171">
        <v>470</v>
      </c>
      <c r="P66" s="171">
        <v>134</v>
      </c>
    </row>
    <row r="67" spans="1:16" ht="15.75" customHeight="1" x14ac:dyDescent="0.2">
      <c r="A67" s="18" t="s">
        <v>190</v>
      </c>
      <c r="B67" s="18" t="s">
        <v>183</v>
      </c>
      <c r="C67" s="18">
        <v>4</v>
      </c>
      <c r="D67" s="18">
        <v>4</v>
      </c>
      <c r="E67" s="18">
        <v>0</v>
      </c>
      <c r="F67" s="18">
        <v>62.142856999999999</v>
      </c>
      <c r="G67" s="18">
        <v>450</v>
      </c>
      <c r="H67" s="18">
        <f t="shared" ref="H67:H88" si="4">100*(G67-F67)/G67</f>
        <v>86.190476222222216</v>
      </c>
      <c r="I67" s="18">
        <v>7200.1770900000001</v>
      </c>
      <c r="J67" s="18">
        <v>3561</v>
      </c>
      <c r="K67" s="18">
        <v>9.3053709999999992</v>
      </c>
      <c r="L67" s="18">
        <f>100*IF(MIN(BilevelSolver!G67,TimeDependent!G67,Sparse!G67,NonLinear!G67)=0,0,(BilevelSolver!G67-MIN(BilevelSolver!G67,TimeDependent!G67,Sparse!G67,NonLinear!G67))/MIN(BilevelSolver!G67,TimeDependent!G67,Sparse!G67,NonLinear!G67))</f>
        <v>5.88235405309314</v>
      </c>
      <c r="M67" s="207">
        <f t="shared" si="3"/>
        <v>97.932139777777778</v>
      </c>
      <c r="O67" s="171">
        <v>470</v>
      </c>
      <c r="P67" s="171">
        <v>73</v>
      </c>
    </row>
    <row r="68" spans="1:16" ht="15.75" customHeight="1" x14ac:dyDescent="0.2">
      <c r="A68" s="18" t="s">
        <v>191</v>
      </c>
      <c r="B68" s="18" t="s">
        <v>183</v>
      </c>
      <c r="C68" s="18">
        <v>4</v>
      </c>
      <c r="D68" s="18">
        <v>5</v>
      </c>
      <c r="E68" s="18">
        <v>0</v>
      </c>
      <c r="F68" s="18">
        <v>56.359994999999998</v>
      </c>
      <c r="G68" s="18">
        <v>445</v>
      </c>
      <c r="H68" s="18">
        <f t="shared" si="4"/>
        <v>87.334832584269648</v>
      </c>
      <c r="I68" s="18">
        <v>7200.1702699999996</v>
      </c>
      <c r="J68" s="18">
        <v>3085</v>
      </c>
      <c r="K68" s="18">
        <v>5.4639309999999996</v>
      </c>
      <c r="L68" s="18">
        <f>100*IF(MIN(BilevelSolver!G68,TimeDependent!G68,Sparse!G68,NonLinear!G68)=0,0,(BilevelSolver!G68-MIN(BilevelSolver!G68,TimeDependent!G68,Sparse!G68,NonLinear!G68))/MIN(BilevelSolver!G68,TimeDependent!G68,Sparse!G68,NonLinear!G68))</f>
        <v>6.9711547517774308</v>
      </c>
      <c r="M68" s="207">
        <f t="shared" si="3"/>
        <v>98.772150337078642</v>
      </c>
      <c r="O68" s="171">
        <v>470</v>
      </c>
      <c r="P68" s="171">
        <v>45</v>
      </c>
    </row>
    <row r="69" spans="1:16" ht="15.75" customHeight="1" x14ac:dyDescent="0.2">
      <c r="A69" s="18" t="s">
        <v>192</v>
      </c>
      <c r="B69" s="18" t="s">
        <v>183</v>
      </c>
      <c r="C69" s="18">
        <v>5</v>
      </c>
      <c r="D69" s="18">
        <v>3</v>
      </c>
      <c r="E69" s="18">
        <v>0</v>
      </c>
      <c r="F69" s="18">
        <v>61.499338999999999</v>
      </c>
      <c r="G69" s="18">
        <v>230</v>
      </c>
      <c r="H69" s="18">
        <f t="shared" si="4"/>
        <v>73.261156956521745</v>
      </c>
      <c r="I69" s="18">
        <v>7200.0349100000003</v>
      </c>
      <c r="J69" s="18">
        <v>10084</v>
      </c>
      <c r="K69" s="18">
        <v>5.6177469999999996</v>
      </c>
      <c r="L69" s="18">
        <f>100*IF(MIN(BilevelSolver!G69,TimeDependent!G69,Sparse!G69,NonLinear!G69)=0,0,(BilevelSolver!G69-MIN(BilevelSolver!G69,TimeDependent!G69,Sparse!G69,NonLinear!G69))/MIN(BilevelSolver!G69,TimeDependent!G69,Sparse!G69,NonLinear!G69))</f>
        <v>4.5454545467851206</v>
      </c>
      <c r="M69" s="207">
        <f t="shared" si="3"/>
        <v>97.557501304347824</v>
      </c>
      <c r="O69" s="171">
        <v>247</v>
      </c>
      <c r="P69" s="171">
        <v>74</v>
      </c>
    </row>
    <row r="70" spans="1:16" ht="15.75" customHeight="1" x14ac:dyDescent="0.2">
      <c r="A70" s="18" t="s">
        <v>193</v>
      </c>
      <c r="B70" s="18" t="s">
        <v>183</v>
      </c>
      <c r="C70" s="18">
        <v>5</v>
      </c>
      <c r="D70" s="18">
        <v>4</v>
      </c>
      <c r="E70" s="18">
        <v>0</v>
      </c>
      <c r="F70" s="18">
        <v>51.295684000000001</v>
      </c>
      <c r="G70" s="18">
        <v>227</v>
      </c>
      <c r="H70" s="18">
        <f t="shared" si="4"/>
        <v>77.402782378854624</v>
      </c>
      <c r="I70" s="18">
        <v>7200.0522700000001</v>
      </c>
      <c r="J70" s="18">
        <v>9663</v>
      </c>
      <c r="K70" s="18">
        <v>5.3578609999999998</v>
      </c>
      <c r="L70" s="18">
        <f>100*IF(MIN(BilevelSolver!G70,TimeDependent!G70,Sparse!G70,NonLinear!G70)=0,0,(BilevelSolver!G70-MIN(BilevelSolver!G70,TimeDependent!G70,Sparse!G70,NonLinear!G70))/MIN(BilevelSolver!G70,TimeDependent!G70,Sparse!G70,NonLinear!G70))</f>
        <v>6.0747663551401869</v>
      </c>
      <c r="M70" s="207">
        <f t="shared" si="3"/>
        <v>97.639708810572685</v>
      </c>
      <c r="O70" s="171">
        <v>247</v>
      </c>
      <c r="P70" s="171">
        <v>46</v>
      </c>
    </row>
    <row r="71" spans="1:16" ht="15.75" customHeight="1" thickBot="1" x14ac:dyDescent="0.25">
      <c r="A71" s="21" t="s">
        <v>194</v>
      </c>
      <c r="B71" s="21" t="s">
        <v>183</v>
      </c>
      <c r="C71" s="21">
        <v>5</v>
      </c>
      <c r="D71" s="21">
        <v>5</v>
      </c>
      <c r="E71" s="21">
        <v>0</v>
      </c>
      <c r="F71" s="21">
        <v>60.860066000000003</v>
      </c>
      <c r="G71" s="21">
        <v>214</v>
      </c>
      <c r="H71" s="21">
        <f t="shared" si="4"/>
        <v>71.560716822429896</v>
      </c>
      <c r="I71" s="21">
        <v>7200.0570299999999</v>
      </c>
      <c r="J71" s="21">
        <v>8392</v>
      </c>
      <c r="K71" s="21">
        <v>5.9566730000000003</v>
      </c>
      <c r="L71" s="21">
        <f>100*IF(MIN(BilevelSolver!G71,TimeDependent!G71,Sparse!G71,NonLinear!G71)=0,0,(BilevelSolver!G71-MIN(BilevelSolver!G71,TimeDependent!G71,Sparse!G71,NonLinear!G71))/MIN(BilevelSolver!G71,TimeDependent!G71,Sparse!G71,NonLinear!G71))</f>
        <v>2.8846164378973351</v>
      </c>
      <c r="M71" s="210">
        <f t="shared" si="3"/>
        <v>97.216507943925222</v>
      </c>
      <c r="O71" s="174">
        <v>247</v>
      </c>
      <c r="P71" s="174">
        <v>15</v>
      </c>
    </row>
    <row r="72" spans="1:16" ht="15.75" customHeight="1" thickTop="1" x14ac:dyDescent="0.2">
      <c r="A72" s="18" t="s">
        <v>195</v>
      </c>
      <c r="B72" s="18" t="s">
        <v>196</v>
      </c>
      <c r="C72" s="18">
        <v>2</v>
      </c>
      <c r="D72" s="18">
        <v>3</v>
      </c>
      <c r="E72" s="18">
        <v>0</v>
      </c>
      <c r="F72" s="18">
        <v>31.744297</v>
      </c>
      <c r="G72" s="18">
        <v>100</v>
      </c>
      <c r="H72" s="18">
        <f t="shared" si="4"/>
        <v>68.255702999999997</v>
      </c>
      <c r="I72" s="18">
        <v>7200.0019499999999</v>
      </c>
      <c r="J72" s="18">
        <v>30124</v>
      </c>
      <c r="K72" s="18">
        <v>4.4778669999999998</v>
      </c>
      <c r="L72" s="18">
        <f>100*IF(MIN(BilevelSolver!G72,TimeDependent!G72,Sparse!G72,NonLinear!G72)=0,0,(BilevelSolver!G72-MIN(BilevelSolver!G72,TimeDependent!G72,Sparse!G72,NonLinear!G72))/MIN(BilevelSolver!G72,TimeDependent!G72,Sparse!G72,NonLinear!G72))</f>
        <v>2.0408163265306123</v>
      </c>
      <c r="M72" s="207">
        <f t="shared" si="3"/>
        <v>95.522132999999997</v>
      </c>
      <c r="O72" s="171">
        <v>105</v>
      </c>
      <c r="P72" s="171">
        <v>62</v>
      </c>
    </row>
    <row r="73" spans="1:16" ht="15.75" customHeight="1" x14ac:dyDescent="0.2">
      <c r="A73" s="18" t="s">
        <v>197</v>
      </c>
      <c r="B73" s="18" t="s">
        <v>196</v>
      </c>
      <c r="C73" s="18">
        <v>2</v>
      </c>
      <c r="D73" s="18">
        <v>4</v>
      </c>
      <c r="E73" s="18">
        <v>0</v>
      </c>
      <c r="F73" s="18">
        <v>16.713991</v>
      </c>
      <c r="G73" s="18">
        <v>97</v>
      </c>
      <c r="H73" s="18">
        <f t="shared" si="4"/>
        <v>82.769081443298973</v>
      </c>
      <c r="I73" s="18">
        <v>7200.0095099999999</v>
      </c>
      <c r="J73" s="18">
        <v>24098</v>
      </c>
      <c r="K73" s="18">
        <v>4.4074369999999998</v>
      </c>
      <c r="L73" s="18">
        <f>100*IF(MIN(BilevelSolver!G73,TimeDependent!G73,Sparse!G73,NonLinear!G73)=0,0,(BilevelSolver!G73-MIN(BilevelSolver!G73,TimeDependent!G73,Sparse!G73,NonLinear!G73))/MIN(BilevelSolver!G73,TimeDependent!G73,Sparse!G73,NonLinear!G73))</f>
        <v>2.1052631780001252</v>
      </c>
      <c r="M73" s="207">
        <f t="shared" si="3"/>
        <v>95.456250515463907</v>
      </c>
      <c r="O73" s="171">
        <v>105</v>
      </c>
      <c r="P73" s="171">
        <v>36</v>
      </c>
    </row>
    <row r="74" spans="1:16" ht="15.75" customHeight="1" x14ac:dyDescent="0.2">
      <c r="A74" s="18" t="s">
        <v>198</v>
      </c>
      <c r="B74" s="18" t="s">
        <v>196</v>
      </c>
      <c r="C74" s="18">
        <v>2</v>
      </c>
      <c r="D74" s="18">
        <v>5</v>
      </c>
      <c r="E74" s="18">
        <v>0</v>
      </c>
      <c r="F74" s="18">
        <v>14.525771000000001</v>
      </c>
      <c r="G74" s="18">
        <v>97</v>
      </c>
      <c r="H74" s="18">
        <f t="shared" si="4"/>
        <v>85.024978350515454</v>
      </c>
      <c r="I74" s="18">
        <v>7200.0012699999997</v>
      </c>
      <c r="J74" s="18">
        <v>26441</v>
      </c>
      <c r="K74" s="18">
        <v>4</v>
      </c>
      <c r="L74" s="18">
        <f>100*IF(MIN(BilevelSolver!G74,TimeDependent!G74,Sparse!G74,NonLinear!G74)=0,0,(BilevelSolver!G74-MIN(BilevelSolver!G74,TimeDependent!G74,Sparse!G74,NonLinear!G74))/MIN(BilevelSolver!G74,TimeDependent!G74,Sparse!G74,NonLinear!G74))</f>
        <v>4.3010752688172049</v>
      </c>
      <c r="M74" s="207">
        <f t="shared" si="3"/>
        <v>95.876288659793815</v>
      </c>
      <c r="O74" s="171">
        <v>105</v>
      </c>
      <c r="P74" s="171">
        <v>0</v>
      </c>
    </row>
    <row r="75" spans="1:16" ht="15.75" customHeight="1" x14ac:dyDescent="0.2">
      <c r="A75" s="18" t="s">
        <v>199</v>
      </c>
      <c r="B75" s="18" t="s">
        <v>196</v>
      </c>
      <c r="C75" s="18">
        <v>3</v>
      </c>
      <c r="D75" s="18">
        <v>3</v>
      </c>
      <c r="E75" s="18">
        <v>0</v>
      </c>
      <c r="F75" s="18">
        <v>29</v>
      </c>
      <c r="G75" s="18">
        <v>95</v>
      </c>
      <c r="H75" s="18">
        <f t="shared" si="4"/>
        <v>69.473684210526315</v>
      </c>
      <c r="I75" s="18">
        <v>7200.1165899999996</v>
      </c>
      <c r="J75" s="18">
        <v>19217</v>
      </c>
      <c r="K75" s="18">
        <v>6.4157029999999997</v>
      </c>
      <c r="L75" s="18">
        <f>100*IF(MIN(BilevelSolver!G75,TimeDependent!G75,Sparse!G75,NonLinear!G75)=0,0,(BilevelSolver!G75-MIN(BilevelSolver!G75,TimeDependent!G75,Sparse!G75,NonLinear!G75))/MIN(BilevelSolver!G75,TimeDependent!G75,Sparse!G75,NonLinear!G75))</f>
        <v>4.395604418223475</v>
      </c>
      <c r="M75" s="207">
        <f t="shared" si="3"/>
        <v>93.246628421052634</v>
      </c>
      <c r="O75" s="171">
        <v>103</v>
      </c>
      <c r="P75" s="171">
        <v>37</v>
      </c>
    </row>
    <row r="76" spans="1:16" ht="15.75" customHeight="1" x14ac:dyDescent="0.2">
      <c r="A76" s="18" t="s">
        <v>200</v>
      </c>
      <c r="B76" s="18" t="s">
        <v>196</v>
      </c>
      <c r="C76" s="18">
        <v>3</v>
      </c>
      <c r="D76" s="18">
        <v>4</v>
      </c>
      <c r="E76" s="18">
        <v>0</v>
      </c>
      <c r="F76" s="18">
        <v>17.725764999999999</v>
      </c>
      <c r="G76" s="18">
        <v>90</v>
      </c>
      <c r="H76" s="18">
        <f t="shared" si="4"/>
        <v>80.304705555555557</v>
      </c>
      <c r="I76" s="18">
        <v>7200.04846</v>
      </c>
      <c r="J76" s="18">
        <v>20227</v>
      </c>
      <c r="K76" s="18">
        <v>3.0827830000000001</v>
      </c>
      <c r="L76" s="18">
        <f>100*IF(MIN(BilevelSolver!G76,TimeDependent!G76,Sparse!G76,NonLinear!G76)=0,0,(BilevelSolver!G76-MIN(BilevelSolver!G76,TimeDependent!G76,Sparse!G76,NonLinear!G76))/MIN(BilevelSolver!G76,TimeDependent!G76,Sparse!G76,NonLinear!G76))</f>
        <v>2.2727273359207727</v>
      </c>
      <c r="M76" s="207">
        <f t="shared" si="3"/>
        <v>96.574685555555561</v>
      </c>
      <c r="O76" s="171">
        <v>103</v>
      </c>
      <c r="P76" s="171">
        <v>0</v>
      </c>
    </row>
    <row r="77" spans="1:16" ht="15.75" customHeight="1" x14ac:dyDescent="0.2">
      <c r="A77" s="18" t="s">
        <v>201</v>
      </c>
      <c r="B77" s="18" t="s">
        <v>196</v>
      </c>
      <c r="C77" s="18">
        <v>3</v>
      </c>
      <c r="D77" s="18">
        <v>5</v>
      </c>
      <c r="E77" s="18">
        <v>0</v>
      </c>
      <c r="F77" s="18">
        <v>13.796713</v>
      </c>
      <c r="G77" s="18">
        <v>88</v>
      </c>
      <c r="H77" s="18">
        <f t="shared" si="4"/>
        <v>84.321917045454541</v>
      </c>
      <c r="I77" s="18">
        <v>7200.0069299999996</v>
      </c>
      <c r="J77" s="18">
        <v>18499</v>
      </c>
      <c r="K77" s="18">
        <v>2.9786570000000001</v>
      </c>
      <c r="L77" s="18">
        <f>100*IF(MIN(BilevelSolver!G77,TimeDependent!G77,Sparse!G77,NonLinear!G77)=0,0,(BilevelSolver!G77-MIN(BilevelSolver!G77,TimeDependent!G77,Sparse!G77,NonLinear!G77))/MIN(BilevelSolver!G77,TimeDependent!G77,Sparse!G77,NonLinear!G77))</f>
        <v>4.7619105245038833</v>
      </c>
      <c r="M77" s="207">
        <f t="shared" si="3"/>
        <v>96.615162499999997</v>
      </c>
      <c r="O77" s="171">
        <v>103</v>
      </c>
      <c r="P77" s="171">
        <v>0</v>
      </c>
    </row>
    <row r="78" spans="1:16" ht="15.75" customHeight="1" x14ac:dyDescent="0.2">
      <c r="A78" s="18" t="s">
        <v>202</v>
      </c>
      <c r="B78" s="18" t="s">
        <v>196</v>
      </c>
      <c r="C78" s="18">
        <v>4</v>
      </c>
      <c r="D78" s="18">
        <v>3</v>
      </c>
      <c r="E78" s="18">
        <v>0</v>
      </c>
      <c r="F78" s="18">
        <v>40.908346000000002</v>
      </c>
      <c r="G78" s="18">
        <v>78</v>
      </c>
      <c r="H78" s="18">
        <f t="shared" si="4"/>
        <v>47.553402564102562</v>
      </c>
      <c r="I78" s="18">
        <v>7200.0029699999996</v>
      </c>
      <c r="J78" s="18">
        <v>25914</v>
      </c>
      <c r="K78" s="18">
        <v>4.5518729999999996</v>
      </c>
      <c r="L78" s="18">
        <f>100*IF(MIN(BilevelSolver!G78,TimeDependent!G78,Sparse!G78,NonLinear!G78)=0,0,(BilevelSolver!G78-MIN(BilevelSolver!G78,TimeDependent!G78,Sparse!G78,NonLinear!G78))/MIN(BilevelSolver!G78,TimeDependent!G78,Sparse!G78,NonLinear!G78))</f>
        <v>2.6315789473684208</v>
      </c>
      <c r="M78" s="207">
        <f t="shared" si="3"/>
        <v>94.164265384615391</v>
      </c>
      <c r="O78" s="171">
        <v>98</v>
      </c>
      <c r="P78" s="171">
        <v>0</v>
      </c>
    </row>
    <row r="79" spans="1:16" ht="15.75" customHeight="1" x14ac:dyDescent="0.2">
      <c r="A79" s="18" t="s">
        <v>203</v>
      </c>
      <c r="B79" s="18" t="s">
        <v>196</v>
      </c>
      <c r="C79" s="18">
        <v>4</v>
      </c>
      <c r="D79" s="18">
        <v>4</v>
      </c>
      <c r="E79" s="18">
        <v>0</v>
      </c>
      <c r="F79" s="18">
        <v>19.514510999999999</v>
      </c>
      <c r="G79" s="18">
        <v>70</v>
      </c>
      <c r="H79" s="18">
        <f t="shared" si="4"/>
        <v>72.122127142857138</v>
      </c>
      <c r="I79" s="18">
        <v>7200.0252799999998</v>
      </c>
      <c r="J79" s="18">
        <v>23232</v>
      </c>
      <c r="K79" s="18">
        <v>4.2585540000000002</v>
      </c>
      <c r="L79" s="18">
        <f>100*IF(MIN(BilevelSolver!G79,TimeDependent!G79,Sparse!G79,NonLinear!G79)=0,0,(BilevelSolver!G79-MIN(BilevelSolver!G79,TimeDependent!G79,Sparse!G79,NonLinear!G79))/MIN(BilevelSolver!G79,TimeDependent!G79,Sparse!G79,NonLinear!G79))</f>
        <v>4.4776119402985071</v>
      </c>
      <c r="M79" s="207">
        <f t="shared" si="3"/>
        <v>93.916351428571417</v>
      </c>
      <c r="O79" s="171">
        <v>98</v>
      </c>
      <c r="P79" s="171">
        <v>0</v>
      </c>
    </row>
    <row r="80" spans="1:16" ht="15.75" customHeight="1" x14ac:dyDescent="0.2">
      <c r="A80" s="18" t="s">
        <v>204</v>
      </c>
      <c r="B80" s="18" t="s">
        <v>196</v>
      </c>
      <c r="C80" s="18">
        <v>4</v>
      </c>
      <c r="D80" s="18">
        <v>5</v>
      </c>
      <c r="E80" s="18">
        <v>0</v>
      </c>
      <c r="F80" s="18">
        <v>13.710467</v>
      </c>
      <c r="G80" s="18">
        <v>67</v>
      </c>
      <c r="H80" s="18">
        <f t="shared" si="4"/>
        <v>79.536616417910452</v>
      </c>
      <c r="I80" s="18">
        <v>7200.0126300000002</v>
      </c>
      <c r="J80" s="18">
        <v>26589</v>
      </c>
      <c r="K80" s="18">
        <v>2.8513989999999998</v>
      </c>
      <c r="L80" s="18">
        <f>100*IF(MIN(BilevelSolver!G80,TimeDependent!G80,Sparse!G80,NonLinear!G80)=0,0,(BilevelSolver!G80-MIN(BilevelSolver!G80,TimeDependent!G80,Sparse!G80,NonLinear!G80))/MIN(BilevelSolver!G80,TimeDependent!G80,Sparse!G80,NonLinear!G80))</f>
        <v>11.666666666666666</v>
      </c>
      <c r="M80" s="207">
        <f t="shared" si="3"/>
        <v>95.744180597014918</v>
      </c>
      <c r="O80" s="171">
        <v>98</v>
      </c>
      <c r="P80" s="171">
        <v>0</v>
      </c>
    </row>
    <row r="81" spans="1:16" ht="15.75" customHeight="1" x14ac:dyDescent="0.2">
      <c r="A81" s="19" t="s">
        <v>205</v>
      </c>
      <c r="B81" s="19" t="s">
        <v>196</v>
      </c>
      <c r="C81" s="19">
        <v>5</v>
      </c>
      <c r="D81" s="19">
        <v>3</v>
      </c>
      <c r="E81" s="19">
        <v>1</v>
      </c>
      <c r="F81" s="19">
        <v>26</v>
      </c>
      <c r="G81" s="19">
        <v>26</v>
      </c>
      <c r="H81" s="19">
        <f t="shared" si="4"/>
        <v>0</v>
      </c>
      <c r="I81" s="19">
        <v>210.84115700000001</v>
      </c>
      <c r="J81" s="19">
        <v>2956</v>
      </c>
      <c r="K81" s="19">
        <v>0.57403199999999999</v>
      </c>
      <c r="L81" s="19">
        <f>100*IF(MIN(BilevelSolver!G81,TimeDependent!G81,Sparse!G81,NonLinear!G81)=0,0,(BilevelSolver!G81-MIN(BilevelSolver!G81,TimeDependent!G81,Sparse!G81,NonLinear!G81))/MIN(BilevelSolver!G81,TimeDependent!G81,Sparse!G81,NonLinear!G81))</f>
        <v>2.7055281092404546E-12</v>
      </c>
      <c r="M81" s="208">
        <f t="shared" si="3"/>
        <v>97.792184615384627</v>
      </c>
      <c r="O81" s="172">
        <v>65</v>
      </c>
      <c r="P81" s="172">
        <v>0</v>
      </c>
    </row>
    <row r="82" spans="1:16" ht="15.75" customHeight="1" thickBot="1" x14ac:dyDescent="0.25">
      <c r="A82" s="82" t="s">
        <v>206</v>
      </c>
      <c r="B82" s="82" t="s">
        <v>196</v>
      </c>
      <c r="C82" s="82">
        <v>5</v>
      </c>
      <c r="D82" s="82">
        <v>4</v>
      </c>
      <c r="E82" s="82">
        <v>1</v>
      </c>
      <c r="F82" s="82">
        <v>18</v>
      </c>
      <c r="G82" s="82">
        <v>18</v>
      </c>
      <c r="H82" s="82">
        <f t="shared" si="4"/>
        <v>0</v>
      </c>
      <c r="I82" s="82">
        <v>239.191384</v>
      </c>
      <c r="J82" s="82">
        <v>3489</v>
      </c>
      <c r="K82" s="82">
        <v>0</v>
      </c>
      <c r="L82" s="82">
        <f>100*IF(MIN(BilevelSolver!G82,TimeDependent!G82,Sparse!G82,NonLinear!G82)=0,0,(BilevelSolver!G82-MIN(BilevelSolver!G82,TimeDependent!G82,Sparse!G82,NonLinear!G82))/MIN(BilevelSolver!G82,TimeDependent!G82,Sparse!G82,NonLinear!G82))</f>
        <v>0</v>
      </c>
      <c r="M82" s="211">
        <f t="shared" si="3"/>
        <v>100</v>
      </c>
      <c r="O82" s="175">
        <v>65</v>
      </c>
      <c r="P82" s="175">
        <v>0</v>
      </c>
    </row>
    <row r="83" spans="1:16" ht="15.75" customHeight="1" x14ac:dyDescent="0.2">
      <c r="A83" s="83" t="s">
        <v>211</v>
      </c>
      <c r="B83" s="83" t="s">
        <v>208</v>
      </c>
      <c r="C83" s="83">
        <v>3</v>
      </c>
      <c r="D83" s="83">
        <v>3</v>
      </c>
      <c r="E83" s="83">
        <v>0</v>
      </c>
      <c r="F83" s="83">
        <v>51.299771999999997</v>
      </c>
      <c r="G83" s="83">
        <v>169</v>
      </c>
      <c r="H83" s="83">
        <f t="shared" si="4"/>
        <v>69.645105325443794</v>
      </c>
      <c r="I83" s="83">
        <v>7200.0129500000003</v>
      </c>
      <c r="J83" s="83">
        <v>19306</v>
      </c>
      <c r="K83" s="83">
        <v>7.5769820000000001</v>
      </c>
      <c r="L83" s="83">
        <f>100*IF(MIN(BilevelSolver!G83,TimeDependent!G83,Sparse!G83,NonLinear!G83)=0,0,(BilevelSolver!G83-MIN(BilevelSolver!G83,TimeDependent!G83,Sparse!G83,NonLinear!G83))/MIN(BilevelSolver!G83,TimeDependent!G83,Sparse!G83,NonLinear!G83))</f>
        <v>5.6250000617865874</v>
      </c>
      <c r="M83" s="207">
        <f t="shared" si="3"/>
        <v>95.516578698224862</v>
      </c>
      <c r="O83" s="171">
        <v>231</v>
      </c>
      <c r="P83" s="171">
        <v>0</v>
      </c>
    </row>
    <row r="84" spans="1:16" ht="15.75" customHeight="1" x14ac:dyDescent="0.2">
      <c r="A84" s="18" t="s">
        <v>212</v>
      </c>
      <c r="B84" s="18" t="s">
        <v>208</v>
      </c>
      <c r="C84" s="18">
        <v>3</v>
      </c>
      <c r="D84" s="18">
        <v>4</v>
      </c>
      <c r="E84" s="18">
        <v>0</v>
      </c>
      <c r="F84" s="18">
        <v>32.792081000000003</v>
      </c>
      <c r="G84" s="18">
        <v>164</v>
      </c>
      <c r="H84" s="18">
        <f t="shared" si="4"/>
        <v>80.004828658536582</v>
      </c>
      <c r="I84" s="18">
        <v>7200.0037899999998</v>
      </c>
      <c r="J84" s="18">
        <v>19197</v>
      </c>
      <c r="K84" s="18">
        <v>0</v>
      </c>
      <c r="L84" s="18">
        <f>100*IF(MIN(BilevelSolver!G84,TimeDependent!G84,Sparse!G84,NonLinear!G84)=0,0,(BilevelSolver!G84-MIN(BilevelSolver!G84,TimeDependent!G84,Sparse!G84,NonLinear!G84))/MIN(BilevelSolver!G84,TimeDependent!G84,Sparse!G84,NonLinear!G84))</f>
        <v>7.8947368421052628</v>
      </c>
      <c r="M84" s="207">
        <f t="shared" si="3"/>
        <v>100</v>
      </c>
      <c r="O84" s="171">
        <v>231</v>
      </c>
      <c r="P84" s="171">
        <v>0</v>
      </c>
    </row>
    <row r="85" spans="1:16" ht="15.75" customHeight="1" x14ac:dyDescent="0.2">
      <c r="A85" s="18" t="s">
        <v>213</v>
      </c>
      <c r="B85" s="18" t="s">
        <v>208</v>
      </c>
      <c r="C85" s="18">
        <v>3</v>
      </c>
      <c r="D85" s="18">
        <v>5</v>
      </c>
      <c r="E85" s="18">
        <v>0</v>
      </c>
      <c r="F85" s="18">
        <v>28.418310000000002</v>
      </c>
      <c r="G85" s="18">
        <v>160</v>
      </c>
      <c r="H85" s="18">
        <f t="shared" si="4"/>
        <v>82.238556250000016</v>
      </c>
      <c r="I85" s="18">
        <v>7200.0350399999998</v>
      </c>
      <c r="J85" s="18">
        <v>17889</v>
      </c>
      <c r="K85" s="18">
        <v>0</v>
      </c>
      <c r="L85" s="18">
        <f>100*IF(MIN(BilevelSolver!G85,TimeDependent!G85,Sparse!G85,NonLinear!G85)=0,0,(BilevelSolver!G85-MIN(BilevelSolver!G85,TimeDependent!G85,Sparse!G85,NonLinear!G85))/MIN(BilevelSolver!G85,TimeDependent!G85,Sparse!G85,NonLinear!G85))</f>
        <v>10.344827592827672</v>
      </c>
      <c r="M85" s="207">
        <f t="shared" si="3"/>
        <v>100</v>
      </c>
      <c r="O85" s="171">
        <v>231</v>
      </c>
      <c r="P85" s="171">
        <v>0</v>
      </c>
    </row>
    <row r="86" spans="1:16" ht="15.75" customHeight="1" x14ac:dyDescent="0.2">
      <c r="A86" s="19" t="s">
        <v>214</v>
      </c>
      <c r="B86" s="19" t="s">
        <v>208</v>
      </c>
      <c r="C86" s="19">
        <v>4</v>
      </c>
      <c r="D86" s="19">
        <v>3</v>
      </c>
      <c r="E86" s="19">
        <v>1</v>
      </c>
      <c r="F86" s="19">
        <v>11</v>
      </c>
      <c r="G86" s="19">
        <v>11</v>
      </c>
      <c r="H86" s="19">
        <f t="shared" si="4"/>
        <v>0</v>
      </c>
      <c r="I86" s="19">
        <v>5.2204800000000002</v>
      </c>
      <c r="J86" s="19">
        <v>571</v>
      </c>
      <c r="K86" s="19">
        <v>2.980769</v>
      </c>
      <c r="L86" s="19">
        <f>100*IF(MIN(BilevelSolver!G86,TimeDependent!G86,Sparse!G86,NonLinear!G86)=0,0,(BilevelSolver!G86-MIN(BilevelSolver!G86,TimeDependent!G86,Sparse!G86,NonLinear!G86))/MIN(BilevelSolver!G86,TimeDependent!G86,Sparse!G86,NonLinear!G86))</f>
        <v>0</v>
      </c>
      <c r="M86" s="208">
        <f t="shared" si="3"/>
        <v>72.902100000000004</v>
      </c>
      <c r="O86" s="172">
        <v>36</v>
      </c>
      <c r="P86" s="172">
        <v>0</v>
      </c>
    </row>
    <row r="87" spans="1:16" ht="15.75" customHeight="1" x14ac:dyDescent="0.2">
      <c r="A87" s="19" t="s">
        <v>215</v>
      </c>
      <c r="B87" s="19" t="s">
        <v>208</v>
      </c>
      <c r="C87" s="19">
        <v>4</v>
      </c>
      <c r="D87" s="19">
        <v>4</v>
      </c>
      <c r="E87" s="19">
        <v>1</v>
      </c>
      <c r="F87" s="19">
        <v>6</v>
      </c>
      <c r="G87" s="19">
        <v>6</v>
      </c>
      <c r="H87" s="19">
        <f t="shared" si="4"/>
        <v>0</v>
      </c>
      <c r="I87" s="19">
        <v>7.151993</v>
      </c>
      <c r="J87" s="19">
        <v>1150</v>
      </c>
      <c r="K87" s="19">
        <v>0</v>
      </c>
      <c r="L87" s="19">
        <f>100*IF(MIN(BilevelSolver!G87,TimeDependent!G87,Sparse!G87,NonLinear!G87)=0,0,(BilevelSolver!G87-MIN(BilevelSolver!G87,TimeDependent!G87,Sparse!G87,NonLinear!G87))/MIN(BilevelSolver!G87,TimeDependent!G87,Sparse!G87,NonLinear!G87))</f>
        <v>0</v>
      </c>
      <c r="M87" s="208">
        <f t="shared" si="3"/>
        <v>100</v>
      </c>
      <c r="O87" s="172">
        <v>36</v>
      </c>
      <c r="P87" s="172">
        <v>0</v>
      </c>
    </row>
    <row r="88" spans="1:16" ht="15.75" customHeight="1" thickBot="1" x14ac:dyDescent="0.25">
      <c r="A88" s="82" t="s">
        <v>216</v>
      </c>
      <c r="B88" s="82" t="s">
        <v>208</v>
      </c>
      <c r="C88" s="82">
        <v>4</v>
      </c>
      <c r="D88" s="82">
        <v>5</v>
      </c>
      <c r="E88" s="82">
        <v>1</v>
      </c>
      <c r="F88" s="82">
        <v>5</v>
      </c>
      <c r="G88" s="82">
        <v>5</v>
      </c>
      <c r="H88" s="82">
        <f t="shared" si="4"/>
        <v>0</v>
      </c>
      <c r="I88" s="82">
        <v>4.1993039999999997</v>
      </c>
      <c r="J88" s="82">
        <v>2415</v>
      </c>
      <c r="K88" s="82">
        <v>0</v>
      </c>
      <c r="L88" s="82">
        <f>100*IF(MIN(BilevelSolver!G88,TimeDependent!G88,Sparse!G88,NonLinear!G88)=0,0,(BilevelSolver!G88-MIN(BilevelSolver!G88,TimeDependent!G88,Sparse!G88,NonLinear!G88))/MIN(BilevelSolver!G88,TimeDependent!G88,Sparse!G88,NonLinear!G88))</f>
        <v>0</v>
      </c>
      <c r="M88" s="211">
        <f t="shared" si="3"/>
        <v>100</v>
      </c>
      <c r="O88" s="175">
        <v>36</v>
      </c>
      <c r="P88" s="175">
        <v>0</v>
      </c>
    </row>
    <row r="89" spans="1:16" ht="15.75" customHeight="1" thickBot="1" x14ac:dyDescent="0.25">
      <c r="A89" s="16"/>
      <c r="B89" s="17"/>
      <c r="C89" s="17"/>
      <c r="D89" s="17"/>
      <c r="E89" s="17" t="s">
        <v>226</v>
      </c>
      <c r="F89" s="17" t="s">
        <v>61</v>
      </c>
      <c r="G89" s="17" t="s">
        <v>62</v>
      </c>
      <c r="H89" s="17" t="s">
        <v>227</v>
      </c>
      <c r="I89" s="17" t="s">
        <v>240</v>
      </c>
      <c r="J89" s="17" t="s">
        <v>250</v>
      </c>
      <c r="K89" s="17" t="s">
        <v>229</v>
      </c>
      <c r="L89" s="17" t="s">
        <v>230</v>
      </c>
      <c r="M89" s="206" t="s">
        <v>239</v>
      </c>
      <c r="O89" s="170" t="s">
        <v>218</v>
      </c>
      <c r="P89" s="170" t="s">
        <v>253</v>
      </c>
    </row>
    <row r="90" spans="1:16" ht="15.75" customHeight="1" x14ac:dyDescent="0.2">
      <c r="A90" s="23" t="s">
        <v>217</v>
      </c>
      <c r="B90" s="23"/>
      <c r="C90" s="23"/>
      <c r="D90" s="23"/>
      <c r="E90" s="23">
        <f>SUM(E2:E88)</f>
        <v>26</v>
      </c>
      <c r="F90" s="23">
        <f t="shared" ref="F90:M90" si="5">AVERAGE(F2:F88)</f>
        <v>23.137475758620688</v>
      </c>
      <c r="G90" s="23">
        <f t="shared" si="5"/>
        <v>212.13793103448276</v>
      </c>
      <c r="H90" s="23">
        <f t="shared" si="5"/>
        <v>55.788125203144062</v>
      </c>
      <c r="I90" s="23">
        <f t="shared" si="5"/>
        <v>5297.2854426321837</v>
      </c>
      <c r="J90" s="23">
        <f t="shared" si="5"/>
        <v>18262.954022988506</v>
      </c>
      <c r="K90" s="23">
        <f t="shared" si="5"/>
        <v>2.6677390804597696</v>
      </c>
      <c r="L90" s="23">
        <f t="shared" si="5"/>
        <v>4.6839405913872989</v>
      </c>
      <c r="M90" s="212">
        <f t="shared" si="5"/>
        <v>96.476275621261195</v>
      </c>
      <c r="O90" s="176">
        <f>COUNTIF(H2:H88,"&lt;0,000001")</f>
        <v>26</v>
      </c>
      <c r="P90" s="176">
        <f>AVERAGE(P2:P88)</f>
        <v>81.551724137931032</v>
      </c>
    </row>
    <row r="91" spans="1:16" ht="15.75" customHeight="1" x14ac:dyDescent="0.2">
      <c r="M91" s="207"/>
      <c r="O91" s="171"/>
      <c r="P91" s="171"/>
    </row>
    <row r="92" spans="1:16" ht="15.75" customHeight="1" x14ac:dyDescent="0.2">
      <c r="M92" s="207"/>
      <c r="O92" s="171"/>
      <c r="P92" s="171"/>
    </row>
    <row r="93" spans="1:16" ht="15.75" customHeight="1" x14ac:dyDescent="0.2">
      <c r="M93" s="207"/>
      <c r="O93" s="171"/>
      <c r="P93" s="171"/>
    </row>
    <row r="94" spans="1:16" ht="15.75" customHeight="1" x14ac:dyDescent="0.2">
      <c r="M94" s="207"/>
      <c r="O94" s="171"/>
      <c r="P94" s="171"/>
    </row>
    <row r="95" spans="1:16" ht="15.75" customHeight="1" x14ac:dyDescent="0.2">
      <c r="M95" s="207"/>
      <c r="O95" s="171"/>
      <c r="P95" s="171"/>
    </row>
    <row r="96" spans="1:16" ht="15.75" customHeight="1" x14ac:dyDescent="0.2">
      <c r="M96" s="207"/>
      <c r="O96" s="171"/>
      <c r="P96" s="171"/>
    </row>
    <row r="97" spans="13:16" ht="15.75" customHeight="1" x14ac:dyDescent="0.2">
      <c r="M97" s="207"/>
      <c r="O97" s="171"/>
      <c r="P97" s="171"/>
    </row>
    <row r="98" spans="13:16" ht="15.75" customHeight="1" x14ac:dyDescent="0.2">
      <c r="M98" s="207"/>
      <c r="O98" s="171"/>
      <c r="P98" s="171"/>
    </row>
    <row r="99" spans="13:16" ht="15.75" customHeight="1" x14ac:dyDescent="0.2">
      <c r="M99" s="207"/>
      <c r="O99" s="171"/>
      <c r="P99" s="171"/>
    </row>
    <row r="100" spans="13:16" ht="15.75" customHeight="1" x14ac:dyDescent="0.2">
      <c r="M100" s="207"/>
      <c r="O100" s="171"/>
      <c r="P100" s="171"/>
    </row>
    <row r="101" spans="13:16" ht="15.75" customHeight="1" x14ac:dyDescent="0.2">
      <c r="M101" s="207"/>
      <c r="O101" s="171"/>
      <c r="P101" s="171"/>
    </row>
    <row r="102" spans="13:16" ht="15.75" customHeight="1" x14ac:dyDescent="0.2">
      <c r="M102" s="207"/>
      <c r="O102" s="171"/>
      <c r="P102" s="171"/>
    </row>
    <row r="103" spans="13:16" ht="15.75" customHeight="1" x14ac:dyDescent="0.2">
      <c r="M103" s="207"/>
      <c r="O103" s="171"/>
      <c r="P103" s="171"/>
    </row>
    <row r="104" spans="13:16" ht="15.75" customHeight="1" x14ac:dyDescent="0.2">
      <c r="M104" s="207"/>
      <c r="O104" s="171"/>
      <c r="P104" s="171"/>
    </row>
    <row r="105" spans="13:16" ht="15.75" customHeight="1" x14ac:dyDescent="0.2">
      <c r="M105" s="207"/>
      <c r="O105" s="171"/>
      <c r="P105" s="171"/>
    </row>
    <row r="106" spans="13:16" ht="15.75" customHeight="1" x14ac:dyDescent="0.2">
      <c r="M106" s="207"/>
      <c r="O106" s="171"/>
      <c r="P106" s="171"/>
    </row>
    <row r="107" spans="13:16" ht="15.75" customHeight="1" x14ac:dyDescent="0.2">
      <c r="M107" s="207"/>
      <c r="O107" s="171"/>
      <c r="P107" s="171"/>
    </row>
    <row r="108" spans="13:16" ht="15.75" customHeight="1" x14ac:dyDescent="0.2">
      <c r="M108" s="207"/>
      <c r="O108" s="171"/>
      <c r="P108" s="171"/>
    </row>
    <row r="109" spans="13:16" ht="15.75" customHeight="1" x14ac:dyDescent="0.2">
      <c r="M109" s="207"/>
      <c r="O109" s="171"/>
      <c r="P109" s="171"/>
    </row>
    <row r="110" spans="13:16" ht="15.75" customHeight="1" x14ac:dyDescent="0.2">
      <c r="M110" s="207"/>
      <c r="O110" s="171"/>
      <c r="P110" s="171"/>
    </row>
    <row r="111" spans="13:16" ht="15.75" customHeight="1" x14ac:dyDescent="0.2">
      <c r="M111" s="207"/>
      <c r="O111" s="171"/>
      <c r="P111" s="171"/>
    </row>
    <row r="112" spans="13:16" ht="15.75" customHeight="1" x14ac:dyDescent="0.2">
      <c r="M112" s="207"/>
      <c r="O112" s="171"/>
      <c r="P112" s="171"/>
    </row>
    <row r="113" spans="13:16" ht="15.75" customHeight="1" x14ac:dyDescent="0.2">
      <c r="M113" s="207"/>
      <c r="O113" s="171"/>
      <c r="P113" s="171"/>
    </row>
    <row r="114" spans="13:16" ht="15.75" customHeight="1" x14ac:dyDescent="0.2">
      <c r="M114" s="207"/>
      <c r="O114" s="171"/>
      <c r="P114" s="171"/>
    </row>
    <row r="115" spans="13:16" ht="15.75" customHeight="1" x14ac:dyDescent="0.2">
      <c r="M115" s="207"/>
      <c r="O115" s="171"/>
      <c r="P115" s="171"/>
    </row>
    <row r="116" spans="13:16" ht="15.75" customHeight="1" x14ac:dyDescent="0.2">
      <c r="M116" s="207"/>
      <c r="O116" s="171"/>
      <c r="P116" s="171"/>
    </row>
    <row r="117" spans="13:16" ht="15.75" customHeight="1" x14ac:dyDescent="0.2">
      <c r="M117" s="207"/>
      <c r="O117" s="171"/>
      <c r="P117" s="171"/>
    </row>
    <row r="118" spans="13:16" ht="15.75" customHeight="1" x14ac:dyDescent="0.2">
      <c r="M118" s="207"/>
      <c r="O118" s="171"/>
      <c r="P118" s="171"/>
    </row>
    <row r="119" spans="13:16" ht="15.75" customHeight="1" x14ac:dyDescent="0.2">
      <c r="M119" s="207"/>
      <c r="O119" s="171"/>
      <c r="P119" s="171"/>
    </row>
    <row r="120" spans="13:16" ht="15.75" customHeight="1" x14ac:dyDescent="0.2">
      <c r="M120" s="207"/>
      <c r="O120" s="171"/>
      <c r="P120" s="171"/>
    </row>
    <row r="121" spans="13:16" ht="15.75" customHeight="1" x14ac:dyDescent="0.2">
      <c r="M121" s="207"/>
      <c r="O121" s="171"/>
      <c r="P121" s="171"/>
    </row>
    <row r="122" spans="13:16" ht="15.75" customHeight="1" x14ac:dyDescent="0.2">
      <c r="M122" s="207"/>
      <c r="O122" s="171"/>
      <c r="P122" s="171"/>
    </row>
    <row r="123" spans="13:16" ht="15.75" customHeight="1" x14ac:dyDescent="0.2">
      <c r="M123" s="207"/>
      <c r="O123" s="171"/>
      <c r="P123" s="171"/>
    </row>
    <row r="124" spans="13:16" ht="15.75" customHeight="1" x14ac:dyDescent="0.2">
      <c r="M124" s="207"/>
      <c r="O124" s="171"/>
      <c r="P124" s="171"/>
    </row>
    <row r="125" spans="13:16" ht="15.75" customHeight="1" x14ac:dyDescent="0.2">
      <c r="M125" s="207"/>
      <c r="O125" s="171"/>
      <c r="P125" s="171"/>
    </row>
    <row r="126" spans="13:16" ht="15.75" customHeight="1" x14ac:dyDescent="0.2">
      <c r="M126" s="207"/>
      <c r="O126" s="171"/>
      <c r="P126" s="171"/>
    </row>
    <row r="127" spans="13:16" ht="15.75" customHeight="1" x14ac:dyDescent="0.2">
      <c r="M127" s="207"/>
      <c r="O127" s="171"/>
      <c r="P127" s="171"/>
    </row>
    <row r="128" spans="13:16" ht="15.75" customHeight="1" x14ac:dyDescent="0.2">
      <c r="M128" s="207"/>
      <c r="O128" s="171"/>
      <c r="P128" s="171"/>
    </row>
    <row r="129" spans="13:16" ht="15.75" customHeight="1" x14ac:dyDescent="0.2">
      <c r="M129" s="207"/>
      <c r="O129" s="171"/>
      <c r="P129" s="171"/>
    </row>
    <row r="130" spans="13:16" ht="15.75" customHeight="1" x14ac:dyDescent="0.2">
      <c r="M130" s="207"/>
      <c r="O130" s="171"/>
      <c r="P130" s="171"/>
    </row>
    <row r="131" spans="13:16" ht="15.75" customHeight="1" x14ac:dyDescent="0.2">
      <c r="M131" s="207"/>
      <c r="O131" s="171"/>
      <c r="P131" s="171"/>
    </row>
    <row r="132" spans="13:16" ht="15.75" customHeight="1" x14ac:dyDescent="0.2">
      <c r="M132" s="207"/>
      <c r="O132" s="171"/>
      <c r="P132" s="171"/>
    </row>
    <row r="133" spans="13:16" ht="15.75" customHeight="1" x14ac:dyDescent="0.2">
      <c r="M133" s="207"/>
      <c r="O133" s="171"/>
      <c r="P133" s="171"/>
    </row>
    <row r="134" spans="13:16" ht="15.75" customHeight="1" x14ac:dyDescent="0.2">
      <c r="M134" s="207"/>
      <c r="O134" s="171"/>
      <c r="P134" s="171"/>
    </row>
    <row r="135" spans="13:16" ht="15.75" customHeight="1" x14ac:dyDescent="0.2">
      <c r="M135" s="207"/>
      <c r="O135" s="171"/>
      <c r="P135" s="171"/>
    </row>
    <row r="136" spans="13:16" ht="15.75" customHeight="1" x14ac:dyDescent="0.2">
      <c r="M136" s="207"/>
      <c r="O136" s="171"/>
      <c r="P136" s="171"/>
    </row>
    <row r="137" spans="13:16" ht="15.75" customHeight="1" x14ac:dyDescent="0.2">
      <c r="M137" s="207"/>
      <c r="O137" s="171"/>
      <c r="P137" s="171"/>
    </row>
    <row r="138" spans="13:16" ht="15.75" customHeight="1" x14ac:dyDescent="0.2">
      <c r="M138" s="207"/>
      <c r="O138" s="171"/>
      <c r="P138" s="171"/>
    </row>
    <row r="139" spans="13:16" ht="15.75" customHeight="1" x14ac:dyDescent="0.2">
      <c r="M139" s="207"/>
      <c r="O139" s="171"/>
      <c r="P139" s="171"/>
    </row>
    <row r="140" spans="13:16" ht="15.75" customHeight="1" x14ac:dyDescent="0.2">
      <c r="M140" s="207"/>
      <c r="O140" s="171"/>
      <c r="P140" s="171"/>
    </row>
    <row r="141" spans="13:16" ht="15.75" customHeight="1" x14ac:dyDescent="0.2">
      <c r="M141" s="207"/>
      <c r="O141" s="171"/>
      <c r="P141" s="171"/>
    </row>
    <row r="142" spans="13:16" ht="15.75" customHeight="1" x14ac:dyDescent="0.2">
      <c r="M142" s="207"/>
      <c r="O142" s="171"/>
      <c r="P142" s="171"/>
    </row>
    <row r="143" spans="13:16" ht="15.75" customHeight="1" x14ac:dyDescent="0.2">
      <c r="M143" s="207"/>
      <c r="O143" s="171"/>
      <c r="P143" s="171"/>
    </row>
    <row r="144" spans="13:16" ht="15.75" customHeight="1" x14ac:dyDescent="0.2">
      <c r="M144" s="207"/>
      <c r="O144" s="171"/>
      <c r="P144" s="171"/>
    </row>
    <row r="145" spans="13:16" ht="15.75" customHeight="1" x14ac:dyDescent="0.2">
      <c r="M145" s="207"/>
      <c r="O145" s="171"/>
      <c r="P145" s="171"/>
    </row>
    <row r="146" spans="13:16" ht="15.75" customHeight="1" x14ac:dyDescent="0.2">
      <c r="M146" s="207"/>
      <c r="O146" s="171"/>
      <c r="P146" s="171"/>
    </row>
    <row r="147" spans="13:16" ht="15.75" customHeight="1" x14ac:dyDescent="0.2">
      <c r="M147" s="207"/>
      <c r="O147" s="171"/>
      <c r="P147" s="171"/>
    </row>
    <row r="148" spans="13:16" ht="15.75" customHeight="1" x14ac:dyDescent="0.2">
      <c r="M148" s="207"/>
      <c r="O148" s="171"/>
      <c r="P148" s="171"/>
    </row>
    <row r="149" spans="13:16" ht="15.75" customHeight="1" x14ac:dyDescent="0.2">
      <c r="M149" s="207"/>
      <c r="O149" s="171"/>
      <c r="P149" s="171"/>
    </row>
    <row r="150" spans="13:16" ht="15.75" customHeight="1" x14ac:dyDescent="0.2">
      <c r="M150" s="207"/>
      <c r="O150" s="171"/>
      <c r="P150" s="171"/>
    </row>
    <row r="151" spans="13:16" ht="15.75" customHeight="1" x14ac:dyDescent="0.2">
      <c r="M151" s="207"/>
      <c r="O151" s="171"/>
      <c r="P151" s="171"/>
    </row>
    <row r="152" spans="13:16" ht="15.75" customHeight="1" x14ac:dyDescent="0.2">
      <c r="M152" s="207"/>
      <c r="O152" s="171"/>
      <c r="P152" s="171"/>
    </row>
    <row r="153" spans="13:16" ht="15.75" customHeight="1" x14ac:dyDescent="0.2">
      <c r="M153" s="207"/>
      <c r="O153" s="171"/>
      <c r="P153" s="171"/>
    </row>
    <row r="154" spans="13:16" ht="15.75" customHeight="1" x14ac:dyDescent="0.2">
      <c r="M154" s="207"/>
      <c r="O154" s="171"/>
      <c r="P154" s="171"/>
    </row>
    <row r="155" spans="13:16" ht="15.75" customHeight="1" x14ac:dyDescent="0.2">
      <c r="M155" s="207"/>
      <c r="O155" s="171"/>
      <c r="P155" s="171"/>
    </row>
    <row r="156" spans="13:16" ht="15.75" customHeight="1" x14ac:dyDescent="0.2">
      <c r="M156" s="207"/>
      <c r="O156" s="171"/>
      <c r="P156" s="171"/>
    </row>
    <row r="157" spans="13:16" ht="15.75" customHeight="1" x14ac:dyDescent="0.2">
      <c r="M157" s="207"/>
      <c r="O157" s="171"/>
      <c r="P157" s="171"/>
    </row>
    <row r="158" spans="13:16" ht="15.75" customHeight="1" x14ac:dyDescent="0.2">
      <c r="M158" s="207"/>
      <c r="O158" s="171"/>
      <c r="P158" s="171"/>
    </row>
    <row r="159" spans="13:16" ht="15.75" customHeight="1" x14ac:dyDescent="0.2">
      <c r="M159" s="207"/>
      <c r="O159" s="171"/>
      <c r="P159" s="171"/>
    </row>
    <row r="160" spans="13:16" ht="15.75" customHeight="1" x14ac:dyDescent="0.2">
      <c r="M160" s="207"/>
      <c r="O160" s="171"/>
      <c r="P160" s="171"/>
    </row>
    <row r="161" spans="13:16" ht="15.75" customHeight="1" x14ac:dyDescent="0.2">
      <c r="M161" s="207"/>
      <c r="O161" s="171"/>
      <c r="P161" s="171"/>
    </row>
    <row r="162" spans="13:16" ht="15.75" customHeight="1" x14ac:dyDescent="0.2">
      <c r="M162" s="207"/>
      <c r="O162" s="171"/>
      <c r="P162" s="171"/>
    </row>
    <row r="163" spans="13:16" ht="15.75" customHeight="1" x14ac:dyDescent="0.2">
      <c r="M163" s="207"/>
      <c r="O163" s="171"/>
      <c r="P163" s="171"/>
    </row>
    <row r="164" spans="13:16" ht="15.75" customHeight="1" x14ac:dyDescent="0.2">
      <c r="M164" s="207"/>
      <c r="O164" s="171"/>
      <c r="P164" s="171"/>
    </row>
    <row r="165" spans="13:16" ht="15.75" customHeight="1" x14ac:dyDescent="0.2">
      <c r="M165" s="207"/>
      <c r="O165" s="171"/>
      <c r="P165" s="171"/>
    </row>
    <row r="166" spans="13:16" ht="15.75" customHeight="1" x14ac:dyDescent="0.2">
      <c r="M166" s="207"/>
      <c r="O166" s="171"/>
      <c r="P166" s="171"/>
    </row>
    <row r="167" spans="13:16" ht="15.75" customHeight="1" x14ac:dyDescent="0.2">
      <c r="M167" s="207"/>
      <c r="O167" s="171"/>
      <c r="P167" s="171"/>
    </row>
    <row r="168" spans="13:16" ht="15.75" customHeight="1" x14ac:dyDescent="0.2">
      <c r="M168" s="207"/>
      <c r="O168" s="171"/>
      <c r="P168" s="171"/>
    </row>
    <row r="169" spans="13:16" ht="15.75" customHeight="1" x14ac:dyDescent="0.2">
      <c r="M169" s="207"/>
      <c r="O169" s="171"/>
      <c r="P169" s="171"/>
    </row>
    <row r="170" spans="13:16" ht="15.75" customHeight="1" x14ac:dyDescent="0.2">
      <c r="M170" s="207"/>
      <c r="O170" s="171"/>
      <c r="P170" s="171"/>
    </row>
    <row r="171" spans="13:16" ht="15.75" customHeight="1" x14ac:dyDescent="0.2">
      <c r="M171" s="207"/>
      <c r="O171" s="171"/>
      <c r="P171" s="171"/>
    </row>
    <row r="172" spans="13:16" ht="15.75" customHeight="1" x14ac:dyDescent="0.2">
      <c r="M172" s="207"/>
      <c r="O172" s="171"/>
      <c r="P172" s="171"/>
    </row>
    <row r="173" spans="13:16" ht="15.75" customHeight="1" x14ac:dyDescent="0.2">
      <c r="M173" s="207"/>
      <c r="O173" s="171"/>
      <c r="P173" s="171"/>
    </row>
    <row r="174" spans="13:16" ht="15.75" customHeight="1" x14ac:dyDescent="0.2">
      <c r="M174" s="207"/>
      <c r="O174" s="171"/>
      <c r="P174" s="171"/>
    </row>
    <row r="175" spans="13:16" ht="15.75" customHeight="1" x14ac:dyDescent="0.2">
      <c r="M175" s="207"/>
      <c r="O175" s="171"/>
      <c r="P175" s="171"/>
    </row>
    <row r="176" spans="13:16" ht="15.75" customHeight="1" x14ac:dyDescent="0.2">
      <c r="M176" s="207"/>
      <c r="O176" s="171"/>
      <c r="P176" s="171"/>
    </row>
    <row r="177" spans="13:16" ht="15.75" customHeight="1" x14ac:dyDescent="0.2">
      <c r="M177" s="207"/>
      <c r="O177" s="171"/>
      <c r="P177" s="171"/>
    </row>
    <row r="178" spans="13:16" ht="15.75" customHeight="1" x14ac:dyDescent="0.2">
      <c r="M178" s="207"/>
      <c r="O178" s="171"/>
      <c r="P178" s="171"/>
    </row>
    <row r="179" spans="13:16" ht="15.75" customHeight="1" x14ac:dyDescent="0.2">
      <c r="M179" s="207"/>
      <c r="O179" s="171"/>
      <c r="P179" s="171"/>
    </row>
    <row r="180" spans="13:16" ht="15.75" customHeight="1" x14ac:dyDescent="0.2">
      <c r="M180" s="207"/>
      <c r="O180" s="171"/>
      <c r="P180" s="171"/>
    </row>
    <row r="181" spans="13:16" ht="15.75" customHeight="1" x14ac:dyDescent="0.2">
      <c r="M181" s="207"/>
      <c r="O181" s="171"/>
      <c r="P181" s="171"/>
    </row>
    <row r="182" spans="13:16" ht="15.75" customHeight="1" x14ac:dyDescent="0.2">
      <c r="M182" s="207"/>
      <c r="O182" s="171"/>
      <c r="P182" s="171"/>
    </row>
    <row r="183" spans="13:16" ht="15.75" customHeight="1" x14ac:dyDescent="0.2">
      <c r="M183" s="207"/>
      <c r="O183" s="171"/>
      <c r="P183" s="171"/>
    </row>
    <row r="184" spans="13:16" ht="15.75" customHeight="1" x14ac:dyDescent="0.2">
      <c r="M184" s="207"/>
      <c r="O184" s="171"/>
      <c r="P184" s="171"/>
    </row>
    <row r="185" spans="13:16" ht="15.75" customHeight="1" x14ac:dyDescent="0.2">
      <c r="M185" s="207"/>
      <c r="O185" s="171"/>
      <c r="P185" s="171"/>
    </row>
    <row r="186" spans="13:16" ht="15.75" customHeight="1" x14ac:dyDescent="0.2">
      <c r="M186" s="207"/>
      <c r="O186" s="171"/>
      <c r="P186" s="171"/>
    </row>
    <row r="187" spans="13:16" ht="15.75" customHeight="1" x14ac:dyDescent="0.2">
      <c r="M187" s="207"/>
      <c r="O187" s="171"/>
      <c r="P187" s="171"/>
    </row>
    <row r="188" spans="13:16" ht="15.75" customHeight="1" x14ac:dyDescent="0.2">
      <c r="M188" s="207"/>
      <c r="O188" s="171"/>
      <c r="P188" s="171"/>
    </row>
    <row r="189" spans="13:16" ht="15.75" customHeight="1" x14ac:dyDescent="0.2">
      <c r="M189" s="207"/>
      <c r="O189" s="171"/>
      <c r="P189" s="171"/>
    </row>
    <row r="190" spans="13:16" ht="15.75" customHeight="1" x14ac:dyDescent="0.2">
      <c r="M190" s="207"/>
      <c r="O190" s="171"/>
      <c r="P190" s="171"/>
    </row>
    <row r="191" spans="13:16" ht="15.75" customHeight="1" x14ac:dyDescent="0.2">
      <c r="M191" s="207"/>
      <c r="O191" s="171"/>
      <c r="P191" s="171"/>
    </row>
    <row r="192" spans="13:16" ht="15.75" customHeight="1" x14ac:dyDescent="0.2">
      <c r="M192" s="207"/>
      <c r="O192" s="171"/>
      <c r="P192" s="171"/>
    </row>
    <row r="193" spans="13:16" ht="15.75" customHeight="1" x14ac:dyDescent="0.2">
      <c r="M193" s="207"/>
      <c r="O193" s="171"/>
      <c r="P193" s="171"/>
    </row>
    <row r="194" spans="13:16" ht="15.75" customHeight="1" x14ac:dyDescent="0.2">
      <c r="M194" s="207"/>
      <c r="O194" s="171"/>
      <c r="P194" s="171"/>
    </row>
    <row r="195" spans="13:16" ht="15.75" customHeight="1" x14ac:dyDescent="0.2">
      <c r="M195" s="207"/>
      <c r="O195" s="171"/>
      <c r="P195" s="171"/>
    </row>
    <row r="196" spans="13:16" ht="15.75" customHeight="1" x14ac:dyDescent="0.2">
      <c r="M196" s="207"/>
      <c r="O196" s="171"/>
      <c r="P196" s="171"/>
    </row>
    <row r="197" spans="13:16" ht="15.75" customHeight="1" x14ac:dyDescent="0.2">
      <c r="M197" s="207"/>
      <c r="O197" s="171"/>
      <c r="P197" s="171"/>
    </row>
    <row r="198" spans="13:16" ht="15.75" customHeight="1" x14ac:dyDescent="0.2">
      <c r="M198" s="207"/>
      <c r="O198" s="171"/>
      <c r="P198" s="171"/>
    </row>
    <row r="199" spans="13:16" ht="15.75" customHeight="1" x14ac:dyDescent="0.2">
      <c r="M199" s="207"/>
      <c r="O199" s="171"/>
      <c r="P199" s="171"/>
    </row>
    <row r="200" spans="13:16" ht="15.75" customHeight="1" x14ac:dyDescent="0.2">
      <c r="M200" s="207"/>
      <c r="O200" s="171"/>
      <c r="P200" s="171"/>
    </row>
    <row r="201" spans="13:16" ht="15.75" customHeight="1" x14ac:dyDescent="0.2">
      <c r="M201" s="207"/>
      <c r="O201" s="171"/>
      <c r="P201" s="171"/>
    </row>
    <row r="202" spans="13:16" ht="15.75" customHeight="1" x14ac:dyDescent="0.2">
      <c r="M202" s="207"/>
      <c r="O202" s="171"/>
      <c r="P202" s="171"/>
    </row>
    <row r="203" spans="13:16" ht="15.75" customHeight="1" x14ac:dyDescent="0.2">
      <c r="M203" s="207"/>
      <c r="O203" s="171"/>
      <c r="P203" s="171"/>
    </row>
    <row r="204" spans="13:16" ht="15.75" customHeight="1" x14ac:dyDescent="0.2">
      <c r="M204" s="207"/>
      <c r="O204" s="171"/>
      <c r="P204" s="171"/>
    </row>
    <row r="205" spans="13:16" ht="15.75" customHeight="1" x14ac:dyDescent="0.2">
      <c r="M205" s="207"/>
      <c r="O205" s="171"/>
      <c r="P205" s="171"/>
    </row>
    <row r="206" spans="13:16" ht="15.75" customHeight="1" x14ac:dyDescent="0.2">
      <c r="M206" s="207"/>
      <c r="O206" s="171"/>
      <c r="P206" s="171"/>
    </row>
    <row r="207" spans="13:16" ht="15.75" customHeight="1" x14ac:dyDescent="0.2">
      <c r="M207" s="207"/>
      <c r="O207" s="171"/>
      <c r="P207" s="171"/>
    </row>
    <row r="208" spans="13:16" ht="15.75" customHeight="1" x14ac:dyDescent="0.2">
      <c r="M208" s="207"/>
      <c r="O208" s="171"/>
      <c r="P208" s="171"/>
    </row>
    <row r="209" spans="13:16" ht="15.75" customHeight="1" x14ac:dyDescent="0.2">
      <c r="M209" s="207"/>
      <c r="O209" s="171"/>
      <c r="P209" s="171"/>
    </row>
    <row r="210" spans="13:16" ht="15.75" customHeight="1" x14ac:dyDescent="0.2">
      <c r="M210" s="207"/>
      <c r="O210" s="171"/>
      <c r="P210" s="171"/>
    </row>
    <row r="211" spans="13:16" ht="15.75" customHeight="1" x14ac:dyDescent="0.2">
      <c r="M211" s="207"/>
      <c r="O211" s="171"/>
      <c r="P211" s="171"/>
    </row>
    <row r="212" spans="13:16" ht="15.75" customHeight="1" x14ac:dyDescent="0.2">
      <c r="M212" s="207"/>
      <c r="O212" s="171"/>
      <c r="P212" s="171"/>
    </row>
    <row r="213" spans="13:16" ht="15.75" customHeight="1" x14ac:dyDescent="0.2">
      <c r="M213" s="207"/>
      <c r="O213" s="171"/>
      <c r="P213" s="171"/>
    </row>
    <row r="214" spans="13:16" ht="15.75" customHeight="1" x14ac:dyDescent="0.2">
      <c r="M214" s="207"/>
      <c r="O214" s="171"/>
      <c r="P214" s="171"/>
    </row>
    <row r="215" spans="13:16" ht="15.75" customHeight="1" x14ac:dyDescent="0.2">
      <c r="M215" s="207"/>
      <c r="O215" s="171"/>
      <c r="P215" s="171"/>
    </row>
    <row r="216" spans="13:16" ht="15.75" customHeight="1" x14ac:dyDescent="0.2">
      <c r="M216" s="207"/>
      <c r="O216" s="171"/>
      <c r="P216" s="171"/>
    </row>
    <row r="217" spans="13:16" ht="15.75" customHeight="1" x14ac:dyDescent="0.2">
      <c r="M217" s="207"/>
      <c r="O217" s="171"/>
      <c r="P217" s="171"/>
    </row>
    <row r="218" spans="13:16" ht="15.75" customHeight="1" x14ac:dyDescent="0.2">
      <c r="M218" s="207"/>
      <c r="O218" s="171"/>
      <c r="P218" s="171"/>
    </row>
    <row r="219" spans="13:16" ht="15.75" customHeight="1" x14ac:dyDescent="0.2">
      <c r="M219" s="207"/>
      <c r="O219" s="171"/>
      <c r="P219" s="171"/>
    </row>
    <row r="220" spans="13:16" ht="15.75" customHeight="1" x14ac:dyDescent="0.2">
      <c r="M220" s="207"/>
      <c r="O220" s="171"/>
      <c r="P220" s="171"/>
    </row>
    <row r="221" spans="13:16" ht="15.75" customHeight="1" x14ac:dyDescent="0.2">
      <c r="M221" s="207"/>
      <c r="O221" s="171"/>
      <c r="P221" s="171"/>
    </row>
    <row r="222" spans="13:16" ht="15.75" customHeight="1" x14ac:dyDescent="0.2">
      <c r="M222" s="207"/>
      <c r="O222" s="171"/>
      <c r="P222" s="171"/>
    </row>
    <row r="223" spans="13:16" ht="15.75" customHeight="1" x14ac:dyDescent="0.2">
      <c r="M223" s="207"/>
      <c r="O223" s="171"/>
      <c r="P223" s="171"/>
    </row>
    <row r="224" spans="13:16" ht="15.75" customHeight="1" x14ac:dyDescent="0.2">
      <c r="M224" s="207"/>
      <c r="O224" s="171"/>
      <c r="P224" s="171"/>
    </row>
    <row r="225" spans="13:16" ht="15.75" customHeight="1" x14ac:dyDescent="0.2">
      <c r="M225" s="207"/>
      <c r="O225" s="171"/>
      <c r="P225" s="171"/>
    </row>
    <row r="226" spans="13:16" ht="15.75" customHeight="1" x14ac:dyDescent="0.2">
      <c r="M226" s="207"/>
      <c r="O226" s="171"/>
      <c r="P226" s="171"/>
    </row>
    <row r="227" spans="13:16" ht="15.75" customHeight="1" x14ac:dyDescent="0.2">
      <c r="M227" s="207"/>
      <c r="O227" s="171"/>
      <c r="P227" s="171"/>
    </row>
    <row r="228" spans="13:16" ht="15.75" customHeight="1" x14ac:dyDescent="0.2">
      <c r="M228" s="207"/>
      <c r="O228" s="171"/>
      <c r="P228" s="171"/>
    </row>
    <row r="229" spans="13:16" ht="15.75" customHeight="1" x14ac:dyDescent="0.2">
      <c r="M229" s="207"/>
      <c r="O229" s="171"/>
      <c r="P229" s="171"/>
    </row>
    <row r="230" spans="13:16" ht="15.75" customHeight="1" x14ac:dyDescent="0.2">
      <c r="M230" s="207"/>
      <c r="O230" s="171"/>
      <c r="P230" s="171"/>
    </row>
    <row r="231" spans="13:16" ht="15.75" customHeight="1" x14ac:dyDescent="0.2">
      <c r="M231" s="207"/>
      <c r="O231" s="171"/>
      <c r="P231" s="171"/>
    </row>
    <row r="232" spans="13:16" ht="15.75" customHeight="1" x14ac:dyDescent="0.2">
      <c r="M232" s="207"/>
      <c r="O232" s="171"/>
      <c r="P232" s="171"/>
    </row>
    <row r="233" spans="13:16" ht="15.75" customHeight="1" x14ac:dyDescent="0.2">
      <c r="M233" s="207"/>
      <c r="O233" s="171"/>
      <c r="P233" s="171"/>
    </row>
    <row r="234" spans="13:16" ht="15.75" customHeight="1" x14ac:dyDescent="0.2">
      <c r="M234" s="207"/>
      <c r="O234" s="171"/>
      <c r="P234" s="171"/>
    </row>
    <row r="235" spans="13:16" ht="15.75" customHeight="1" x14ac:dyDescent="0.2">
      <c r="M235" s="207"/>
      <c r="O235" s="171"/>
      <c r="P235" s="171"/>
    </row>
    <row r="236" spans="13:16" ht="15.75" customHeight="1" x14ac:dyDescent="0.2">
      <c r="M236" s="207"/>
      <c r="O236" s="171"/>
      <c r="P236" s="171"/>
    </row>
    <row r="237" spans="13:16" ht="15.75" customHeight="1" x14ac:dyDescent="0.2">
      <c r="M237" s="207"/>
      <c r="O237" s="171"/>
      <c r="P237" s="171"/>
    </row>
    <row r="238" spans="13:16" ht="15.75" customHeight="1" x14ac:dyDescent="0.2">
      <c r="M238" s="207"/>
      <c r="O238" s="171"/>
      <c r="P238" s="171"/>
    </row>
    <row r="239" spans="13:16" ht="15.75" customHeight="1" x14ac:dyDescent="0.2">
      <c r="M239" s="207"/>
      <c r="O239" s="171"/>
      <c r="P239" s="171"/>
    </row>
    <row r="240" spans="13:16" ht="15.75" customHeight="1" x14ac:dyDescent="0.2">
      <c r="M240" s="207"/>
      <c r="O240" s="171"/>
      <c r="P240" s="171"/>
    </row>
    <row r="241" spans="13:16" ht="15.75" customHeight="1" x14ac:dyDescent="0.2">
      <c r="M241" s="207"/>
      <c r="O241" s="171"/>
      <c r="P241" s="171"/>
    </row>
    <row r="242" spans="13:16" ht="15.75" customHeight="1" x14ac:dyDescent="0.2">
      <c r="M242" s="207"/>
      <c r="O242" s="171"/>
      <c r="P242" s="171"/>
    </row>
    <row r="243" spans="13:16" ht="15.75" customHeight="1" x14ac:dyDescent="0.2">
      <c r="M243" s="207"/>
      <c r="O243" s="171"/>
      <c r="P243" s="171"/>
    </row>
    <row r="244" spans="13:16" ht="15.75" customHeight="1" x14ac:dyDescent="0.2">
      <c r="M244" s="207"/>
      <c r="O244" s="171"/>
      <c r="P244" s="171"/>
    </row>
    <row r="245" spans="13:16" ht="15.75" customHeight="1" x14ac:dyDescent="0.2">
      <c r="M245" s="207"/>
      <c r="O245" s="171"/>
      <c r="P245" s="171"/>
    </row>
    <row r="246" spans="13:16" ht="15.75" customHeight="1" x14ac:dyDescent="0.2">
      <c r="M246" s="207"/>
      <c r="O246" s="171"/>
      <c r="P246" s="171"/>
    </row>
    <row r="247" spans="13:16" ht="15.75" customHeight="1" x14ac:dyDescent="0.2">
      <c r="M247" s="207"/>
      <c r="O247" s="171"/>
      <c r="P247" s="171"/>
    </row>
    <row r="248" spans="13:16" ht="15.75" customHeight="1" x14ac:dyDescent="0.2">
      <c r="M248" s="207"/>
      <c r="O248" s="171"/>
      <c r="P248" s="171"/>
    </row>
    <row r="249" spans="13:16" ht="15.75" customHeight="1" x14ac:dyDescent="0.2">
      <c r="M249" s="207"/>
      <c r="O249" s="171"/>
      <c r="P249" s="171"/>
    </row>
    <row r="250" spans="13:16" ht="15.75" customHeight="1" x14ac:dyDescent="0.2">
      <c r="M250" s="207"/>
      <c r="O250" s="171"/>
      <c r="P250" s="171"/>
    </row>
    <row r="251" spans="13:16" ht="15.75" customHeight="1" x14ac:dyDescent="0.2">
      <c r="M251" s="207"/>
      <c r="O251" s="171"/>
      <c r="P251" s="171"/>
    </row>
    <row r="252" spans="13:16" ht="15.75" customHeight="1" x14ac:dyDescent="0.2">
      <c r="M252" s="207"/>
      <c r="O252" s="171"/>
      <c r="P252" s="171"/>
    </row>
    <row r="253" spans="13:16" ht="15.75" customHeight="1" x14ac:dyDescent="0.2">
      <c r="M253" s="207"/>
      <c r="O253" s="171"/>
      <c r="P253" s="171"/>
    </row>
    <row r="254" spans="13:16" ht="15.75" customHeight="1" x14ac:dyDescent="0.2">
      <c r="M254" s="207"/>
      <c r="O254" s="171"/>
      <c r="P254" s="171"/>
    </row>
    <row r="255" spans="13:16" ht="15.75" customHeight="1" x14ac:dyDescent="0.2">
      <c r="M255" s="207"/>
      <c r="O255" s="171"/>
      <c r="P255" s="171"/>
    </row>
    <row r="256" spans="13:16" ht="15.75" customHeight="1" x14ac:dyDescent="0.2">
      <c r="M256" s="207"/>
      <c r="O256" s="171"/>
      <c r="P256" s="171"/>
    </row>
    <row r="257" spans="13:16" ht="15.75" customHeight="1" x14ac:dyDescent="0.2">
      <c r="M257" s="207"/>
      <c r="O257" s="171"/>
      <c r="P257" s="171"/>
    </row>
    <row r="258" spans="13:16" ht="15.75" customHeight="1" x14ac:dyDescent="0.2">
      <c r="M258" s="207"/>
      <c r="O258" s="171"/>
      <c r="P258" s="171"/>
    </row>
    <row r="259" spans="13:16" ht="15.75" customHeight="1" x14ac:dyDescent="0.2">
      <c r="M259" s="207"/>
      <c r="O259" s="171"/>
      <c r="P259" s="171"/>
    </row>
    <row r="260" spans="13:16" ht="15.75" customHeight="1" x14ac:dyDescent="0.2">
      <c r="M260" s="207"/>
      <c r="O260" s="171"/>
      <c r="P260" s="171"/>
    </row>
    <row r="261" spans="13:16" ht="15.75" customHeight="1" x14ac:dyDescent="0.2">
      <c r="M261" s="207"/>
      <c r="O261" s="171"/>
      <c r="P261" s="171"/>
    </row>
    <row r="262" spans="13:16" ht="15.75" customHeight="1" x14ac:dyDescent="0.2">
      <c r="M262" s="207"/>
      <c r="O262" s="171"/>
      <c r="P262" s="171"/>
    </row>
    <row r="263" spans="13:16" ht="15.75" customHeight="1" x14ac:dyDescent="0.2">
      <c r="M263" s="207"/>
      <c r="O263" s="171"/>
      <c r="P263" s="171"/>
    </row>
    <row r="264" spans="13:16" ht="15.75" customHeight="1" x14ac:dyDescent="0.2">
      <c r="M264" s="207"/>
      <c r="O264" s="171"/>
      <c r="P264" s="171"/>
    </row>
    <row r="265" spans="13:16" ht="15.75" customHeight="1" x14ac:dyDescent="0.2">
      <c r="M265" s="207"/>
      <c r="O265" s="171"/>
      <c r="P265" s="171"/>
    </row>
    <row r="266" spans="13:16" ht="15.75" customHeight="1" x14ac:dyDescent="0.2">
      <c r="M266" s="207"/>
      <c r="O266" s="171"/>
      <c r="P266" s="171"/>
    </row>
    <row r="267" spans="13:16" ht="15.75" customHeight="1" x14ac:dyDescent="0.2">
      <c r="M267" s="207"/>
      <c r="O267" s="171"/>
      <c r="P267" s="171"/>
    </row>
    <row r="268" spans="13:16" ht="15.75" customHeight="1" x14ac:dyDescent="0.2">
      <c r="M268" s="207"/>
      <c r="O268" s="171"/>
      <c r="P268" s="171"/>
    </row>
    <row r="269" spans="13:16" ht="15.75" customHeight="1" x14ac:dyDescent="0.2">
      <c r="M269" s="207"/>
      <c r="O269" s="171"/>
      <c r="P269" s="171"/>
    </row>
    <row r="270" spans="13:16" ht="15.75" customHeight="1" x14ac:dyDescent="0.2">
      <c r="M270" s="207"/>
      <c r="O270" s="171"/>
      <c r="P270" s="171"/>
    </row>
    <row r="271" spans="13:16" ht="15.75" customHeight="1" x14ac:dyDescent="0.2">
      <c r="M271" s="207"/>
      <c r="O271" s="171"/>
      <c r="P271" s="171"/>
    </row>
    <row r="272" spans="13:16" ht="15.75" customHeight="1" x14ac:dyDescent="0.2">
      <c r="M272" s="207"/>
      <c r="O272" s="171"/>
      <c r="P272" s="171"/>
    </row>
    <row r="273" spans="13:16" ht="15.75" customHeight="1" x14ac:dyDescent="0.2">
      <c r="M273" s="207"/>
      <c r="O273" s="171"/>
      <c r="P273" s="171"/>
    </row>
    <row r="274" spans="13:16" ht="15.75" customHeight="1" x14ac:dyDescent="0.2">
      <c r="M274" s="207"/>
      <c r="O274" s="171"/>
      <c r="P274" s="171"/>
    </row>
    <row r="275" spans="13:16" ht="15.75" customHeight="1" x14ac:dyDescent="0.2">
      <c r="M275" s="207"/>
      <c r="O275" s="171"/>
      <c r="P275" s="171"/>
    </row>
    <row r="276" spans="13:16" ht="15.75" customHeight="1" x14ac:dyDescent="0.2">
      <c r="M276" s="207"/>
      <c r="O276" s="171"/>
      <c r="P276" s="171"/>
    </row>
    <row r="277" spans="13:16" ht="15.75" customHeight="1" x14ac:dyDescent="0.2">
      <c r="M277" s="207"/>
      <c r="O277" s="171"/>
      <c r="P277" s="171"/>
    </row>
    <row r="278" spans="13:16" ht="15.75" customHeight="1" x14ac:dyDescent="0.2">
      <c r="M278" s="207"/>
      <c r="O278" s="171"/>
      <c r="P278" s="171"/>
    </row>
    <row r="279" spans="13:16" ht="15.75" customHeight="1" x14ac:dyDescent="0.2">
      <c r="M279" s="207"/>
      <c r="O279" s="171"/>
      <c r="P279" s="171"/>
    </row>
    <row r="280" spans="13:16" ht="15.75" customHeight="1" x14ac:dyDescent="0.2">
      <c r="M280" s="207"/>
      <c r="O280" s="171"/>
      <c r="P280" s="171"/>
    </row>
    <row r="281" spans="13:16" ht="15.75" customHeight="1" x14ac:dyDescent="0.2">
      <c r="M281" s="207"/>
      <c r="O281" s="171"/>
      <c r="P281" s="171"/>
    </row>
    <row r="282" spans="13:16" ht="15.75" customHeight="1" x14ac:dyDescent="0.2">
      <c r="M282" s="207"/>
      <c r="O282" s="171"/>
      <c r="P282" s="171"/>
    </row>
    <row r="283" spans="13:16" ht="15.75" customHeight="1" x14ac:dyDescent="0.2">
      <c r="M283" s="207"/>
      <c r="O283" s="171"/>
      <c r="P283" s="171"/>
    </row>
    <row r="284" spans="13:16" ht="15.75" customHeight="1" x14ac:dyDescent="0.2">
      <c r="M284" s="207"/>
      <c r="O284" s="171"/>
      <c r="P284" s="171"/>
    </row>
    <row r="285" spans="13:16" ht="15.75" customHeight="1" x14ac:dyDescent="0.2">
      <c r="M285" s="207"/>
      <c r="O285" s="171"/>
      <c r="P285" s="171"/>
    </row>
    <row r="286" spans="13:16" ht="15.75" customHeight="1" x14ac:dyDescent="0.2">
      <c r="M286" s="207"/>
      <c r="O286" s="171"/>
      <c r="P286" s="171"/>
    </row>
    <row r="287" spans="13:16" ht="15.75" customHeight="1" x14ac:dyDescent="0.2">
      <c r="M287" s="207"/>
      <c r="O287" s="171"/>
      <c r="P287" s="171"/>
    </row>
    <row r="288" spans="13:16" ht="15.75" customHeight="1" x14ac:dyDescent="0.2">
      <c r="M288" s="207"/>
      <c r="O288" s="171"/>
      <c r="P288" s="171"/>
    </row>
    <row r="289" spans="13:16" ht="15.75" customHeight="1" x14ac:dyDescent="0.2">
      <c r="M289" s="207"/>
      <c r="O289" s="171"/>
      <c r="P289" s="171"/>
    </row>
    <row r="290" spans="13:16" ht="15.75" customHeight="1" x14ac:dyDescent="0.2">
      <c r="M290" s="207"/>
      <c r="O290" s="171"/>
      <c r="P290" s="171"/>
    </row>
    <row r="291" spans="13:16" ht="15.75" customHeight="1" x14ac:dyDescent="0.2">
      <c r="M291" s="207"/>
      <c r="O291" s="171"/>
      <c r="P291" s="171"/>
    </row>
    <row r="292" spans="13:16" ht="15.75" customHeight="1" x14ac:dyDescent="0.2">
      <c r="M292" s="207"/>
      <c r="O292" s="171"/>
      <c r="P292" s="171"/>
    </row>
    <row r="293" spans="13:16" ht="15.75" customHeight="1" x14ac:dyDescent="0.2">
      <c r="M293" s="207"/>
      <c r="O293" s="171"/>
      <c r="P293" s="171"/>
    </row>
    <row r="294" spans="13:16" ht="15.75" customHeight="1" x14ac:dyDescent="0.2">
      <c r="M294" s="207"/>
      <c r="O294" s="171"/>
      <c r="P294" s="171"/>
    </row>
    <row r="295" spans="13:16" ht="15.75" customHeight="1" x14ac:dyDescent="0.2">
      <c r="M295" s="207"/>
      <c r="O295" s="171"/>
      <c r="P295" s="171"/>
    </row>
    <row r="296" spans="13:16" ht="15.75" customHeight="1" x14ac:dyDescent="0.2">
      <c r="M296" s="207"/>
      <c r="O296" s="171"/>
      <c r="P296" s="171"/>
    </row>
    <row r="297" spans="13:16" ht="15.75" customHeight="1" x14ac:dyDescent="0.2">
      <c r="M297" s="207"/>
      <c r="O297" s="171"/>
      <c r="P297" s="171"/>
    </row>
    <row r="298" spans="13:16" ht="15.75" customHeight="1" x14ac:dyDescent="0.2">
      <c r="M298" s="207"/>
      <c r="O298" s="171"/>
      <c r="P298" s="171"/>
    </row>
    <row r="299" spans="13:16" ht="15.75" customHeight="1" x14ac:dyDescent="0.2">
      <c r="M299" s="207"/>
      <c r="O299" s="171"/>
      <c r="P299" s="171"/>
    </row>
    <row r="300" spans="13:16" ht="15.75" customHeight="1" x14ac:dyDescent="0.2">
      <c r="M300" s="207"/>
      <c r="O300" s="171"/>
      <c r="P300" s="171"/>
    </row>
    <row r="301" spans="13:16" ht="15.75" customHeight="1" x14ac:dyDescent="0.2">
      <c r="M301" s="207"/>
      <c r="O301" s="171"/>
      <c r="P301" s="171"/>
    </row>
    <row r="302" spans="13:16" ht="15.75" customHeight="1" x14ac:dyDescent="0.2">
      <c r="M302" s="207"/>
      <c r="O302" s="171"/>
      <c r="P302" s="171"/>
    </row>
    <row r="303" spans="13:16" ht="15.75" customHeight="1" x14ac:dyDescent="0.2">
      <c r="M303" s="207"/>
      <c r="O303" s="171"/>
      <c r="P303" s="171"/>
    </row>
    <row r="304" spans="13:16" ht="15.75" customHeight="1" x14ac:dyDescent="0.2">
      <c r="M304" s="207"/>
      <c r="O304" s="171"/>
      <c r="P304" s="171"/>
    </row>
    <row r="305" spans="13:16" ht="15.75" customHeight="1" x14ac:dyDescent="0.2">
      <c r="M305" s="207"/>
      <c r="O305" s="171"/>
      <c r="P305" s="171"/>
    </row>
    <row r="306" spans="13:16" ht="15.75" customHeight="1" x14ac:dyDescent="0.2">
      <c r="M306" s="207"/>
      <c r="O306" s="171"/>
      <c r="P306" s="171"/>
    </row>
    <row r="307" spans="13:16" ht="15.75" customHeight="1" x14ac:dyDescent="0.2">
      <c r="M307" s="207"/>
      <c r="O307" s="171"/>
      <c r="P307" s="171"/>
    </row>
    <row r="308" spans="13:16" ht="15.75" customHeight="1" x14ac:dyDescent="0.2">
      <c r="M308" s="207"/>
      <c r="O308" s="171"/>
      <c r="P308" s="171"/>
    </row>
    <row r="309" spans="13:16" ht="15.75" customHeight="1" x14ac:dyDescent="0.2">
      <c r="M309" s="207"/>
      <c r="O309" s="171"/>
      <c r="P309" s="171"/>
    </row>
    <row r="310" spans="13:16" ht="15.75" customHeight="1" x14ac:dyDescent="0.2">
      <c r="M310" s="207"/>
      <c r="O310" s="171"/>
      <c r="P310" s="171"/>
    </row>
    <row r="311" spans="13:16" ht="15.75" customHeight="1" x14ac:dyDescent="0.2">
      <c r="M311" s="207"/>
      <c r="O311" s="171"/>
      <c r="P311" s="171"/>
    </row>
    <row r="312" spans="13:16" ht="15.75" customHeight="1" x14ac:dyDescent="0.2">
      <c r="M312" s="207"/>
      <c r="O312" s="171"/>
      <c r="P312" s="171"/>
    </row>
    <row r="313" spans="13:16" ht="15.75" customHeight="1" x14ac:dyDescent="0.2">
      <c r="M313" s="207"/>
      <c r="O313" s="171"/>
      <c r="P313" s="171"/>
    </row>
    <row r="314" spans="13:16" ht="15.75" customHeight="1" x14ac:dyDescent="0.2">
      <c r="M314" s="207"/>
      <c r="O314" s="171"/>
      <c r="P314" s="171"/>
    </row>
    <row r="315" spans="13:16" ht="15.75" customHeight="1" x14ac:dyDescent="0.2">
      <c r="M315" s="207"/>
      <c r="O315" s="171"/>
      <c r="P315" s="171"/>
    </row>
    <row r="316" spans="13:16" ht="15.75" customHeight="1" x14ac:dyDescent="0.2">
      <c r="M316" s="207"/>
      <c r="O316" s="171"/>
      <c r="P316" s="171"/>
    </row>
    <row r="317" spans="13:16" ht="15.75" customHeight="1" x14ac:dyDescent="0.2">
      <c r="M317" s="207"/>
      <c r="O317" s="171"/>
      <c r="P317" s="171"/>
    </row>
    <row r="318" spans="13:16" ht="15.75" customHeight="1" x14ac:dyDescent="0.2">
      <c r="M318" s="207"/>
      <c r="O318" s="171"/>
      <c r="P318" s="171"/>
    </row>
    <row r="319" spans="13:16" ht="15.75" customHeight="1" x14ac:dyDescent="0.2">
      <c r="M319" s="207"/>
      <c r="O319" s="171"/>
      <c r="P319" s="171"/>
    </row>
    <row r="320" spans="13:16" ht="15.75" customHeight="1" x14ac:dyDescent="0.2">
      <c r="M320" s="207"/>
      <c r="O320" s="171"/>
      <c r="P320" s="171"/>
    </row>
    <row r="321" spans="13:16" ht="15.75" customHeight="1" x14ac:dyDescent="0.2">
      <c r="M321" s="207"/>
      <c r="O321" s="171"/>
      <c r="P321" s="171"/>
    </row>
    <row r="322" spans="13:16" ht="15.75" customHeight="1" x14ac:dyDescent="0.2">
      <c r="M322" s="207"/>
      <c r="O322" s="171"/>
      <c r="P322" s="171"/>
    </row>
    <row r="323" spans="13:16" ht="15.75" customHeight="1" x14ac:dyDescent="0.2">
      <c r="M323" s="207"/>
      <c r="O323" s="171"/>
      <c r="P323" s="171"/>
    </row>
    <row r="324" spans="13:16" ht="15.75" customHeight="1" x14ac:dyDescent="0.2">
      <c r="M324" s="207"/>
      <c r="O324" s="171"/>
      <c r="P324" s="171"/>
    </row>
    <row r="325" spans="13:16" ht="15.75" customHeight="1" x14ac:dyDescent="0.2">
      <c r="M325" s="207"/>
      <c r="O325" s="171"/>
      <c r="P325" s="171"/>
    </row>
    <row r="326" spans="13:16" ht="15.75" customHeight="1" x14ac:dyDescent="0.2">
      <c r="M326" s="207"/>
      <c r="O326" s="171"/>
      <c r="P326" s="171"/>
    </row>
    <row r="327" spans="13:16" ht="15.75" customHeight="1" x14ac:dyDescent="0.2">
      <c r="M327" s="207"/>
      <c r="O327" s="171"/>
      <c r="P327" s="171"/>
    </row>
    <row r="328" spans="13:16" ht="15.75" customHeight="1" x14ac:dyDescent="0.2">
      <c r="M328" s="207"/>
      <c r="O328" s="171"/>
      <c r="P328" s="171"/>
    </row>
    <row r="329" spans="13:16" ht="15.75" customHeight="1" x14ac:dyDescent="0.2">
      <c r="M329" s="207"/>
      <c r="O329" s="171"/>
      <c r="P329" s="171"/>
    </row>
    <row r="330" spans="13:16" ht="15.75" customHeight="1" x14ac:dyDescent="0.2">
      <c r="M330" s="207"/>
      <c r="O330" s="171"/>
      <c r="P330" s="171"/>
    </row>
    <row r="331" spans="13:16" ht="15.75" customHeight="1" x14ac:dyDescent="0.2">
      <c r="M331" s="207"/>
      <c r="O331" s="171"/>
      <c r="P331" s="171"/>
    </row>
    <row r="332" spans="13:16" ht="15.75" customHeight="1" x14ac:dyDescent="0.2">
      <c r="M332" s="207"/>
      <c r="O332" s="171"/>
      <c r="P332" s="171"/>
    </row>
    <row r="333" spans="13:16" ht="15.75" customHeight="1" x14ac:dyDescent="0.2">
      <c r="M333" s="207"/>
      <c r="O333" s="171"/>
      <c r="P333" s="171"/>
    </row>
    <row r="334" spans="13:16" ht="15.75" customHeight="1" x14ac:dyDescent="0.2">
      <c r="M334" s="207"/>
      <c r="O334" s="171"/>
      <c r="P334" s="171"/>
    </row>
    <row r="335" spans="13:16" ht="15.75" customHeight="1" x14ac:dyDescent="0.2">
      <c r="M335" s="207"/>
      <c r="O335" s="171"/>
      <c r="P335" s="171"/>
    </row>
    <row r="336" spans="13:16" ht="15.75" customHeight="1" x14ac:dyDescent="0.2">
      <c r="M336" s="207"/>
      <c r="O336" s="171"/>
      <c r="P336" s="171"/>
    </row>
    <row r="337" spans="13:16" ht="15.75" customHeight="1" x14ac:dyDescent="0.2">
      <c r="M337" s="207"/>
      <c r="O337" s="171"/>
      <c r="P337" s="171"/>
    </row>
    <row r="338" spans="13:16" ht="15.75" customHeight="1" x14ac:dyDescent="0.2">
      <c r="M338" s="207"/>
      <c r="O338" s="171"/>
      <c r="P338" s="171"/>
    </row>
    <row r="339" spans="13:16" ht="15.75" customHeight="1" x14ac:dyDescent="0.2">
      <c r="M339" s="207"/>
      <c r="O339" s="171"/>
      <c r="P339" s="171"/>
    </row>
    <row r="340" spans="13:16" ht="15.75" customHeight="1" x14ac:dyDescent="0.2">
      <c r="M340" s="207"/>
      <c r="O340" s="171"/>
      <c r="P340" s="171"/>
    </row>
    <row r="341" spans="13:16" ht="15.75" customHeight="1" x14ac:dyDescent="0.2">
      <c r="M341" s="207"/>
      <c r="O341" s="171"/>
      <c r="P341" s="171"/>
    </row>
    <row r="342" spans="13:16" ht="15.75" customHeight="1" x14ac:dyDescent="0.2">
      <c r="M342" s="207"/>
      <c r="O342" s="171"/>
      <c r="P342" s="171"/>
    </row>
    <row r="343" spans="13:16" ht="15.75" customHeight="1" x14ac:dyDescent="0.2">
      <c r="M343" s="207"/>
      <c r="O343" s="171"/>
      <c r="P343" s="171"/>
    </row>
    <row r="344" spans="13:16" ht="15.75" customHeight="1" x14ac:dyDescent="0.2">
      <c r="M344" s="207"/>
      <c r="O344" s="171"/>
      <c r="P344" s="171"/>
    </row>
    <row r="345" spans="13:16" ht="15.75" customHeight="1" x14ac:dyDescent="0.2">
      <c r="M345" s="207"/>
      <c r="O345" s="171"/>
      <c r="P345" s="171"/>
    </row>
    <row r="346" spans="13:16" ht="15.75" customHeight="1" x14ac:dyDescent="0.2">
      <c r="M346" s="207"/>
      <c r="O346" s="171"/>
      <c r="P346" s="171"/>
    </row>
    <row r="347" spans="13:16" ht="15.75" customHeight="1" x14ac:dyDescent="0.2">
      <c r="M347" s="207"/>
      <c r="O347" s="171"/>
      <c r="P347" s="171"/>
    </row>
    <row r="348" spans="13:16" ht="15.75" customHeight="1" x14ac:dyDescent="0.2">
      <c r="M348" s="207"/>
      <c r="O348" s="171"/>
      <c r="P348" s="171"/>
    </row>
    <row r="349" spans="13:16" ht="15.75" customHeight="1" x14ac:dyDescent="0.2">
      <c r="M349" s="207"/>
      <c r="O349" s="171"/>
      <c r="P349" s="171"/>
    </row>
    <row r="350" spans="13:16" ht="15.75" customHeight="1" x14ac:dyDescent="0.2">
      <c r="M350" s="207"/>
      <c r="O350" s="171"/>
      <c r="P350" s="171"/>
    </row>
    <row r="351" spans="13:16" ht="15.75" customHeight="1" x14ac:dyDescent="0.2">
      <c r="M351" s="207"/>
      <c r="O351" s="171"/>
      <c r="P351" s="171"/>
    </row>
    <row r="352" spans="13:16" ht="15.75" customHeight="1" x14ac:dyDescent="0.2">
      <c r="M352" s="207"/>
      <c r="O352" s="171"/>
      <c r="P352" s="171"/>
    </row>
    <row r="353" spans="13:16" ht="15.75" customHeight="1" x14ac:dyDescent="0.2">
      <c r="M353" s="207"/>
      <c r="O353" s="171"/>
      <c r="P353" s="171"/>
    </row>
    <row r="354" spans="13:16" ht="15.75" customHeight="1" x14ac:dyDescent="0.2">
      <c r="M354" s="207"/>
      <c r="O354" s="171"/>
      <c r="P354" s="171"/>
    </row>
    <row r="355" spans="13:16" ht="15.75" customHeight="1" x14ac:dyDescent="0.2">
      <c r="M355" s="207"/>
      <c r="O355" s="171"/>
      <c r="P355" s="171"/>
    </row>
    <row r="356" spans="13:16" ht="15.75" customHeight="1" x14ac:dyDescent="0.2">
      <c r="M356" s="207"/>
      <c r="O356" s="171"/>
      <c r="P356" s="171"/>
    </row>
    <row r="357" spans="13:16" ht="15.75" customHeight="1" x14ac:dyDescent="0.2">
      <c r="M357" s="207"/>
      <c r="O357" s="171"/>
      <c r="P357" s="171"/>
    </row>
    <row r="358" spans="13:16" ht="15.75" customHeight="1" x14ac:dyDescent="0.2">
      <c r="M358" s="207"/>
      <c r="O358" s="171"/>
      <c r="P358" s="171"/>
    </row>
    <row r="359" spans="13:16" ht="15.75" customHeight="1" x14ac:dyDescent="0.2">
      <c r="M359" s="207"/>
      <c r="O359" s="171"/>
      <c r="P359" s="171"/>
    </row>
    <row r="360" spans="13:16" ht="15.75" customHeight="1" x14ac:dyDescent="0.2">
      <c r="M360" s="207"/>
      <c r="O360" s="171"/>
      <c r="P360" s="171"/>
    </row>
    <row r="361" spans="13:16" ht="15.75" customHeight="1" x14ac:dyDescent="0.2">
      <c r="M361" s="207"/>
      <c r="O361" s="171"/>
      <c r="P361" s="171"/>
    </row>
    <row r="362" spans="13:16" ht="15.75" customHeight="1" x14ac:dyDescent="0.2">
      <c r="M362" s="207"/>
      <c r="O362" s="171"/>
      <c r="P362" s="171"/>
    </row>
    <row r="363" spans="13:16" ht="15.75" customHeight="1" x14ac:dyDescent="0.2">
      <c r="M363" s="207"/>
      <c r="O363" s="171"/>
      <c r="P363" s="171"/>
    </row>
    <row r="364" spans="13:16" ht="15.75" customHeight="1" x14ac:dyDescent="0.2">
      <c r="M364" s="207"/>
      <c r="O364" s="171"/>
      <c r="P364" s="171"/>
    </row>
    <row r="365" spans="13:16" ht="15.75" customHeight="1" x14ac:dyDescent="0.2">
      <c r="M365" s="207"/>
      <c r="O365" s="171"/>
      <c r="P365" s="171"/>
    </row>
    <row r="366" spans="13:16" ht="15.75" customHeight="1" x14ac:dyDescent="0.2">
      <c r="M366" s="207"/>
      <c r="O366" s="171"/>
      <c r="P366" s="171"/>
    </row>
    <row r="367" spans="13:16" ht="15.75" customHeight="1" x14ac:dyDescent="0.2">
      <c r="M367" s="207"/>
      <c r="O367" s="171"/>
      <c r="P367" s="171"/>
    </row>
    <row r="368" spans="13:16" ht="15.75" customHeight="1" x14ac:dyDescent="0.2">
      <c r="M368" s="207"/>
      <c r="O368" s="171"/>
      <c r="P368" s="171"/>
    </row>
    <row r="369" spans="13:16" ht="15.75" customHeight="1" x14ac:dyDescent="0.2">
      <c r="M369" s="207"/>
      <c r="O369" s="171"/>
      <c r="P369" s="171"/>
    </row>
    <row r="370" spans="13:16" ht="15.75" customHeight="1" x14ac:dyDescent="0.2">
      <c r="M370" s="207"/>
      <c r="O370" s="171"/>
      <c r="P370" s="171"/>
    </row>
    <row r="371" spans="13:16" ht="15.75" customHeight="1" x14ac:dyDescent="0.2">
      <c r="M371" s="207"/>
      <c r="O371" s="171"/>
      <c r="P371" s="171"/>
    </row>
    <row r="372" spans="13:16" ht="15.75" customHeight="1" x14ac:dyDescent="0.2">
      <c r="M372" s="207"/>
      <c r="O372" s="171"/>
      <c r="P372" s="171"/>
    </row>
    <row r="373" spans="13:16" ht="15.75" customHeight="1" x14ac:dyDescent="0.2">
      <c r="M373" s="207"/>
      <c r="O373" s="171"/>
      <c r="P373" s="171"/>
    </row>
    <row r="374" spans="13:16" ht="15.75" customHeight="1" x14ac:dyDescent="0.2">
      <c r="M374" s="207"/>
      <c r="O374" s="171"/>
      <c r="P374" s="171"/>
    </row>
    <row r="375" spans="13:16" ht="15.75" customHeight="1" x14ac:dyDescent="0.2">
      <c r="M375" s="207"/>
      <c r="O375" s="171"/>
      <c r="P375" s="171"/>
    </row>
    <row r="376" spans="13:16" ht="15.75" customHeight="1" x14ac:dyDescent="0.2">
      <c r="M376" s="207"/>
      <c r="O376" s="171"/>
      <c r="P376" s="171"/>
    </row>
    <row r="377" spans="13:16" ht="15.75" customHeight="1" x14ac:dyDescent="0.2">
      <c r="M377" s="207"/>
      <c r="O377" s="171"/>
      <c r="P377" s="171"/>
    </row>
    <row r="378" spans="13:16" ht="15.75" customHeight="1" x14ac:dyDescent="0.2">
      <c r="M378" s="207"/>
      <c r="O378" s="171"/>
      <c r="P378" s="171"/>
    </row>
    <row r="379" spans="13:16" ht="15.75" customHeight="1" x14ac:dyDescent="0.2">
      <c r="M379" s="207"/>
      <c r="O379" s="171"/>
      <c r="P379" s="171"/>
    </row>
    <row r="380" spans="13:16" ht="15.75" customHeight="1" x14ac:dyDescent="0.2">
      <c r="M380" s="207"/>
      <c r="O380" s="171"/>
      <c r="P380" s="171"/>
    </row>
    <row r="381" spans="13:16" ht="15.75" customHeight="1" x14ac:dyDescent="0.2">
      <c r="M381" s="207"/>
      <c r="O381" s="171"/>
      <c r="P381" s="171"/>
    </row>
    <row r="382" spans="13:16" ht="15.75" customHeight="1" x14ac:dyDescent="0.2">
      <c r="M382" s="207"/>
      <c r="O382" s="171"/>
      <c r="P382" s="171"/>
    </row>
    <row r="383" spans="13:16" ht="15.75" customHeight="1" x14ac:dyDescent="0.2">
      <c r="M383" s="207"/>
      <c r="O383" s="171"/>
      <c r="P383" s="171"/>
    </row>
    <row r="384" spans="13:16" ht="15.75" customHeight="1" x14ac:dyDescent="0.2">
      <c r="M384" s="207"/>
      <c r="O384" s="171"/>
      <c r="P384" s="171"/>
    </row>
    <row r="385" spans="13:16" ht="15.75" customHeight="1" x14ac:dyDescent="0.2">
      <c r="M385" s="207"/>
      <c r="O385" s="171"/>
      <c r="P385" s="171"/>
    </row>
    <row r="386" spans="13:16" ht="15.75" customHeight="1" x14ac:dyDescent="0.2">
      <c r="M386" s="207"/>
      <c r="O386" s="171"/>
      <c r="P386" s="171"/>
    </row>
    <row r="387" spans="13:16" ht="15.75" customHeight="1" x14ac:dyDescent="0.2">
      <c r="M387" s="207"/>
      <c r="O387" s="171"/>
      <c r="P387" s="171"/>
    </row>
    <row r="388" spans="13:16" ht="15.75" customHeight="1" x14ac:dyDescent="0.2">
      <c r="M388" s="207"/>
      <c r="O388" s="171"/>
      <c r="P388" s="171"/>
    </row>
    <row r="389" spans="13:16" ht="15.75" customHeight="1" x14ac:dyDescent="0.2">
      <c r="M389" s="207"/>
      <c r="O389" s="171"/>
      <c r="P389" s="171"/>
    </row>
    <row r="390" spans="13:16" ht="15.75" customHeight="1" x14ac:dyDescent="0.2">
      <c r="M390" s="207"/>
      <c r="O390" s="171"/>
      <c r="P390" s="171"/>
    </row>
    <row r="391" spans="13:16" ht="15.75" customHeight="1" x14ac:dyDescent="0.2">
      <c r="M391" s="207"/>
      <c r="O391" s="171"/>
      <c r="P391" s="171"/>
    </row>
    <row r="392" spans="13:16" ht="15.75" customHeight="1" x14ac:dyDescent="0.2">
      <c r="M392" s="207"/>
      <c r="O392" s="171"/>
      <c r="P392" s="171"/>
    </row>
    <row r="393" spans="13:16" ht="15.75" customHeight="1" x14ac:dyDescent="0.2">
      <c r="M393" s="207"/>
      <c r="O393" s="171"/>
      <c r="P393" s="171"/>
    </row>
    <row r="394" spans="13:16" ht="15.75" customHeight="1" x14ac:dyDescent="0.2">
      <c r="M394" s="207"/>
      <c r="O394" s="171"/>
      <c r="P394" s="171"/>
    </row>
    <row r="395" spans="13:16" ht="15.75" customHeight="1" x14ac:dyDescent="0.2">
      <c r="M395" s="207"/>
      <c r="O395" s="171"/>
      <c r="P395" s="171"/>
    </row>
    <row r="396" spans="13:16" ht="15.75" customHeight="1" x14ac:dyDescent="0.2">
      <c r="M396" s="207"/>
      <c r="O396" s="171"/>
      <c r="P396" s="171"/>
    </row>
    <row r="397" spans="13:16" ht="15.75" customHeight="1" x14ac:dyDescent="0.2">
      <c r="M397" s="207"/>
      <c r="O397" s="171"/>
      <c r="P397" s="171"/>
    </row>
    <row r="398" spans="13:16" ht="15.75" customHeight="1" x14ac:dyDescent="0.2">
      <c r="M398" s="207"/>
      <c r="O398" s="171"/>
      <c r="P398" s="171"/>
    </row>
    <row r="399" spans="13:16" ht="15.75" customHeight="1" x14ac:dyDescent="0.2">
      <c r="M399" s="207"/>
      <c r="O399" s="171"/>
      <c r="P399" s="171"/>
    </row>
    <row r="400" spans="13:16" ht="15.75" customHeight="1" x14ac:dyDescent="0.2">
      <c r="M400" s="207"/>
      <c r="O400" s="171"/>
      <c r="P400" s="171"/>
    </row>
    <row r="401" spans="13:16" ht="15.75" customHeight="1" x14ac:dyDescent="0.2">
      <c r="M401" s="207"/>
      <c r="O401" s="171"/>
      <c r="P401" s="171"/>
    </row>
    <row r="402" spans="13:16" ht="15.75" customHeight="1" x14ac:dyDescent="0.2">
      <c r="M402" s="207"/>
      <c r="O402" s="171"/>
      <c r="P402" s="171"/>
    </row>
    <row r="403" spans="13:16" ht="15.75" customHeight="1" x14ac:dyDescent="0.2">
      <c r="M403" s="207"/>
      <c r="O403" s="171"/>
      <c r="P403" s="171"/>
    </row>
    <row r="404" spans="13:16" ht="15.75" customHeight="1" x14ac:dyDescent="0.2">
      <c r="M404" s="207"/>
      <c r="O404" s="171"/>
      <c r="P404" s="171"/>
    </row>
    <row r="405" spans="13:16" ht="15.75" customHeight="1" x14ac:dyDescent="0.2">
      <c r="M405" s="207"/>
      <c r="O405" s="171"/>
      <c r="P405" s="171"/>
    </row>
    <row r="406" spans="13:16" ht="15.75" customHeight="1" x14ac:dyDescent="0.2">
      <c r="M406" s="207"/>
      <c r="O406" s="171"/>
      <c r="P406" s="171"/>
    </row>
    <row r="407" spans="13:16" ht="15.75" customHeight="1" x14ac:dyDescent="0.2">
      <c r="M407" s="207"/>
      <c r="O407" s="171"/>
      <c r="P407" s="171"/>
    </row>
    <row r="408" spans="13:16" ht="15.75" customHeight="1" x14ac:dyDescent="0.2">
      <c r="M408" s="207"/>
      <c r="O408" s="171"/>
      <c r="P408" s="171"/>
    </row>
    <row r="409" spans="13:16" ht="15.75" customHeight="1" x14ac:dyDescent="0.2">
      <c r="M409" s="207"/>
      <c r="O409" s="171"/>
      <c r="P409" s="171"/>
    </row>
    <row r="410" spans="13:16" ht="15.75" customHeight="1" x14ac:dyDescent="0.2">
      <c r="M410" s="207"/>
      <c r="O410" s="171"/>
      <c r="P410" s="171"/>
    </row>
    <row r="411" spans="13:16" ht="15.75" customHeight="1" x14ac:dyDescent="0.2">
      <c r="M411" s="207"/>
      <c r="O411" s="171"/>
      <c r="P411" s="171"/>
    </row>
    <row r="412" spans="13:16" ht="15.75" customHeight="1" x14ac:dyDescent="0.2">
      <c r="M412" s="207"/>
      <c r="O412" s="171"/>
      <c r="P412" s="171"/>
    </row>
    <row r="413" spans="13:16" ht="15.75" customHeight="1" x14ac:dyDescent="0.2">
      <c r="M413" s="207"/>
      <c r="O413" s="171"/>
      <c r="P413" s="171"/>
    </row>
    <row r="414" spans="13:16" ht="15.75" customHeight="1" x14ac:dyDescent="0.2">
      <c r="M414" s="207"/>
      <c r="O414" s="171"/>
      <c r="P414" s="171"/>
    </row>
    <row r="415" spans="13:16" ht="15.75" customHeight="1" x14ac:dyDescent="0.2">
      <c r="M415" s="207"/>
      <c r="O415" s="171"/>
      <c r="P415" s="171"/>
    </row>
    <row r="416" spans="13:16" ht="15.75" customHeight="1" x14ac:dyDescent="0.2">
      <c r="M416" s="207"/>
      <c r="O416" s="171"/>
      <c r="P416" s="171"/>
    </row>
    <row r="417" spans="13:16" ht="15.75" customHeight="1" x14ac:dyDescent="0.2">
      <c r="M417" s="207"/>
      <c r="O417" s="171"/>
      <c r="P417" s="171"/>
    </row>
    <row r="418" spans="13:16" ht="15.75" customHeight="1" x14ac:dyDescent="0.2">
      <c r="M418" s="207"/>
      <c r="O418" s="171"/>
      <c r="P418" s="171"/>
    </row>
    <row r="419" spans="13:16" ht="15.75" customHeight="1" x14ac:dyDescent="0.2">
      <c r="M419" s="207"/>
      <c r="O419" s="171"/>
      <c r="P419" s="171"/>
    </row>
    <row r="420" spans="13:16" ht="15.75" customHeight="1" x14ac:dyDescent="0.2">
      <c r="M420" s="207"/>
      <c r="O420" s="171"/>
      <c r="P420" s="171"/>
    </row>
    <row r="421" spans="13:16" ht="15.75" customHeight="1" x14ac:dyDescent="0.2">
      <c r="M421" s="207"/>
      <c r="O421" s="171"/>
      <c r="P421" s="171"/>
    </row>
    <row r="422" spans="13:16" ht="15.75" customHeight="1" x14ac:dyDescent="0.2">
      <c r="M422" s="207"/>
      <c r="O422" s="171"/>
      <c r="P422" s="171"/>
    </row>
    <row r="423" spans="13:16" ht="15.75" customHeight="1" x14ac:dyDescent="0.2">
      <c r="M423" s="207"/>
      <c r="O423" s="171"/>
      <c r="P423" s="171"/>
    </row>
    <row r="424" spans="13:16" ht="15.75" customHeight="1" x14ac:dyDescent="0.2">
      <c r="M424" s="207"/>
      <c r="O424" s="171"/>
      <c r="P424" s="171"/>
    </row>
    <row r="425" spans="13:16" ht="15.75" customHeight="1" x14ac:dyDescent="0.2">
      <c r="M425" s="207"/>
      <c r="O425" s="171"/>
      <c r="P425" s="171"/>
    </row>
    <row r="426" spans="13:16" ht="15.75" customHeight="1" x14ac:dyDescent="0.2">
      <c r="M426" s="207"/>
      <c r="O426" s="171"/>
      <c r="P426" s="171"/>
    </row>
    <row r="427" spans="13:16" ht="15.75" customHeight="1" x14ac:dyDescent="0.2">
      <c r="M427" s="207"/>
      <c r="O427" s="171"/>
      <c r="P427" s="171"/>
    </row>
    <row r="428" spans="13:16" ht="15.75" customHeight="1" x14ac:dyDescent="0.2">
      <c r="M428" s="207"/>
      <c r="O428" s="171"/>
      <c r="P428" s="171"/>
    </row>
    <row r="429" spans="13:16" ht="15.75" customHeight="1" x14ac:dyDescent="0.2">
      <c r="M429" s="207"/>
      <c r="O429" s="171"/>
      <c r="P429" s="171"/>
    </row>
    <row r="430" spans="13:16" ht="15.75" customHeight="1" x14ac:dyDescent="0.2">
      <c r="M430" s="207"/>
      <c r="O430" s="171"/>
      <c r="P430" s="171"/>
    </row>
    <row r="431" spans="13:16" ht="15.75" customHeight="1" x14ac:dyDescent="0.2">
      <c r="M431" s="207"/>
      <c r="O431" s="171"/>
      <c r="P431" s="171"/>
    </row>
    <row r="432" spans="13:16" ht="15.75" customHeight="1" x14ac:dyDescent="0.2">
      <c r="M432" s="207"/>
      <c r="O432" s="171"/>
      <c r="P432" s="171"/>
    </row>
    <row r="433" spans="13:16" ht="15.75" customHeight="1" x14ac:dyDescent="0.2">
      <c r="M433" s="207"/>
      <c r="O433" s="171"/>
      <c r="P433" s="171"/>
    </row>
    <row r="434" spans="13:16" ht="15.75" customHeight="1" x14ac:dyDescent="0.2">
      <c r="M434" s="207"/>
      <c r="O434" s="171"/>
      <c r="P434" s="171"/>
    </row>
    <row r="435" spans="13:16" ht="15.75" customHeight="1" x14ac:dyDescent="0.2">
      <c r="M435" s="207"/>
      <c r="O435" s="171"/>
      <c r="P435" s="171"/>
    </row>
    <row r="436" spans="13:16" ht="15.75" customHeight="1" x14ac:dyDescent="0.2">
      <c r="M436" s="207"/>
      <c r="O436" s="171"/>
      <c r="P436" s="171"/>
    </row>
    <row r="437" spans="13:16" ht="15.75" customHeight="1" x14ac:dyDescent="0.2">
      <c r="M437" s="207"/>
      <c r="O437" s="171"/>
      <c r="P437" s="171"/>
    </row>
    <row r="438" spans="13:16" ht="15.75" customHeight="1" x14ac:dyDescent="0.2">
      <c r="M438" s="207"/>
      <c r="O438" s="171"/>
      <c r="P438" s="171"/>
    </row>
    <row r="439" spans="13:16" ht="15.75" customHeight="1" x14ac:dyDescent="0.2">
      <c r="M439" s="207"/>
      <c r="O439" s="171"/>
      <c r="P439" s="171"/>
    </row>
    <row r="440" spans="13:16" ht="15.75" customHeight="1" x14ac:dyDescent="0.2">
      <c r="M440" s="207"/>
      <c r="O440" s="171"/>
      <c r="P440" s="171"/>
    </row>
    <row r="441" spans="13:16" ht="15.75" customHeight="1" x14ac:dyDescent="0.2">
      <c r="M441" s="207"/>
      <c r="O441" s="171"/>
      <c r="P441" s="171"/>
    </row>
    <row r="442" spans="13:16" ht="15.75" customHeight="1" x14ac:dyDescent="0.2">
      <c r="M442" s="207"/>
      <c r="O442" s="171"/>
      <c r="P442" s="171"/>
    </row>
    <row r="443" spans="13:16" ht="15.75" customHeight="1" x14ac:dyDescent="0.2">
      <c r="M443" s="207"/>
      <c r="O443" s="171"/>
      <c r="P443" s="171"/>
    </row>
    <row r="444" spans="13:16" ht="15.75" customHeight="1" x14ac:dyDescent="0.2">
      <c r="M444" s="207"/>
      <c r="O444" s="171"/>
      <c r="P444" s="171"/>
    </row>
    <row r="445" spans="13:16" ht="15.75" customHeight="1" x14ac:dyDescent="0.2">
      <c r="M445" s="207"/>
      <c r="O445" s="171"/>
      <c r="P445" s="171"/>
    </row>
    <row r="446" spans="13:16" ht="15.75" customHeight="1" x14ac:dyDescent="0.2">
      <c r="M446" s="207"/>
      <c r="O446" s="171"/>
      <c r="P446" s="171"/>
    </row>
    <row r="447" spans="13:16" ht="15.75" customHeight="1" x14ac:dyDescent="0.2">
      <c r="M447" s="207"/>
      <c r="O447" s="171"/>
      <c r="P447" s="171"/>
    </row>
    <row r="448" spans="13:16" ht="15.75" customHeight="1" x14ac:dyDescent="0.2">
      <c r="M448" s="207"/>
      <c r="O448" s="171"/>
      <c r="P448" s="171"/>
    </row>
    <row r="449" spans="13:16" ht="15.75" customHeight="1" x14ac:dyDescent="0.2">
      <c r="M449" s="207"/>
      <c r="O449" s="171"/>
      <c r="P449" s="171"/>
    </row>
    <row r="450" spans="13:16" ht="15.75" customHeight="1" x14ac:dyDescent="0.2">
      <c r="M450" s="207"/>
      <c r="O450" s="171"/>
      <c r="P450" s="171"/>
    </row>
    <row r="451" spans="13:16" ht="15.75" customHeight="1" x14ac:dyDescent="0.2">
      <c r="M451" s="207"/>
      <c r="O451" s="171"/>
      <c r="P451" s="171"/>
    </row>
    <row r="452" spans="13:16" ht="15.75" customHeight="1" x14ac:dyDescent="0.2">
      <c r="M452" s="207"/>
      <c r="O452" s="171"/>
      <c r="P452" s="171"/>
    </row>
    <row r="453" spans="13:16" ht="15.75" customHeight="1" x14ac:dyDescent="0.2">
      <c r="M453" s="207"/>
      <c r="O453" s="171"/>
      <c r="P453" s="171"/>
    </row>
    <row r="454" spans="13:16" ht="15.75" customHeight="1" x14ac:dyDescent="0.2">
      <c r="M454" s="207"/>
      <c r="O454" s="171"/>
      <c r="P454" s="171"/>
    </row>
    <row r="455" spans="13:16" ht="15.75" customHeight="1" x14ac:dyDescent="0.2">
      <c r="M455" s="207"/>
      <c r="O455" s="171"/>
      <c r="P455" s="171"/>
    </row>
    <row r="456" spans="13:16" ht="15.75" customHeight="1" x14ac:dyDescent="0.2">
      <c r="M456" s="207"/>
      <c r="O456" s="171"/>
      <c r="P456" s="171"/>
    </row>
    <row r="457" spans="13:16" ht="15.75" customHeight="1" x14ac:dyDescent="0.2">
      <c r="M457" s="207"/>
      <c r="O457" s="171"/>
      <c r="P457" s="171"/>
    </row>
    <row r="458" spans="13:16" ht="15.75" customHeight="1" x14ac:dyDescent="0.2">
      <c r="M458" s="207"/>
      <c r="O458" s="171"/>
      <c r="P458" s="171"/>
    </row>
    <row r="459" spans="13:16" ht="15.75" customHeight="1" x14ac:dyDescent="0.2">
      <c r="M459" s="207"/>
      <c r="O459" s="171"/>
      <c r="P459" s="171"/>
    </row>
    <row r="460" spans="13:16" ht="15.75" customHeight="1" x14ac:dyDescent="0.2">
      <c r="M460" s="207"/>
      <c r="O460" s="171"/>
      <c r="P460" s="171"/>
    </row>
    <row r="461" spans="13:16" ht="15.75" customHeight="1" x14ac:dyDescent="0.2">
      <c r="M461" s="207"/>
      <c r="O461" s="171"/>
      <c r="P461" s="171"/>
    </row>
    <row r="462" spans="13:16" ht="15.75" customHeight="1" x14ac:dyDescent="0.2">
      <c r="M462" s="207"/>
      <c r="O462" s="171"/>
      <c r="P462" s="171"/>
    </row>
    <row r="463" spans="13:16" ht="15.75" customHeight="1" x14ac:dyDescent="0.2">
      <c r="M463" s="207"/>
      <c r="O463" s="171"/>
      <c r="P463" s="171"/>
    </row>
    <row r="464" spans="13:16" ht="15.75" customHeight="1" x14ac:dyDescent="0.2">
      <c r="M464" s="207"/>
      <c r="O464" s="171"/>
      <c r="P464" s="171"/>
    </row>
    <row r="465" spans="13:16" ht="15.75" customHeight="1" x14ac:dyDescent="0.2">
      <c r="M465" s="207"/>
      <c r="O465" s="171"/>
      <c r="P465" s="171"/>
    </row>
    <row r="466" spans="13:16" ht="15.75" customHeight="1" x14ac:dyDescent="0.2">
      <c r="M466" s="207"/>
      <c r="O466" s="171"/>
      <c r="P466" s="171"/>
    </row>
    <row r="467" spans="13:16" ht="15.75" customHeight="1" x14ac:dyDescent="0.2">
      <c r="M467" s="207"/>
      <c r="O467" s="171"/>
      <c r="P467" s="171"/>
    </row>
    <row r="468" spans="13:16" ht="15.75" customHeight="1" x14ac:dyDescent="0.2">
      <c r="M468" s="207"/>
      <c r="O468" s="171"/>
      <c r="P468" s="171"/>
    </row>
    <row r="469" spans="13:16" ht="15.75" customHeight="1" x14ac:dyDescent="0.2">
      <c r="M469" s="207"/>
      <c r="O469" s="171"/>
      <c r="P469" s="171"/>
    </row>
    <row r="470" spans="13:16" ht="15.75" customHeight="1" x14ac:dyDescent="0.2">
      <c r="M470" s="207"/>
      <c r="O470" s="171"/>
      <c r="P470" s="171"/>
    </row>
    <row r="471" spans="13:16" ht="15.75" customHeight="1" x14ac:dyDescent="0.2">
      <c r="M471" s="207"/>
      <c r="O471" s="171"/>
      <c r="P471" s="171"/>
    </row>
    <row r="472" spans="13:16" ht="15.75" customHeight="1" x14ac:dyDescent="0.2">
      <c r="M472" s="207"/>
      <c r="O472" s="171"/>
      <c r="P472" s="171"/>
    </row>
    <row r="473" spans="13:16" ht="15.75" customHeight="1" x14ac:dyDescent="0.2">
      <c r="M473" s="207"/>
      <c r="O473" s="171"/>
      <c r="P473" s="171"/>
    </row>
    <row r="474" spans="13:16" ht="15.75" customHeight="1" x14ac:dyDescent="0.2">
      <c r="M474" s="207"/>
      <c r="O474" s="171"/>
      <c r="P474" s="171"/>
    </row>
    <row r="475" spans="13:16" ht="15.75" customHeight="1" x14ac:dyDescent="0.2">
      <c r="M475" s="207"/>
      <c r="O475" s="171"/>
      <c r="P475" s="171"/>
    </row>
    <row r="476" spans="13:16" ht="15.75" customHeight="1" x14ac:dyDescent="0.2">
      <c r="M476" s="207"/>
      <c r="O476" s="171"/>
      <c r="P476" s="171"/>
    </row>
    <row r="477" spans="13:16" ht="15.75" customHeight="1" x14ac:dyDescent="0.2">
      <c r="M477" s="207"/>
      <c r="O477" s="171"/>
      <c r="P477" s="171"/>
    </row>
    <row r="478" spans="13:16" ht="15.75" customHeight="1" x14ac:dyDescent="0.2">
      <c r="M478" s="207"/>
      <c r="O478" s="171"/>
      <c r="P478" s="171"/>
    </row>
    <row r="479" spans="13:16" ht="15.75" customHeight="1" x14ac:dyDescent="0.2">
      <c r="M479" s="207"/>
      <c r="O479" s="171"/>
      <c r="P479" s="171"/>
    </row>
    <row r="480" spans="13:16" ht="15.75" customHeight="1" x14ac:dyDescent="0.2">
      <c r="M480" s="207"/>
      <c r="O480" s="171"/>
      <c r="P480" s="171"/>
    </row>
    <row r="481" spans="13:16" ht="15.75" customHeight="1" x14ac:dyDescent="0.2">
      <c r="M481" s="207"/>
      <c r="O481" s="171"/>
      <c r="P481" s="171"/>
    </row>
    <row r="482" spans="13:16" ht="15.75" customHeight="1" x14ac:dyDescent="0.2">
      <c r="M482" s="207"/>
      <c r="O482" s="171"/>
      <c r="P482" s="171"/>
    </row>
    <row r="483" spans="13:16" ht="15.75" customHeight="1" x14ac:dyDescent="0.2">
      <c r="M483" s="207"/>
      <c r="O483" s="171"/>
      <c r="P483" s="171"/>
    </row>
    <row r="484" spans="13:16" ht="15.75" customHeight="1" x14ac:dyDescent="0.2">
      <c r="M484" s="207"/>
      <c r="O484" s="171"/>
      <c r="P484" s="171"/>
    </row>
    <row r="485" spans="13:16" ht="15.75" customHeight="1" x14ac:dyDescent="0.2">
      <c r="M485" s="207"/>
      <c r="O485" s="171"/>
      <c r="P485" s="171"/>
    </row>
    <row r="486" spans="13:16" ht="15.75" customHeight="1" x14ac:dyDescent="0.2">
      <c r="M486" s="207"/>
      <c r="O486" s="171"/>
      <c r="P486" s="171"/>
    </row>
    <row r="487" spans="13:16" ht="15.75" customHeight="1" x14ac:dyDescent="0.2">
      <c r="M487" s="207"/>
      <c r="O487" s="171"/>
      <c r="P487" s="171"/>
    </row>
    <row r="488" spans="13:16" ht="15.75" customHeight="1" x14ac:dyDescent="0.2">
      <c r="M488" s="207"/>
      <c r="O488" s="171"/>
      <c r="P488" s="171"/>
    </row>
    <row r="489" spans="13:16" ht="15.75" customHeight="1" x14ac:dyDescent="0.2">
      <c r="M489" s="207"/>
      <c r="O489" s="171"/>
      <c r="P489" s="171"/>
    </row>
    <row r="490" spans="13:16" ht="15.75" customHeight="1" x14ac:dyDescent="0.2">
      <c r="M490" s="207"/>
      <c r="O490" s="171"/>
      <c r="P490" s="171"/>
    </row>
    <row r="491" spans="13:16" ht="15.75" customHeight="1" x14ac:dyDescent="0.2">
      <c r="M491" s="207"/>
      <c r="O491" s="171"/>
      <c r="P491" s="171"/>
    </row>
    <row r="492" spans="13:16" ht="15.75" customHeight="1" x14ac:dyDescent="0.2">
      <c r="M492" s="207"/>
      <c r="O492" s="171"/>
      <c r="P492" s="171"/>
    </row>
    <row r="493" spans="13:16" ht="15.75" customHeight="1" x14ac:dyDescent="0.2">
      <c r="M493" s="207"/>
      <c r="O493" s="171"/>
      <c r="P493" s="171"/>
    </row>
    <row r="494" spans="13:16" ht="15.75" customHeight="1" x14ac:dyDescent="0.2">
      <c r="M494" s="207"/>
      <c r="O494" s="171"/>
      <c r="P494" s="171"/>
    </row>
    <row r="495" spans="13:16" ht="15.75" customHeight="1" x14ac:dyDescent="0.2">
      <c r="M495" s="207"/>
      <c r="O495" s="171"/>
      <c r="P495" s="171"/>
    </row>
    <row r="496" spans="13:16" ht="15.75" customHeight="1" x14ac:dyDescent="0.2">
      <c r="M496" s="207"/>
      <c r="O496" s="171"/>
      <c r="P496" s="171"/>
    </row>
    <row r="497" spans="13:16" ht="15.75" customHeight="1" x14ac:dyDescent="0.2">
      <c r="M497" s="207"/>
      <c r="O497" s="171"/>
      <c r="P497" s="171"/>
    </row>
    <row r="498" spans="13:16" ht="15.75" customHeight="1" x14ac:dyDescent="0.2">
      <c r="M498" s="207"/>
      <c r="O498" s="171"/>
      <c r="P498" s="171"/>
    </row>
    <row r="499" spans="13:16" ht="15.75" customHeight="1" x14ac:dyDescent="0.2">
      <c r="M499" s="207"/>
      <c r="O499" s="171"/>
      <c r="P499" s="171"/>
    </row>
    <row r="500" spans="13:16" ht="15.75" customHeight="1" x14ac:dyDescent="0.2">
      <c r="M500" s="207"/>
      <c r="O500" s="171"/>
      <c r="P500" s="171"/>
    </row>
    <row r="501" spans="13:16" ht="15.75" customHeight="1" x14ac:dyDescent="0.2">
      <c r="M501" s="207"/>
      <c r="O501" s="171"/>
      <c r="P501" s="171"/>
    </row>
    <row r="502" spans="13:16" ht="15.75" customHeight="1" x14ac:dyDescent="0.2">
      <c r="M502" s="207"/>
      <c r="O502" s="171"/>
      <c r="P502" s="171"/>
    </row>
    <row r="503" spans="13:16" ht="15.75" customHeight="1" x14ac:dyDescent="0.2">
      <c r="M503" s="207"/>
      <c r="O503" s="171"/>
      <c r="P503" s="171"/>
    </row>
    <row r="504" spans="13:16" ht="15.75" customHeight="1" x14ac:dyDescent="0.2">
      <c r="M504" s="207"/>
      <c r="O504" s="171"/>
      <c r="P504" s="171"/>
    </row>
    <row r="505" spans="13:16" ht="15.75" customHeight="1" x14ac:dyDescent="0.2">
      <c r="M505" s="207"/>
      <c r="O505" s="171"/>
      <c r="P505" s="171"/>
    </row>
    <row r="506" spans="13:16" ht="15.75" customHeight="1" x14ac:dyDescent="0.2">
      <c r="M506" s="207"/>
      <c r="O506" s="171"/>
      <c r="P506" s="171"/>
    </row>
    <row r="507" spans="13:16" ht="15.75" customHeight="1" x14ac:dyDescent="0.2">
      <c r="M507" s="207"/>
      <c r="O507" s="171"/>
      <c r="P507" s="171"/>
    </row>
    <row r="508" spans="13:16" ht="15.75" customHeight="1" x14ac:dyDescent="0.2">
      <c r="M508" s="207"/>
      <c r="O508" s="171"/>
      <c r="P508" s="171"/>
    </row>
    <row r="509" spans="13:16" ht="15.75" customHeight="1" x14ac:dyDescent="0.2">
      <c r="M509" s="207"/>
      <c r="O509" s="171"/>
      <c r="P509" s="171"/>
    </row>
    <row r="510" spans="13:16" ht="15.75" customHeight="1" x14ac:dyDescent="0.2">
      <c r="M510" s="207"/>
      <c r="O510" s="171"/>
      <c r="P510" s="171"/>
    </row>
    <row r="511" spans="13:16" ht="15.75" customHeight="1" x14ac:dyDescent="0.2">
      <c r="M511" s="207"/>
      <c r="O511" s="171"/>
      <c r="P511" s="171"/>
    </row>
    <row r="512" spans="13:16" ht="15.75" customHeight="1" x14ac:dyDescent="0.2">
      <c r="M512" s="207"/>
      <c r="O512" s="171"/>
      <c r="P512" s="171"/>
    </row>
    <row r="513" spans="13:16" ht="15.75" customHeight="1" x14ac:dyDescent="0.2">
      <c r="M513" s="207"/>
      <c r="O513" s="171"/>
      <c r="P513" s="171"/>
    </row>
    <row r="514" spans="13:16" ht="15.75" customHeight="1" x14ac:dyDescent="0.2">
      <c r="M514" s="207"/>
      <c r="O514" s="171"/>
      <c r="P514" s="171"/>
    </row>
    <row r="515" spans="13:16" ht="15.75" customHeight="1" x14ac:dyDescent="0.2">
      <c r="M515" s="207"/>
      <c r="O515" s="171"/>
      <c r="P515" s="171"/>
    </row>
    <row r="516" spans="13:16" ht="15.75" customHeight="1" x14ac:dyDescent="0.2">
      <c r="M516" s="207"/>
      <c r="O516" s="171"/>
      <c r="P516" s="171"/>
    </row>
    <row r="517" spans="13:16" ht="15.75" customHeight="1" x14ac:dyDescent="0.2">
      <c r="M517" s="207"/>
      <c r="O517" s="171"/>
      <c r="P517" s="171"/>
    </row>
    <row r="518" spans="13:16" ht="15.75" customHeight="1" x14ac:dyDescent="0.2">
      <c r="M518" s="207"/>
      <c r="O518" s="171"/>
      <c r="P518" s="171"/>
    </row>
    <row r="519" spans="13:16" ht="15.75" customHeight="1" x14ac:dyDescent="0.2">
      <c r="M519" s="207"/>
      <c r="O519" s="171"/>
      <c r="P519" s="171"/>
    </row>
    <row r="520" spans="13:16" ht="15.75" customHeight="1" x14ac:dyDescent="0.2">
      <c r="M520" s="207"/>
      <c r="O520" s="171"/>
      <c r="P520" s="171"/>
    </row>
    <row r="521" spans="13:16" ht="15.75" customHeight="1" x14ac:dyDescent="0.2">
      <c r="M521" s="207"/>
      <c r="O521" s="171"/>
      <c r="P521" s="171"/>
    </row>
    <row r="522" spans="13:16" ht="15.75" customHeight="1" x14ac:dyDescent="0.2">
      <c r="M522" s="207"/>
      <c r="O522" s="171"/>
      <c r="P522" s="171"/>
    </row>
    <row r="523" spans="13:16" ht="15.75" customHeight="1" x14ac:dyDescent="0.2">
      <c r="M523" s="207"/>
      <c r="O523" s="171"/>
      <c r="P523" s="171"/>
    </row>
    <row r="524" spans="13:16" ht="15.75" customHeight="1" x14ac:dyDescent="0.2">
      <c r="M524" s="207"/>
      <c r="O524" s="171"/>
      <c r="P524" s="171"/>
    </row>
    <row r="525" spans="13:16" ht="15.75" customHeight="1" x14ac:dyDescent="0.2">
      <c r="M525" s="207"/>
      <c r="O525" s="171"/>
      <c r="P525" s="171"/>
    </row>
    <row r="526" spans="13:16" ht="15.75" customHeight="1" x14ac:dyDescent="0.2">
      <c r="M526" s="207"/>
      <c r="O526" s="171"/>
      <c r="P526" s="171"/>
    </row>
    <row r="527" spans="13:16" ht="15.75" customHeight="1" x14ac:dyDescent="0.2">
      <c r="M527" s="207"/>
      <c r="O527" s="171"/>
      <c r="P527" s="171"/>
    </row>
    <row r="528" spans="13:16" ht="15.75" customHeight="1" x14ac:dyDescent="0.2">
      <c r="M528" s="207"/>
      <c r="O528" s="171"/>
      <c r="P528" s="171"/>
    </row>
    <row r="529" spans="13:16" ht="15.75" customHeight="1" x14ac:dyDescent="0.2">
      <c r="M529" s="207"/>
      <c r="O529" s="171"/>
      <c r="P529" s="171"/>
    </row>
    <row r="530" spans="13:16" ht="15.75" customHeight="1" x14ac:dyDescent="0.2">
      <c r="M530" s="207"/>
      <c r="O530" s="171"/>
      <c r="P530" s="171"/>
    </row>
    <row r="531" spans="13:16" ht="15.75" customHeight="1" x14ac:dyDescent="0.2">
      <c r="M531" s="207"/>
      <c r="O531" s="171"/>
      <c r="P531" s="171"/>
    </row>
    <row r="532" spans="13:16" ht="15.75" customHeight="1" x14ac:dyDescent="0.2">
      <c r="M532" s="207"/>
      <c r="O532" s="171"/>
      <c r="P532" s="171"/>
    </row>
    <row r="533" spans="13:16" ht="15.75" customHeight="1" x14ac:dyDescent="0.2">
      <c r="M533" s="207"/>
      <c r="O533" s="171"/>
      <c r="P533" s="171"/>
    </row>
    <row r="534" spans="13:16" ht="15.75" customHeight="1" x14ac:dyDescent="0.2">
      <c r="M534" s="207"/>
      <c r="O534" s="171"/>
      <c r="P534" s="171"/>
    </row>
    <row r="535" spans="13:16" ht="15.75" customHeight="1" x14ac:dyDescent="0.2">
      <c r="M535" s="207"/>
      <c r="O535" s="171"/>
      <c r="P535" s="171"/>
    </row>
    <row r="536" spans="13:16" ht="15.75" customHeight="1" x14ac:dyDescent="0.2">
      <c r="M536" s="207"/>
      <c r="O536" s="171"/>
      <c r="P536" s="171"/>
    </row>
    <row r="537" spans="13:16" ht="15.75" customHeight="1" x14ac:dyDescent="0.2">
      <c r="M537" s="207"/>
      <c r="O537" s="171"/>
      <c r="P537" s="171"/>
    </row>
    <row r="538" spans="13:16" ht="15.75" customHeight="1" x14ac:dyDescent="0.2">
      <c r="M538" s="207"/>
      <c r="O538" s="171"/>
      <c r="P538" s="171"/>
    </row>
    <row r="539" spans="13:16" ht="15.75" customHeight="1" x14ac:dyDescent="0.2">
      <c r="M539" s="207"/>
      <c r="O539" s="171"/>
      <c r="P539" s="171"/>
    </row>
    <row r="540" spans="13:16" ht="15.75" customHeight="1" x14ac:dyDescent="0.2">
      <c r="M540" s="207"/>
      <c r="O540" s="171"/>
      <c r="P540" s="171"/>
    </row>
    <row r="541" spans="13:16" ht="15.75" customHeight="1" x14ac:dyDescent="0.2">
      <c r="M541" s="207"/>
      <c r="O541" s="171"/>
      <c r="P541" s="171"/>
    </row>
    <row r="542" spans="13:16" ht="15.75" customHeight="1" x14ac:dyDescent="0.2">
      <c r="M542" s="207"/>
      <c r="O542" s="171"/>
      <c r="P542" s="171"/>
    </row>
    <row r="543" spans="13:16" ht="15.75" customHeight="1" x14ac:dyDescent="0.2">
      <c r="M543" s="207"/>
      <c r="O543" s="171"/>
      <c r="P543" s="171"/>
    </row>
    <row r="544" spans="13:16" ht="15.75" customHeight="1" x14ac:dyDescent="0.2">
      <c r="M544" s="207"/>
      <c r="O544" s="171"/>
      <c r="P544" s="171"/>
    </row>
    <row r="545" spans="13:16" ht="15.75" customHeight="1" x14ac:dyDescent="0.2">
      <c r="M545" s="207"/>
      <c r="O545" s="171"/>
      <c r="P545" s="171"/>
    </row>
    <row r="546" spans="13:16" ht="15.75" customHeight="1" x14ac:dyDescent="0.2">
      <c r="M546" s="207"/>
      <c r="O546" s="171"/>
      <c r="P546" s="171"/>
    </row>
    <row r="547" spans="13:16" ht="15.75" customHeight="1" x14ac:dyDescent="0.2">
      <c r="M547" s="207"/>
      <c r="O547" s="171"/>
      <c r="P547" s="171"/>
    </row>
    <row r="548" spans="13:16" ht="15.75" customHeight="1" x14ac:dyDescent="0.2">
      <c r="M548" s="207"/>
      <c r="O548" s="171"/>
      <c r="P548" s="171"/>
    </row>
    <row r="549" spans="13:16" ht="15.75" customHeight="1" x14ac:dyDescent="0.2">
      <c r="M549" s="207"/>
      <c r="O549" s="171"/>
      <c r="P549" s="171"/>
    </row>
    <row r="550" spans="13:16" ht="15.75" customHeight="1" x14ac:dyDescent="0.2">
      <c r="M550" s="207"/>
      <c r="O550" s="171"/>
      <c r="P550" s="171"/>
    </row>
    <row r="551" spans="13:16" ht="15.75" customHeight="1" x14ac:dyDescent="0.2">
      <c r="M551" s="207"/>
      <c r="O551" s="171"/>
      <c r="P551" s="171"/>
    </row>
    <row r="552" spans="13:16" ht="15.75" customHeight="1" x14ac:dyDescent="0.2">
      <c r="M552" s="207"/>
      <c r="O552" s="171"/>
      <c r="P552" s="171"/>
    </row>
    <row r="553" spans="13:16" ht="15.75" customHeight="1" x14ac:dyDescent="0.2">
      <c r="M553" s="207"/>
      <c r="O553" s="171"/>
      <c r="P553" s="171"/>
    </row>
    <row r="554" spans="13:16" ht="15.75" customHeight="1" x14ac:dyDescent="0.2">
      <c r="M554" s="207"/>
      <c r="O554" s="171"/>
      <c r="P554" s="171"/>
    </row>
    <row r="555" spans="13:16" ht="15.75" customHeight="1" x14ac:dyDescent="0.2">
      <c r="M555" s="207"/>
      <c r="O555" s="171"/>
      <c r="P555" s="171"/>
    </row>
    <row r="556" spans="13:16" ht="15.75" customHeight="1" x14ac:dyDescent="0.2">
      <c r="M556" s="207"/>
      <c r="O556" s="171"/>
      <c r="P556" s="171"/>
    </row>
    <row r="557" spans="13:16" ht="15.75" customHeight="1" x14ac:dyDescent="0.2">
      <c r="M557" s="207"/>
      <c r="O557" s="171"/>
      <c r="P557" s="171"/>
    </row>
    <row r="558" spans="13:16" ht="15.75" customHeight="1" x14ac:dyDescent="0.2">
      <c r="M558" s="207"/>
      <c r="O558" s="171"/>
      <c r="P558" s="171"/>
    </row>
    <row r="559" spans="13:16" ht="15.75" customHeight="1" x14ac:dyDescent="0.2">
      <c r="M559" s="207"/>
      <c r="O559" s="171"/>
      <c r="P559" s="171"/>
    </row>
    <row r="560" spans="13:16" ht="15.75" customHeight="1" x14ac:dyDescent="0.2">
      <c r="M560" s="207"/>
      <c r="O560" s="171"/>
      <c r="P560" s="171"/>
    </row>
    <row r="561" spans="13:16" ht="15.75" customHeight="1" x14ac:dyDescent="0.2">
      <c r="M561" s="207"/>
      <c r="O561" s="171"/>
      <c r="P561" s="171"/>
    </row>
    <row r="562" spans="13:16" ht="15.75" customHeight="1" x14ac:dyDescent="0.2">
      <c r="M562" s="207"/>
      <c r="O562" s="171"/>
      <c r="P562" s="171"/>
    </row>
    <row r="563" spans="13:16" ht="15.75" customHeight="1" x14ac:dyDescent="0.2">
      <c r="M563" s="207"/>
      <c r="O563" s="171"/>
      <c r="P563" s="171"/>
    </row>
    <row r="564" spans="13:16" ht="15.75" customHeight="1" x14ac:dyDescent="0.2">
      <c r="M564" s="207"/>
      <c r="O564" s="171"/>
      <c r="P564" s="171"/>
    </row>
    <row r="565" spans="13:16" ht="15.75" customHeight="1" x14ac:dyDescent="0.2">
      <c r="M565" s="207"/>
      <c r="O565" s="171"/>
      <c r="P565" s="171"/>
    </row>
    <row r="566" spans="13:16" ht="15.75" customHeight="1" x14ac:dyDescent="0.2">
      <c r="M566" s="207"/>
      <c r="O566" s="171"/>
      <c r="P566" s="171"/>
    </row>
    <row r="567" spans="13:16" ht="15.75" customHeight="1" x14ac:dyDescent="0.2">
      <c r="M567" s="207"/>
      <c r="O567" s="171"/>
      <c r="P567" s="171"/>
    </row>
    <row r="568" spans="13:16" ht="15.75" customHeight="1" x14ac:dyDescent="0.2">
      <c r="M568" s="207"/>
      <c r="O568" s="171"/>
      <c r="P568" s="171"/>
    </row>
    <row r="569" spans="13:16" ht="15.75" customHeight="1" x14ac:dyDescent="0.2">
      <c r="M569" s="207"/>
      <c r="O569" s="171"/>
      <c r="P569" s="171"/>
    </row>
    <row r="570" spans="13:16" ht="15.75" customHeight="1" x14ac:dyDescent="0.2">
      <c r="M570" s="207"/>
      <c r="O570" s="171"/>
      <c r="P570" s="171"/>
    </row>
    <row r="571" spans="13:16" ht="15.75" customHeight="1" x14ac:dyDescent="0.2">
      <c r="M571" s="207"/>
      <c r="O571" s="171"/>
      <c r="P571" s="171"/>
    </row>
    <row r="572" spans="13:16" ht="15.75" customHeight="1" x14ac:dyDescent="0.2">
      <c r="M572" s="207"/>
      <c r="O572" s="171"/>
      <c r="P572" s="171"/>
    </row>
    <row r="573" spans="13:16" ht="15.75" customHeight="1" x14ac:dyDescent="0.2">
      <c r="M573" s="207"/>
      <c r="O573" s="171"/>
      <c r="P573" s="171"/>
    </row>
    <row r="574" spans="13:16" ht="15.75" customHeight="1" x14ac:dyDescent="0.2">
      <c r="M574" s="207"/>
      <c r="O574" s="171"/>
      <c r="P574" s="171"/>
    </row>
    <row r="575" spans="13:16" ht="15.75" customHeight="1" x14ac:dyDescent="0.2">
      <c r="M575" s="207"/>
      <c r="O575" s="171"/>
      <c r="P575" s="171"/>
    </row>
    <row r="576" spans="13:16" ht="15.75" customHeight="1" x14ac:dyDescent="0.2">
      <c r="M576" s="207"/>
      <c r="O576" s="171"/>
      <c r="P576" s="171"/>
    </row>
    <row r="577" spans="13:16" ht="15.75" customHeight="1" x14ac:dyDescent="0.2">
      <c r="M577" s="207"/>
      <c r="O577" s="171"/>
      <c r="P577" s="171"/>
    </row>
    <row r="578" spans="13:16" ht="15.75" customHeight="1" x14ac:dyDescent="0.2">
      <c r="M578" s="207"/>
      <c r="O578" s="171"/>
      <c r="P578" s="171"/>
    </row>
    <row r="579" spans="13:16" ht="15.75" customHeight="1" x14ac:dyDescent="0.2">
      <c r="M579" s="207"/>
      <c r="O579" s="171"/>
      <c r="P579" s="171"/>
    </row>
    <row r="580" spans="13:16" ht="15.75" customHeight="1" x14ac:dyDescent="0.2">
      <c r="M580" s="207"/>
      <c r="O580" s="171"/>
      <c r="P580" s="171"/>
    </row>
    <row r="581" spans="13:16" ht="15.75" customHeight="1" x14ac:dyDescent="0.2">
      <c r="M581" s="207"/>
      <c r="O581" s="171"/>
      <c r="P581" s="171"/>
    </row>
    <row r="582" spans="13:16" ht="15.75" customHeight="1" x14ac:dyDescent="0.2">
      <c r="M582" s="207"/>
      <c r="O582" s="171"/>
      <c r="P582" s="171"/>
    </row>
    <row r="583" spans="13:16" ht="15.75" customHeight="1" x14ac:dyDescent="0.2">
      <c r="M583" s="207"/>
      <c r="O583" s="171"/>
      <c r="P583" s="171"/>
    </row>
    <row r="584" spans="13:16" ht="15.75" customHeight="1" x14ac:dyDescent="0.2">
      <c r="M584" s="207"/>
      <c r="O584" s="171"/>
      <c r="P584" s="171"/>
    </row>
    <row r="585" spans="13:16" ht="15.75" customHeight="1" x14ac:dyDescent="0.2">
      <c r="M585" s="207"/>
      <c r="O585" s="171"/>
      <c r="P585" s="171"/>
    </row>
    <row r="586" spans="13:16" ht="15.75" customHeight="1" x14ac:dyDescent="0.2">
      <c r="M586" s="207"/>
      <c r="O586" s="171"/>
      <c r="P586" s="171"/>
    </row>
    <row r="587" spans="13:16" ht="15.75" customHeight="1" x14ac:dyDescent="0.2">
      <c r="M587" s="207"/>
      <c r="O587" s="171"/>
      <c r="P587" s="171"/>
    </row>
    <row r="588" spans="13:16" ht="15.75" customHeight="1" x14ac:dyDescent="0.2">
      <c r="M588" s="207"/>
      <c r="O588" s="171"/>
      <c r="P588" s="171"/>
    </row>
    <row r="589" spans="13:16" ht="15.75" customHeight="1" x14ac:dyDescent="0.2">
      <c r="M589" s="207"/>
      <c r="O589" s="171"/>
      <c r="P589" s="171"/>
    </row>
    <row r="590" spans="13:16" ht="15.75" customHeight="1" x14ac:dyDescent="0.2">
      <c r="M590" s="207"/>
      <c r="O590" s="171"/>
      <c r="P590" s="171"/>
    </row>
    <row r="591" spans="13:16" ht="15.75" customHeight="1" x14ac:dyDescent="0.2">
      <c r="M591" s="207"/>
      <c r="O591" s="171"/>
      <c r="P591" s="171"/>
    </row>
    <row r="592" spans="13:16" ht="15.75" customHeight="1" x14ac:dyDescent="0.2">
      <c r="M592" s="207"/>
      <c r="O592" s="171"/>
      <c r="P592" s="171"/>
    </row>
    <row r="593" spans="13:16" ht="15.75" customHeight="1" x14ac:dyDescent="0.2">
      <c r="M593" s="207"/>
      <c r="O593" s="171"/>
      <c r="P593" s="171"/>
    </row>
    <row r="594" spans="13:16" ht="15.75" customHeight="1" x14ac:dyDescent="0.2">
      <c r="M594" s="207"/>
      <c r="O594" s="171"/>
      <c r="P594" s="171"/>
    </row>
    <row r="595" spans="13:16" ht="15.75" customHeight="1" x14ac:dyDescent="0.2">
      <c r="M595" s="207"/>
      <c r="O595" s="171"/>
      <c r="P595" s="171"/>
    </row>
    <row r="596" spans="13:16" ht="15.75" customHeight="1" x14ac:dyDescent="0.2">
      <c r="M596" s="207"/>
      <c r="O596" s="171"/>
      <c r="P596" s="171"/>
    </row>
    <row r="597" spans="13:16" ht="15.75" customHeight="1" x14ac:dyDescent="0.2">
      <c r="M597" s="207"/>
      <c r="O597" s="171"/>
      <c r="P597" s="171"/>
    </row>
    <row r="598" spans="13:16" ht="15.75" customHeight="1" x14ac:dyDescent="0.2">
      <c r="M598" s="207"/>
      <c r="O598" s="171"/>
      <c r="P598" s="171"/>
    </row>
    <row r="599" spans="13:16" ht="15.75" customHeight="1" x14ac:dyDescent="0.2">
      <c r="M599" s="207"/>
      <c r="O599" s="171"/>
      <c r="P599" s="171"/>
    </row>
    <row r="600" spans="13:16" ht="15.75" customHeight="1" x14ac:dyDescent="0.2">
      <c r="M600" s="207"/>
      <c r="O600" s="171"/>
      <c r="P600" s="171"/>
    </row>
    <row r="601" spans="13:16" ht="15.75" customHeight="1" x14ac:dyDescent="0.2">
      <c r="M601" s="207"/>
      <c r="O601" s="171"/>
      <c r="P601" s="171"/>
    </row>
    <row r="602" spans="13:16" ht="15.75" customHeight="1" x14ac:dyDescent="0.2">
      <c r="M602" s="207"/>
      <c r="O602" s="171"/>
      <c r="P602" s="171"/>
    </row>
    <row r="603" spans="13:16" ht="15.75" customHeight="1" x14ac:dyDescent="0.2">
      <c r="M603" s="207"/>
      <c r="O603" s="171"/>
      <c r="P603" s="171"/>
    </row>
    <row r="604" spans="13:16" ht="15.75" customHeight="1" x14ac:dyDescent="0.2">
      <c r="M604" s="207"/>
      <c r="O604" s="171"/>
      <c r="P604" s="171"/>
    </row>
    <row r="605" spans="13:16" ht="15.75" customHeight="1" x14ac:dyDescent="0.2">
      <c r="M605" s="207"/>
      <c r="O605" s="171"/>
      <c r="P605" s="171"/>
    </row>
    <row r="606" spans="13:16" ht="15.75" customHeight="1" x14ac:dyDescent="0.2">
      <c r="M606" s="207"/>
      <c r="O606" s="171"/>
      <c r="P606" s="171"/>
    </row>
    <row r="607" spans="13:16" ht="15.75" customHeight="1" x14ac:dyDescent="0.2">
      <c r="M607" s="207"/>
      <c r="O607" s="171"/>
      <c r="P607" s="171"/>
    </row>
    <row r="608" spans="13:16" ht="15.75" customHeight="1" x14ac:dyDescent="0.2">
      <c r="M608" s="207"/>
      <c r="O608" s="171"/>
      <c r="P608" s="171"/>
    </row>
    <row r="609" spans="13:16" ht="15.75" customHeight="1" x14ac:dyDescent="0.2">
      <c r="M609" s="207"/>
      <c r="O609" s="171"/>
      <c r="P609" s="171"/>
    </row>
    <row r="610" spans="13:16" ht="15.75" customHeight="1" x14ac:dyDescent="0.2">
      <c r="M610" s="207"/>
      <c r="O610" s="171"/>
      <c r="P610" s="171"/>
    </row>
    <row r="611" spans="13:16" ht="15.75" customHeight="1" x14ac:dyDescent="0.2">
      <c r="M611" s="207"/>
      <c r="O611" s="171"/>
      <c r="P611" s="171"/>
    </row>
    <row r="612" spans="13:16" ht="15.75" customHeight="1" x14ac:dyDescent="0.2">
      <c r="M612" s="207"/>
      <c r="O612" s="171"/>
      <c r="P612" s="171"/>
    </row>
    <row r="613" spans="13:16" ht="15.75" customHeight="1" x14ac:dyDescent="0.2">
      <c r="M613" s="207"/>
      <c r="O613" s="171"/>
      <c r="P613" s="171"/>
    </row>
    <row r="614" spans="13:16" ht="15.75" customHeight="1" x14ac:dyDescent="0.2">
      <c r="M614" s="207"/>
      <c r="O614" s="171"/>
      <c r="P614" s="171"/>
    </row>
    <row r="615" spans="13:16" ht="15.75" customHeight="1" x14ac:dyDescent="0.2">
      <c r="M615" s="207"/>
      <c r="O615" s="171"/>
      <c r="P615" s="171"/>
    </row>
    <row r="616" spans="13:16" ht="15.75" customHeight="1" x14ac:dyDescent="0.2">
      <c r="M616" s="207"/>
      <c r="O616" s="171"/>
      <c r="P616" s="171"/>
    </row>
    <row r="617" spans="13:16" ht="15.75" customHeight="1" x14ac:dyDescent="0.2">
      <c r="M617" s="207"/>
      <c r="O617" s="171"/>
      <c r="P617" s="171"/>
    </row>
    <row r="618" spans="13:16" ht="15.75" customHeight="1" x14ac:dyDescent="0.2">
      <c r="M618" s="207"/>
      <c r="O618" s="171"/>
      <c r="P618" s="171"/>
    </row>
    <row r="619" spans="13:16" ht="15.75" customHeight="1" x14ac:dyDescent="0.2">
      <c r="M619" s="207"/>
      <c r="O619" s="171"/>
      <c r="P619" s="171"/>
    </row>
    <row r="620" spans="13:16" ht="15.75" customHeight="1" x14ac:dyDescent="0.2">
      <c r="M620" s="207"/>
      <c r="O620" s="171"/>
      <c r="P620" s="171"/>
    </row>
    <row r="621" spans="13:16" ht="15.75" customHeight="1" x14ac:dyDescent="0.2">
      <c r="M621" s="207"/>
      <c r="O621" s="171"/>
      <c r="P621" s="171"/>
    </row>
    <row r="622" spans="13:16" ht="15.75" customHeight="1" x14ac:dyDescent="0.2">
      <c r="M622" s="207"/>
      <c r="O622" s="171"/>
      <c r="P622" s="171"/>
    </row>
    <row r="623" spans="13:16" ht="15.75" customHeight="1" x14ac:dyDescent="0.2">
      <c r="M623" s="207"/>
      <c r="O623" s="171"/>
      <c r="P623" s="171"/>
    </row>
    <row r="624" spans="13:16" ht="15.75" customHeight="1" x14ac:dyDescent="0.2">
      <c r="M624" s="207"/>
      <c r="O624" s="171"/>
      <c r="P624" s="171"/>
    </row>
    <row r="625" spans="13:16" ht="15.75" customHeight="1" x14ac:dyDescent="0.2">
      <c r="M625" s="207"/>
      <c r="O625" s="171"/>
      <c r="P625" s="171"/>
    </row>
    <row r="626" spans="13:16" ht="15.75" customHeight="1" x14ac:dyDescent="0.2">
      <c r="M626" s="207"/>
      <c r="O626" s="171"/>
      <c r="P626" s="171"/>
    </row>
    <row r="627" spans="13:16" ht="15.75" customHeight="1" x14ac:dyDescent="0.2">
      <c r="M627" s="207"/>
      <c r="O627" s="171"/>
      <c r="P627" s="171"/>
    </row>
    <row r="628" spans="13:16" ht="15.75" customHeight="1" x14ac:dyDescent="0.2">
      <c r="M628" s="207"/>
      <c r="O628" s="171"/>
      <c r="P628" s="171"/>
    </row>
    <row r="629" spans="13:16" ht="15.75" customHeight="1" x14ac:dyDescent="0.2">
      <c r="M629" s="207"/>
      <c r="O629" s="171"/>
      <c r="P629" s="171"/>
    </row>
    <row r="630" spans="13:16" ht="15.75" customHeight="1" x14ac:dyDescent="0.2">
      <c r="M630" s="207"/>
      <c r="O630" s="171"/>
      <c r="P630" s="171"/>
    </row>
    <row r="631" spans="13:16" ht="15.75" customHeight="1" x14ac:dyDescent="0.2">
      <c r="M631" s="207"/>
      <c r="O631" s="171"/>
      <c r="P631" s="171"/>
    </row>
    <row r="632" spans="13:16" ht="15.75" customHeight="1" x14ac:dyDescent="0.2">
      <c r="M632" s="207"/>
      <c r="O632" s="171"/>
      <c r="P632" s="171"/>
    </row>
    <row r="633" spans="13:16" ht="15.75" customHeight="1" x14ac:dyDescent="0.2">
      <c r="M633" s="207"/>
      <c r="O633" s="171"/>
      <c r="P633" s="171"/>
    </row>
    <row r="634" spans="13:16" ht="15.75" customHeight="1" x14ac:dyDescent="0.2">
      <c r="M634" s="207"/>
      <c r="O634" s="171"/>
      <c r="P634" s="171"/>
    </row>
    <row r="635" spans="13:16" ht="15.75" customHeight="1" x14ac:dyDescent="0.2">
      <c r="M635" s="207"/>
      <c r="O635" s="171"/>
      <c r="P635" s="171"/>
    </row>
    <row r="636" spans="13:16" ht="15.75" customHeight="1" x14ac:dyDescent="0.2">
      <c r="M636" s="207"/>
      <c r="O636" s="171"/>
      <c r="P636" s="171"/>
    </row>
    <row r="637" spans="13:16" ht="15.75" customHeight="1" x14ac:dyDescent="0.2">
      <c r="M637" s="207"/>
      <c r="O637" s="171"/>
      <c r="P637" s="171"/>
    </row>
    <row r="638" spans="13:16" ht="15.75" customHeight="1" x14ac:dyDescent="0.2">
      <c r="M638" s="207"/>
      <c r="O638" s="171"/>
      <c r="P638" s="171"/>
    </row>
    <row r="639" spans="13:16" ht="15.75" customHeight="1" x14ac:dyDescent="0.2">
      <c r="M639" s="207"/>
      <c r="O639" s="171"/>
      <c r="P639" s="171"/>
    </row>
    <row r="640" spans="13:16" ht="15.75" customHeight="1" x14ac:dyDescent="0.2">
      <c r="M640" s="207"/>
      <c r="O640" s="171"/>
      <c r="P640" s="171"/>
    </row>
    <row r="641" spans="13:16" ht="15.75" customHeight="1" x14ac:dyDescent="0.2">
      <c r="M641" s="207"/>
      <c r="O641" s="171"/>
      <c r="P641" s="171"/>
    </row>
    <row r="642" spans="13:16" ht="15.75" customHeight="1" x14ac:dyDescent="0.2">
      <c r="M642" s="207"/>
      <c r="O642" s="171"/>
      <c r="P642" s="171"/>
    </row>
    <row r="643" spans="13:16" ht="15.75" customHeight="1" x14ac:dyDescent="0.2">
      <c r="M643" s="207"/>
      <c r="O643" s="171"/>
      <c r="P643" s="171"/>
    </row>
    <row r="644" spans="13:16" ht="15.75" customHeight="1" x14ac:dyDescent="0.2">
      <c r="M644" s="207"/>
      <c r="O644" s="171"/>
      <c r="P644" s="171"/>
    </row>
    <row r="645" spans="13:16" ht="15.75" customHeight="1" x14ac:dyDescent="0.2">
      <c r="M645" s="207"/>
      <c r="O645" s="171"/>
      <c r="P645" s="171"/>
    </row>
    <row r="646" spans="13:16" ht="15.75" customHeight="1" x14ac:dyDescent="0.2">
      <c r="M646" s="207"/>
      <c r="O646" s="171"/>
      <c r="P646" s="171"/>
    </row>
    <row r="647" spans="13:16" ht="15.75" customHeight="1" x14ac:dyDescent="0.2">
      <c r="M647" s="207"/>
      <c r="O647" s="171"/>
      <c r="P647" s="171"/>
    </row>
    <row r="648" spans="13:16" ht="15.75" customHeight="1" x14ac:dyDescent="0.2">
      <c r="M648" s="207"/>
      <c r="O648" s="171"/>
      <c r="P648" s="171"/>
    </row>
    <row r="649" spans="13:16" ht="15.75" customHeight="1" x14ac:dyDescent="0.2">
      <c r="M649" s="207"/>
      <c r="O649" s="171"/>
      <c r="P649" s="171"/>
    </row>
    <row r="650" spans="13:16" ht="15.75" customHeight="1" x14ac:dyDescent="0.2">
      <c r="M650" s="207"/>
      <c r="O650" s="171"/>
      <c r="P650" s="171"/>
    </row>
    <row r="651" spans="13:16" ht="15.75" customHeight="1" x14ac:dyDescent="0.2">
      <c r="M651" s="207"/>
      <c r="O651" s="171"/>
      <c r="P651" s="171"/>
    </row>
    <row r="652" spans="13:16" ht="15.75" customHeight="1" x14ac:dyDescent="0.2">
      <c r="M652" s="207"/>
      <c r="O652" s="171"/>
      <c r="P652" s="171"/>
    </row>
    <row r="653" spans="13:16" ht="15.75" customHeight="1" x14ac:dyDescent="0.2">
      <c r="M653" s="207"/>
      <c r="O653" s="171"/>
      <c r="P653" s="171"/>
    </row>
    <row r="654" spans="13:16" ht="15.75" customHeight="1" x14ac:dyDescent="0.2">
      <c r="M654" s="207"/>
      <c r="O654" s="171"/>
      <c r="P654" s="171"/>
    </row>
    <row r="655" spans="13:16" ht="15.75" customHeight="1" x14ac:dyDescent="0.2">
      <c r="M655" s="207"/>
      <c r="O655" s="171"/>
      <c r="P655" s="171"/>
    </row>
    <row r="656" spans="13:16" ht="15.75" customHeight="1" x14ac:dyDescent="0.2">
      <c r="M656" s="207"/>
      <c r="O656" s="171"/>
      <c r="P656" s="171"/>
    </row>
    <row r="657" spans="13:16" ht="15.75" customHeight="1" x14ac:dyDescent="0.2">
      <c r="M657" s="207"/>
      <c r="O657" s="171"/>
      <c r="P657" s="171"/>
    </row>
    <row r="658" spans="13:16" ht="15.75" customHeight="1" x14ac:dyDescent="0.2">
      <c r="M658" s="207"/>
      <c r="O658" s="171"/>
      <c r="P658" s="171"/>
    </row>
    <row r="659" spans="13:16" ht="15.75" customHeight="1" x14ac:dyDescent="0.2">
      <c r="M659" s="207"/>
      <c r="O659" s="171"/>
      <c r="P659" s="171"/>
    </row>
    <row r="660" spans="13:16" ht="15.75" customHeight="1" x14ac:dyDescent="0.2">
      <c r="M660" s="207"/>
      <c r="O660" s="171"/>
      <c r="P660" s="171"/>
    </row>
    <row r="661" spans="13:16" ht="15.75" customHeight="1" x14ac:dyDescent="0.2">
      <c r="M661" s="207"/>
      <c r="O661" s="171"/>
      <c r="P661" s="171"/>
    </row>
    <row r="662" spans="13:16" ht="15.75" customHeight="1" x14ac:dyDescent="0.2">
      <c r="M662" s="207"/>
      <c r="O662" s="171"/>
      <c r="P662" s="171"/>
    </row>
    <row r="663" spans="13:16" ht="15.75" customHeight="1" x14ac:dyDescent="0.2">
      <c r="M663" s="207"/>
      <c r="O663" s="171"/>
      <c r="P663" s="171"/>
    </row>
    <row r="664" spans="13:16" ht="15.75" customHeight="1" x14ac:dyDescent="0.2">
      <c r="M664" s="207"/>
      <c r="O664" s="171"/>
      <c r="P664" s="171"/>
    </row>
    <row r="665" spans="13:16" ht="15.75" customHeight="1" x14ac:dyDescent="0.2">
      <c r="M665" s="207"/>
      <c r="O665" s="171"/>
      <c r="P665" s="171"/>
    </row>
    <row r="666" spans="13:16" ht="15.75" customHeight="1" x14ac:dyDescent="0.2">
      <c r="M666" s="207"/>
      <c r="O666" s="171"/>
      <c r="P666" s="171"/>
    </row>
    <row r="667" spans="13:16" ht="15.75" customHeight="1" x14ac:dyDescent="0.2">
      <c r="M667" s="207"/>
      <c r="O667" s="171"/>
      <c r="P667" s="171"/>
    </row>
    <row r="668" spans="13:16" ht="15.75" customHeight="1" x14ac:dyDescent="0.2">
      <c r="M668" s="207"/>
      <c r="O668" s="171"/>
      <c r="P668" s="171"/>
    </row>
    <row r="669" spans="13:16" ht="15.75" customHeight="1" x14ac:dyDescent="0.2">
      <c r="M669" s="207"/>
      <c r="O669" s="171"/>
      <c r="P669" s="171"/>
    </row>
    <row r="670" spans="13:16" ht="15.75" customHeight="1" x14ac:dyDescent="0.2">
      <c r="M670" s="207"/>
      <c r="O670" s="171"/>
      <c r="P670" s="171"/>
    </row>
    <row r="671" spans="13:16" ht="15.75" customHeight="1" x14ac:dyDescent="0.2">
      <c r="M671" s="207"/>
      <c r="O671" s="171"/>
      <c r="P671" s="171"/>
    </row>
    <row r="672" spans="13:16" ht="15.75" customHeight="1" x14ac:dyDescent="0.2">
      <c r="M672" s="207"/>
      <c r="O672" s="171"/>
      <c r="P672" s="171"/>
    </row>
    <row r="673" spans="13:16" ht="15.75" customHeight="1" x14ac:dyDescent="0.2">
      <c r="M673" s="207"/>
      <c r="O673" s="171"/>
      <c r="P673" s="171"/>
    </row>
    <row r="674" spans="13:16" ht="15.75" customHeight="1" x14ac:dyDescent="0.2">
      <c r="M674" s="207"/>
      <c r="O674" s="171"/>
      <c r="P674" s="171"/>
    </row>
    <row r="675" spans="13:16" ht="15.75" customHeight="1" x14ac:dyDescent="0.2">
      <c r="M675" s="207"/>
      <c r="O675" s="171"/>
      <c r="P675" s="171"/>
    </row>
    <row r="676" spans="13:16" ht="15.75" customHeight="1" x14ac:dyDescent="0.2">
      <c r="M676" s="207"/>
      <c r="O676" s="171"/>
      <c r="P676" s="171"/>
    </row>
    <row r="677" spans="13:16" ht="15.75" customHeight="1" x14ac:dyDescent="0.2">
      <c r="M677" s="207"/>
      <c r="O677" s="171"/>
      <c r="P677" s="171"/>
    </row>
    <row r="678" spans="13:16" ht="15.75" customHeight="1" x14ac:dyDescent="0.2">
      <c r="M678" s="207"/>
      <c r="O678" s="171"/>
      <c r="P678" s="171"/>
    </row>
    <row r="679" spans="13:16" ht="15.75" customHeight="1" x14ac:dyDescent="0.2">
      <c r="M679" s="207"/>
      <c r="O679" s="171"/>
      <c r="P679" s="171"/>
    </row>
    <row r="680" spans="13:16" ht="15.75" customHeight="1" x14ac:dyDescent="0.2">
      <c r="M680" s="207"/>
      <c r="O680" s="171"/>
      <c r="P680" s="171"/>
    </row>
    <row r="681" spans="13:16" ht="15.75" customHeight="1" x14ac:dyDescent="0.2">
      <c r="M681" s="207"/>
      <c r="O681" s="171"/>
      <c r="P681" s="171"/>
    </row>
    <row r="682" spans="13:16" ht="15.75" customHeight="1" x14ac:dyDescent="0.2">
      <c r="M682" s="207"/>
      <c r="O682" s="171"/>
      <c r="P682" s="171"/>
    </row>
    <row r="683" spans="13:16" ht="15.75" customHeight="1" x14ac:dyDescent="0.2">
      <c r="M683" s="207"/>
      <c r="O683" s="171"/>
      <c r="P683" s="171"/>
    </row>
    <row r="684" spans="13:16" ht="15.75" customHeight="1" x14ac:dyDescent="0.2">
      <c r="M684" s="207"/>
      <c r="O684" s="171"/>
      <c r="P684" s="171"/>
    </row>
    <row r="685" spans="13:16" ht="15.75" customHeight="1" x14ac:dyDescent="0.2">
      <c r="M685" s="207"/>
      <c r="O685" s="171"/>
      <c r="P685" s="171"/>
    </row>
    <row r="686" spans="13:16" ht="15.75" customHeight="1" x14ac:dyDescent="0.2">
      <c r="M686" s="207"/>
      <c r="O686" s="171"/>
      <c r="P686" s="171"/>
    </row>
    <row r="687" spans="13:16" ht="15.75" customHeight="1" x14ac:dyDescent="0.2">
      <c r="M687" s="207"/>
      <c r="O687" s="171"/>
      <c r="P687" s="171"/>
    </row>
    <row r="688" spans="13:16" ht="15.75" customHeight="1" x14ac:dyDescent="0.2">
      <c r="M688" s="207"/>
      <c r="O688" s="171"/>
      <c r="P688" s="171"/>
    </row>
    <row r="689" spans="13:16" ht="15.75" customHeight="1" x14ac:dyDescent="0.2">
      <c r="M689" s="207"/>
      <c r="O689" s="171"/>
      <c r="P689" s="171"/>
    </row>
    <row r="690" spans="13:16" ht="15.75" customHeight="1" x14ac:dyDescent="0.2">
      <c r="M690" s="207"/>
      <c r="O690" s="171"/>
      <c r="P690" s="171"/>
    </row>
    <row r="691" spans="13:16" ht="15.75" customHeight="1" x14ac:dyDescent="0.2">
      <c r="M691" s="207"/>
      <c r="O691" s="171"/>
      <c r="P691" s="171"/>
    </row>
    <row r="692" spans="13:16" ht="15.75" customHeight="1" x14ac:dyDescent="0.2">
      <c r="M692" s="207"/>
      <c r="O692" s="171"/>
      <c r="P692" s="171"/>
    </row>
    <row r="693" spans="13:16" ht="15.75" customHeight="1" x14ac:dyDescent="0.2">
      <c r="M693" s="207"/>
      <c r="O693" s="171"/>
      <c r="P693" s="171"/>
    </row>
    <row r="694" spans="13:16" ht="15.75" customHeight="1" x14ac:dyDescent="0.2">
      <c r="M694" s="207"/>
      <c r="O694" s="171"/>
      <c r="P694" s="171"/>
    </row>
    <row r="695" spans="13:16" ht="15.75" customHeight="1" x14ac:dyDescent="0.2">
      <c r="M695" s="207"/>
      <c r="O695" s="171"/>
      <c r="P695" s="171"/>
    </row>
    <row r="696" spans="13:16" ht="15.75" customHeight="1" x14ac:dyDescent="0.2">
      <c r="M696" s="207"/>
      <c r="O696" s="171"/>
      <c r="P696" s="171"/>
    </row>
    <row r="697" spans="13:16" ht="15.75" customHeight="1" x14ac:dyDescent="0.2">
      <c r="M697" s="207"/>
      <c r="O697" s="171"/>
      <c r="P697" s="171"/>
    </row>
    <row r="698" spans="13:16" ht="15.75" customHeight="1" x14ac:dyDescent="0.2">
      <c r="M698" s="207"/>
      <c r="O698" s="171"/>
      <c r="P698" s="171"/>
    </row>
    <row r="699" spans="13:16" ht="15.75" customHeight="1" x14ac:dyDescent="0.2">
      <c r="M699" s="207"/>
      <c r="O699" s="171"/>
      <c r="P699" s="171"/>
    </row>
    <row r="700" spans="13:16" ht="15.75" customHeight="1" x14ac:dyDescent="0.2">
      <c r="M700" s="207"/>
      <c r="O700" s="171"/>
      <c r="P700" s="171"/>
    </row>
    <row r="701" spans="13:16" ht="15.75" customHeight="1" x14ac:dyDescent="0.2">
      <c r="M701" s="207"/>
      <c r="O701" s="171"/>
      <c r="P701" s="171"/>
    </row>
    <row r="702" spans="13:16" ht="15.75" customHeight="1" x14ac:dyDescent="0.2">
      <c r="M702" s="207"/>
      <c r="O702" s="171"/>
      <c r="P702" s="171"/>
    </row>
    <row r="703" spans="13:16" ht="15.75" customHeight="1" x14ac:dyDescent="0.2">
      <c r="M703" s="207"/>
      <c r="O703" s="171"/>
      <c r="P703" s="171"/>
    </row>
    <row r="704" spans="13:16" ht="15.75" customHeight="1" x14ac:dyDescent="0.2">
      <c r="M704" s="207"/>
      <c r="O704" s="171"/>
      <c r="P704" s="171"/>
    </row>
    <row r="705" spans="13:16" ht="15.75" customHeight="1" x14ac:dyDescent="0.2">
      <c r="M705" s="207"/>
      <c r="O705" s="171"/>
      <c r="P705" s="171"/>
    </row>
    <row r="706" spans="13:16" ht="15.75" customHeight="1" x14ac:dyDescent="0.2">
      <c r="M706" s="207"/>
      <c r="O706" s="171"/>
      <c r="P706" s="171"/>
    </row>
    <row r="707" spans="13:16" ht="15.75" customHeight="1" x14ac:dyDescent="0.2">
      <c r="M707" s="207"/>
      <c r="O707" s="171"/>
      <c r="P707" s="171"/>
    </row>
    <row r="708" spans="13:16" ht="15.75" customHeight="1" x14ac:dyDescent="0.2">
      <c r="M708" s="207"/>
      <c r="O708" s="171"/>
      <c r="P708" s="171"/>
    </row>
    <row r="709" spans="13:16" ht="15.75" customHeight="1" x14ac:dyDescent="0.2">
      <c r="M709" s="207"/>
      <c r="O709" s="171"/>
      <c r="P709" s="171"/>
    </row>
    <row r="710" spans="13:16" ht="15.75" customHeight="1" x14ac:dyDescent="0.2">
      <c r="M710" s="207"/>
      <c r="O710" s="171"/>
      <c r="P710" s="171"/>
    </row>
    <row r="711" spans="13:16" ht="15.75" customHeight="1" x14ac:dyDescent="0.2">
      <c r="M711" s="207"/>
      <c r="O711" s="171"/>
      <c r="P711" s="171"/>
    </row>
    <row r="712" spans="13:16" ht="15.75" customHeight="1" x14ac:dyDescent="0.2">
      <c r="M712" s="207"/>
      <c r="O712" s="171"/>
      <c r="P712" s="171"/>
    </row>
    <row r="713" spans="13:16" ht="15.75" customHeight="1" x14ac:dyDescent="0.2">
      <c r="M713" s="207"/>
      <c r="O713" s="171"/>
      <c r="P713" s="171"/>
    </row>
    <row r="714" spans="13:16" ht="15.75" customHeight="1" x14ac:dyDescent="0.2">
      <c r="M714" s="207"/>
      <c r="O714" s="171"/>
      <c r="P714" s="171"/>
    </row>
    <row r="715" spans="13:16" ht="15.75" customHeight="1" x14ac:dyDescent="0.2">
      <c r="M715" s="207"/>
      <c r="O715" s="171"/>
      <c r="P715" s="171"/>
    </row>
    <row r="716" spans="13:16" ht="15.75" customHeight="1" x14ac:dyDescent="0.2">
      <c r="M716" s="207"/>
      <c r="O716" s="171"/>
      <c r="P716" s="171"/>
    </row>
    <row r="717" spans="13:16" ht="15.75" customHeight="1" x14ac:dyDescent="0.2">
      <c r="M717" s="207"/>
      <c r="O717" s="171"/>
      <c r="P717" s="171"/>
    </row>
    <row r="718" spans="13:16" ht="15.75" customHeight="1" x14ac:dyDescent="0.2">
      <c r="M718" s="207"/>
      <c r="O718" s="171"/>
      <c r="P718" s="171"/>
    </row>
    <row r="719" spans="13:16" ht="15.75" customHeight="1" x14ac:dyDescent="0.2">
      <c r="M719" s="207"/>
      <c r="O719" s="171"/>
      <c r="P719" s="171"/>
    </row>
    <row r="720" spans="13:16" ht="15.75" customHeight="1" x14ac:dyDescent="0.2">
      <c r="M720" s="207"/>
      <c r="O720" s="171"/>
      <c r="P720" s="171"/>
    </row>
    <row r="721" spans="13:16" ht="15.75" customHeight="1" x14ac:dyDescent="0.2">
      <c r="M721" s="207"/>
      <c r="O721" s="171"/>
      <c r="P721" s="171"/>
    </row>
    <row r="722" spans="13:16" ht="15.75" customHeight="1" x14ac:dyDescent="0.2">
      <c r="M722" s="207"/>
      <c r="O722" s="171"/>
      <c r="P722" s="171"/>
    </row>
    <row r="723" spans="13:16" ht="15.75" customHeight="1" x14ac:dyDescent="0.2">
      <c r="M723" s="207"/>
      <c r="O723" s="171"/>
      <c r="P723" s="171"/>
    </row>
    <row r="724" spans="13:16" ht="15.75" customHeight="1" x14ac:dyDescent="0.2">
      <c r="M724" s="207"/>
      <c r="O724" s="171"/>
      <c r="P724" s="171"/>
    </row>
    <row r="725" spans="13:16" ht="15.75" customHeight="1" x14ac:dyDescent="0.2">
      <c r="M725" s="207"/>
      <c r="O725" s="171"/>
      <c r="P725" s="171"/>
    </row>
    <row r="726" spans="13:16" ht="15.75" customHeight="1" x14ac:dyDescent="0.2">
      <c r="M726" s="207"/>
      <c r="O726" s="171"/>
      <c r="P726" s="171"/>
    </row>
    <row r="727" spans="13:16" ht="15.75" customHeight="1" x14ac:dyDescent="0.2">
      <c r="M727" s="207"/>
      <c r="O727" s="171"/>
      <c r="P727" s="171"/>
    </row>
    <row r="728" spans="13:16" ht="15.75" customHeight="1" x14ac:dyDescent="0.2">
      <c r="M728" s="207"/>
      <c r="O728" s="171"/>
      <c r="P728" s="171"/>
    </row>
    <row r="729" spans="13:16" ht="15.75" customHeight="1" x14ac:dyDescent="0.2">
      <c r="M729" s="207"/>
      <c r="O729" s="171"/>
      <c r="P729" s="171"/>
    </row>
    <row r="730" spans="13:16" ht="15.75" customHeight="1" x14ac:dyDescent="0.2">
      <c r="M730" s="207"/>
      <c r="O730" s="171"/>
      <c r="P730" s="171"/>
    </row>
    <row r="731" spans="13:16" ht="15.75" customHeight="1" x14ac:dyDescent="0.2">
      <c r="M731" s="207"/>
      <c r="O731" s="171"/>
      <c r="P731" s="171"/>
    </row>
    <row r="732" spans="13:16" ht="15.75" customHeight="1" x14ac:dyDescent="0.2">
      <c r="M732" s="207"/>
      <c r="O732" s="171"/>
      <c r="P732" s="171"/>
    </row>
    <row r="733" spans="13:16" ht="15.75" customHeight="1" x14ac:dyDescent="0.2">
      <c r="M733" s="207"/>
      <c r="O733" s="171"/>
      <c r="P733" s="171"/>
    </row>
    <row r="734" spans="13:16" ht="15.75" customHeight="1" x14ac:dyDescent="0.2">
      <c r="M734" s="207"/>
      <c r="O734" s="171"/>
      <c r="P734" s="171"/>
    </row>
    <row r="735" spans="13:16" ht="15.75" customHeight="1" x14ac:dyDescent="0.2">
      <c r="M735" s="207"/>
      <c r="O735" s="171"/>
      <c r="P735" s="171"/>
    </row>
    <row r="736" spans="13:16" ht="15.75" customHeight="1" x14ac:dyDescent="0.2">
      <c r="M736" s="207"/>
      <c r="O736" s="171"/>
      <c r="P736" s="171"/>
    </row>
    <row r="737" spans="13:16" ht="15.75" customHeight="1" x14ac:dyDescent="0.2">
      <c r="M737" s="207"/>
      <c r="O737" s="171"/>
      <c r="P737" s="171"/>
    </row>
    <row r="738" spans="13:16" ht="15.75" customHeight="1" x14ac:dyDescent="0.2">
      <c r="M738" s="207"/>
      <c r="O738" s="171"/>
      <c r="P738" s="171"/>
    </row>
    <row r="739" spans="13:16" ht="15.75" customHeight="1" x14ac:dyDescent="0.2">
      <c r="M739" s="207"/>
      <c r="O739" s="171"/>
      <c r="P739" s="171"/>
    </row>
    <row r="740" spans="13:16" ht="15.75" customHeight="1" x14ac:dyDescent="0.2">
      <c r="M740" s="207"/>
      <c r="O740" s="171"/>
      <c r="P740" s="171"/>
    </row>
    <row r="741" spans="13:16" ht="15.75" customHeight="1" x14ac:dyDescent="0.2">
      <c r="M741" s="207"/>
      <c r="O741" s="171"/>
      <c r="P741" s="171"/>
    </row>
    <row r="742" spans="13:16" ht="15.75" customHeight="1" x14ac:dyDescent="0.2">
      <c r="M742" s="207"/>
      <c r="O742" s="171"/>
      <c r="P742" s="171"/>
    </row>
    <row r="743" spans="13:16" ht="15.75" customHeight="1" x14ac:dyDescent="0.2">
      <c r="M743" s="207"/>
      <c r="O743" s="171"/>
      <c r="P743" s="171"/>
    </row>
    <row r="744" spans="13:16" ht="15.75" customHeight="1" x14ac:dyDescent="0.2">
      <c r="M744" s="207"/>
      <c r="O744" s="171"/>
      <c r="P744" s="171"/>
    </row>
    <row r="745" spans="13:16" ht="15.75" customHeight="1" x14ac:dyDescent="0.2">
      <c r="M745" s="207"/>
      <c r="O745" s="171"/>
      <c r="P745" s="171"/>
    </row>
    <row r="746" spans="13:16" ht="15.75" customHeight="1" x14ac:dyDescent="0.2">
      <c r="M746" s="207"/>
      <c r="O746" s="171"/>
      <c r="P746" s="171"/>
    </row>
    <row r="747" spans="13:16" ht="15.75" customHeight="1" x14ac:dyDescent="0.2">
      <c r="M747" s="207"/>
      <c r="O747" s="171"/>
      <c r="P747" s="171"/>
    </row>
    <row r="748" spans="13:16" ht="15.75" customHeight="1" x14ac:dyDescent="0.2">
      <c r="M748" s="207"/>
      <c r="O748" s="171"/>
      <c r="P748" s="171"/>
    </row>
    <row r="749" spans="13:16" ht="15.75" customHeight="1" x14ac:dyDescent="0.2">
      <c r="M749" s="207"/>
      <c r="O749" s="171"/>
      <c r="P749" s="171"/>
    </row>
    <row r="750" spans="13:16" ht="15.75" customHeight="1" x14ac:dyDescent="0.2">
      <c r="M750" s="207"/>
      <c r="O750" s="171"/>
      <c r="P750" s="171"/>
    </row>
    <row r="751" spans="13:16" ht="15.75" customHeight="1" x14ac:dyDescent="0.2">
      <c r="M751" s="207"/>
      <c r="O751" s="171"/>
      <c r="P751" s="171"/>
    </row>
    <row r="752" spans="13:16" ht="15.75" customHeight="1" x14ac:dyDescent="0.2">
      <c r="M752" s="207"/>
      <c r="O752" s="171"/>
      <c r="P752" s="171"/>
    </row>
    <row r="753" spans="13:16" ht="15.75" customHeight="1" x14ac:dyDescent="0.2">
      <c r="M753" s="207"/>
      <c r="O753" s="171"/>
      <c r="P753" s="171"/>
    </row>
    <row r="754" spans="13:16" ht="15.75" customHeight="1" x14ac:dyDescent="0.2">
      <c r="M754" s="207"/>
      <c r="O754" s="171"/>
      <c r="P754" s="171"/>
    </row>
    <row r="755" spans="13:16" ht="15.75" customHeight="1" x14ac:dyDescent="0.2">
      <c r="M755" s="207"/>
      <c r="O755" s="171"/>
      <c r="P755" s="171"/>
    </row>
    <row r="756" spans="13:16" ht="15.75" customHeight="1" x14ac:dyDescent="0.2">
      <c r="M756" s="207"/>
      <c r="O756" s="171"/>
      <c r="P756" s="171"/>
    </row>
    <row r="757" spans="13:16" ht="15.75" customHeight="1" x14ac:dyDescent="0.2">
      <c r="M757" s="207"/>
      <c r="O757" s="171"/>
      <c r="P757" s="171"/>
    </row>
    <row r="758" spans="13:16" ht="15.75" customHeight="1" x14ac:dyDescent="0.2">
      <c r="M758" s="207"/>
      <c r="O758" s="171"/>
      <c r="P758" s="171"/>
    </row>
    <row r="759" spans="13:16" ht="15.75" customHeight="1" x14ac:dyDescent="0.2">
      <c r="M759" s="207"/>
      <c r="O759" s="171"/>
      <c r="P759" s="171"/>
    </row>
    <row r="760" spans="13:16" ht="15.75" customHeight="1" x14ac:dyDescent="0.2">
      <c r="M760" s="207"/>
      <c r="O760" s="171"/>
      <c r="P760" s="171"/>
    </row>
    <row r="761" spans="13:16" ht="15.75" customHeight="1" x14ac:dyDescent="0.2">
      <c r="M761" s="207"/>
      <c r="O761" s="171"/>
      <c r="P761" s="171"/>
    </row>
    <row r="762" spans="13:16" ht="15.75" customHeight="1" x14ac:dyDescent="0.2">
      <c r="M762" s="207"/>
      <c r="O762" s="171"/>
      <c r="P762" s="171"/>
    </row>
    <row r="763" spans="13:16" ht="15.75" customHeight="1" x14ac:dyDescent="0.2">
      <c r="M763" s="207"/>
      <c r="O763" s="171"/>
      <c r="P763" s="171"/>
    </row>
    <row r="764" spans="13:16" ht="15.75" customHeight="1" x14ac:dyDescent="0.2">
      <c r="M764" s="207"/>
      <c r="O764" s="171"/>
      <c r="P764" s="171"/>
    </row>
    <row r="765" spans="13:16" ht="15.75" customHeight="1" x14ac:dyDescent="0.2">
      <c r="M765" s="207"/>
      <c r="O765" s="171"/>
      <c r="P765" s="171"/>
    </row>
    <row r="766" spans="13:16" ht="15.75" customHeight="1" x14ac:dyDescent="0.2">
      <c r="M766" s="207"/>
      <c r="O766" s="171"/>
      <c r="P766" s="171"/>
    </row>
    <row r="767" spans="13:16" ht="15.75" customHeight="1" x14ac:dyDescent="0.2">
      <c r="M767" s="207"/>
      <c r="O767" s="171"/>
      <c r="P767" s="171"/>
    </row>
    <row r="768" spans="13:16" ht="15.75" customHeight="1" x14ac:dyDescent="0.2">
      <c r="M768" s="207"/>
      <c r="O768" s="171"/>
      <c r="P768" s="171"/>
    </row>
    <row r="769" spans="13:16" ht="15.75" customHeight="1" x14ac:dyDescent="0.2">
      <c r="M769" s="207"/>
      <c r="O769" s="171"/>
      <c r="P769" s="171"/>
    </row>
    <row r="770" spans="13:16" ht="15.75" customHeight="1" x14ac:dyDescent="0.2">
      <c r="M770" s="207"/>
      <c r="O770" s="171"/>
      <c r="P770" s="171"/>
    </row>
    <row r="771" spans="13:16" ht="15.75" customHeight="1" x14ac:dyDescent="0.2">
      <c r="M771" s="207"/>
      <c r="O771" s="171"/>
      <c r="P771" s="171"/>
    </row>
    <row r="772" spans="13:16" ht="15.75" customHeight="1" x14ac:dyDescent="0.2">
      <c r="M772" s="207"/>
      <c r="O772" s="171"/>
      <c r="P772" s="171"/>
    </row>
    <row r="773" spans="13:16" ht="15.75" customHeight="1" x14ac:dyDescent="0.2">
      <c r="M773" s="207"/>
      <c r="O773" s="171"/>
      <c r="P773" s="171"/>
    </row>
    <row r="774" spans="13:16" ht="15.75" customHeight="1" x14ac:dyDescent="0.2">
      <c r="M774" s="207"/>
      <c r="O774" s="171"/>
      <c r="P774" s="171"/>
    </row>
    <row r="775" spans="13:16" ht="15.75" customHeight="1" x14ac:dyDescent="0.2">
      <c r="M775" s="207"/>
      <c r="O775" s="171"/>
      <c r="P775" s="171"/>
    </row>
    <row r="776" spans="13:16" ht="15.75" customHeight="1" x14ac:dyDescent="0.2">
      <c r="M776" s="207"/>
      <c r="O776" s="171"/>
      <c r="P776" s="171"/>
    </row>
    <row r="777" spans="13:16" ht="15.75" customHeight="1" x14ac:dyDescent="0.2">
      <c r="M777" s="207"/>
      <c r="O777" s="171"/>
      <c r="P777" s="171"/>
    </row>
    <row r="778" spans="13:16" ht="15.75" customHeight="1" x14ac:dyDescent="0.2">
      <c r="M778" s="207"/>
      <c r="O778" s="171"/>
      <c r="P778" s="171"/>
    </row>
    <row r="779" spans="13:16" ht="15.75" customHeight="1" x14ac:dyDescent="0.2">
      <c r="M779" s="207"/>
      <c r="O779" s="171"/>
      <c r="P779" s="171"/>
    </row>
    <row r="780" spans="13:16" ht="15.75" customHeight="1" x14ac:dyDescent="0.2">
      <c r="M780" s="207"/>
      <c r="O780" s="171"/>
      <c r="P780" s="171"/>
    </row>
    <row r="781" spans="13:16" ht="15.75" customHeight="1" x14ac:dyDescent="0.2">
      <c r="M781" s="207"/>
      <c r="O781" s="171"/>
      <c r="P781" s="171"/>
    </row>
    <row r="782" spans="13:16" ht="15.75" customHeight="1" x14ac:dyDescent="0.2">
      <c r="M782" s="207"/>
      <c r="O782" s="171"/>
      <c r="P782" s="171"/>
    </row>
    <row r="783" spans="13:16" ht="15.75" customHeight="1" x14ac:dyDescent="0.2">
      <c r="M783" s="207"/>
      <c r="O783" s="171"/>
      <c r="P783" s="171"/>
    </row>
    <row r="784" spans="13:16" ht="15.75" customHeight="1" x14ac:dyDescent="0.2">
      <c r="M784" s="207"/>
      <c r="O784" s="171"/>
      <c r="P784" s="171"/>
    </row>
    <row r="785" spans="13:16" ht="15.75" customHeight="1" x14ac:dyDescent="0.2">
      <c r="M785" s="207"/>
      <c r="O785" s="171"/>
      <c r="P785" s="171"/>
    </row>
    <row r="786" spans="13:16" ht="15.75" customHeight="1" x14ac:dyDescent="0.2">
      <c r="M786" s="207"/>
      <c r="O786" s="171"/>
      <c r="P786" s="171"/>
    </row>
    <row r="787" spans="13:16" ht="15.75" customHeight="1" x14ac:dyDescent="0.2">
      <c r="M787" s="207"/>
      <c r="O787" s="171"/>
      <c r="P787" s="171"/>
    </row>
    <row r="788" spans="13:16" ht="15.75" customHeight="1" x14ac:dyDescent="0.2">
      <c r="M788" s="207"/>
      <c r="O788" s="171"/>
      <c r="P788" s="171"/>
    </row>
    <row r="789" spans="13:16" ht="15.75" customHeight="1" x14ac:dyDescent="0.2">
      <c r="M789" s="207"/>
      <c r="O789" s="171"/>
      <c r="P789" s="171"/>
    </row>
    <row r="790" spans="13:16" ht="15.75" customHeight="1" x14ac:dyDescent="0.2">
      <c r="M790" s="207"/>
      <c r="O790" s="171"/>
      <c r="P790" s="171"/>
    </row>
    <row r="791" spans="13:16" ht="15.75" customHeight="1" x14ac:dyDescent="0.2">
      <c r="M791" s="207"/>
      <c r="O791" s="171"/>
      <c r="P791" s="171"/>
    </row>
    <row r="792" spans="13:16" ht="15.75" customHeight="1" x14ac:dyDescent="0.2">
      <c r="M792" s="207"/>
      <c r="O792" s="171"/>
      <c r="P792" s="171"/>
    </row>
    <row r="793" spans="13:16" ht="15.75" customHeight="1" x14ac:dyDescent="0.2">
      <c r="M793" s="207"/>
      <c r="O793" s="171"/>
      <c r="P793" s="171"/>
    </row>
    <row r="794" spans="13:16" ht="15.75" customHeight="1" x14ac:dyDescent="0.2">
      <c r="M794" s="207"/>
      <c r="O794" s="171"/>
      <c r="P794" s="171"/>
    </row>
    <row r="795" spans="13:16" ht="15.75" customHeight="1" x14ac:dyDescent="0.2">
      <c r="M795" s="207"/>
      <c r="O795" s="171"/>
      <c r="P795" s="171"/>
    </row>
    <row r="796" spans="13:16" ht="15.75" customHeight="1" x14ac:dyDescent="0.2">
      <c r="M796" s="207"/>
      <c r="O796" s="171"/>
      <c r="P796" s="171"/>
    </row>
    <row r="797" spans="13:16" ht="15.75" customHeight="1" x14ac:dyDescent="0.2">
      <c r="M797" s="207"/>
      <c r="O797" s="171"/>
      <c r="P797" s="171"/>
    </row>
    <row r="798" spans="13:16" ht="15.75" customHeight="1" x14ac:dyDescent="0.2">
      <c r="M798" s="207"/>
      <c r="O798" s="171"/>
      <c r="P798" s="171"/>
    </row>
    <row r="799" spans="13:16" ht="15.75" customHeight="1" x14ac:dyDescent="0.2">
      <c r="M799" s="207"/>
      <c r="O799" s="171"/>
      <c r="P799" s="171"/>
    </row>
    <row r="800" spans="13:16" ht="15.75" customHeight="1" x14ac:dyDescent="0.2">
      <c r="M800" s="207"/>
      <c r="O800" s="171"/>
      <c r="P800" s="171"/>
    </row>
    <row r="801" spans="13:16" ht="15.75" customHeight="1" x14ac:dyDescent="0.2">
      <c r="M801" s="207"/>
      <c r="O801" s="171"/>
      <c r="P801" s="171"/>
    </row>
    <row r="802" spans="13:16" ht="15.75" customHeight="1" x14ac:dyDescent="0.2">
      <c r="M802" s="207"/>
      <c r="O802" s="171"/>
      <c r="P802" s="171"/>
    </row>
    <row r="803" spans="13:16" ht="15.75" customHeight="1" x14ac:dyDescent="0.2">
      <c r="M803" s="207"/>
      <c r="O803" s="171"/>
      <c r="P803" s="171"/>
    </row>
    <row r="804" spans="13:16" ht="15.75" customHeight="1" x14ac:dyDescent="0.2">
      <c r="M804" s="207"/>
      <c r="O804" s="171"/>
      <c r="P804" s="171"/>
    </row>
    <row r="805" spans="13:16" ht="15.75" customHeight="1" x14ac:dyDescent="0.2">
      <c r="M805" s="207"/>
      <c r="O805" s="171"/>
      <c r="P805" s="171"/>
    </row>
    <row r="806" spans="13:16" ht="15.75" customHeight="1" x14ac:dyDescent="0.2">
      <c r="M806" s="207"/>
      <c r="O806" s="171"/>
      <c r="P806" s="171"/>
    </row>
    <row r="807" spans="13:16" ht="15.75" customHeight="1" x14ac:dyDescent="0.2">
      <c r="M807" s="207"/>
      <c r="O807" s="171"/>
      <c r="P807" s="171"/>
    </row>
    <row r="808" spans="13:16" ht="15.75" customHeight="1" x14ac:dyDescent="0.2">
      <c r="M808" s="207"/>
      <c r="O808" s="171"/>
      <c r="P808" s="171"/>
    </row>
    <row r="809" spans="13:16" ht="15.75" customHeight="1" x14ac:dyDescent="0.2">
      <c r="M809" s="207"/>
      <c r="O809" s="171"/>
      <c r="P809" s="171"/>
    </row>
    <row r="810" spans="13:16" ht="15.75" customHeight="1" x14ac:dyDescent="0.2">
      <c r="M810" s="207"/>
      <c r="O810" s="171"/>
      <c r="P810" s="171"/>
    </row>
    <row r="811" spans="13:16" ht="15.75" customHeight="1" x14ac:dyDescent="0.2">
      <c r="M811" s="207"/>
      <c r="O811" s="171"/>
      <c r="P811" s="171"/>
    </row>
    <row r="812" spans="13:16" ht="15.75" customHeight="1" x14ac:dyDescent="0.2">
      <c r="M812" s="207"/>
      <c r="O812" s="171"/>
      <c r="P812" s="171"/>
    </row>
    <row r="813" spans="13:16" ht="15.75" customHeight="1" x14ac:dyDescent="0.2">
      <c r="M813" s="207"/>
      <c r="O813" s="171"/>
      <c r="P813" s="171"/>
    </row>
    <row r="814" spans="13:16" ht="15.75" customHeight="1" x14ac:dyDescent="0.2">
      <c r="M814" s="207"/>
      <c r="O814" s="171"/>
      <c r="P814" s="171"/>
    </row>
    <row r="815" spans="13:16" ht="15.75" customHeight="1" x14ac:dyDescent="0.2">
      <c r="M815" s="207"/>
      <c r="O815" s="171"/>
      <c r="P815" s="171"/>
    </row>
    <row r="816" spans="13:16" ht="15.75" customHeight="1" x14ac:dyDescent="0.2">
      <c r="M816" s="207"/>
      <c r="O816" s="171"/>
      <c r="P816" s="171"/>
    </row>
    <row r="817" spans="13:16" ht="15.75" customHeight="1" x14ac:dyDescent="0.2">
      <c r="M817" s="207"/>
      <c r="O817" s="171"/>
      <c r="P817" s="171"/>
    </row>
    <row r="818" spans="13:16" ht="15.75" customHeight="1" x14ac:dyDescent="0.2">
      <c r="M818" s="207"/>
      <c r="O818" s="171"/>
      <c r="P818" s="171"/>
    </row>
    <row r="819" spans="13:16" ht="15.75" customHeight="1" x14ac:dyDescent="0.2">
      <c r="M819" s="207"/>
      <c r="O819" s="171"/>
      <c r="P819" s="171"/>
    </row>
    <row r="820" spans="13:16" ht="15.75" customHeight="1" x14ac:dyDescent="0.2">
      <c r="M820" s="207"/>
      <c r="O820" s="171"/>
      <c r="P820" s="171"/>
    </row>
    <row r="821" spans="13:16" ht="15.75" customHeight="1" x14ac:dyDescent="0.2">
      <c r="M821" s="207"/>
      <c r="O821" s="171"/>
      <c r="P821" s="171"/>
    </row>
    <row r="822" spans="13:16" ht="15.75" customHeight="1" x14ac:dyDescent="0.2">
      <c r="M822" s="207"/>
      <c r="O822" s="171"/>
      <c r="P822" s="171"/>
    </row>
    <row r="823" spans="13:16" ht="15.75" customHeight="1" x14ac:dyDescent="0.2">
      <c r="M823" s="207"/>
      <c r="O823" s="171"/>
      <c r="P823" s="171"/>
    </row>
    <row r="824" spans="13:16" ht="15.75" customHeight="1" x14ac:dyDescent="0.2">
      <c r="M824" s="207"/>
      <c r="O824" s="171"/>
      <c r="P824" s="171"/>
    </row>
    <row r="825" spans="13:16" ht="15.75" customHeight="1" x14ac:dyDescent="0.2">
      <c r="M825" s="207"/>
      <c r="O825" s="171"/>
      <c r="P825" s="171"/>
    </row>
    <row r="826" spans="13:16" ht="15.75" customHeight="1" x14ac:dyDescent="0.2">
      <c r="M826" s="207"/>
      <c r="O826" s="171"/>
      <c r="P826" s="171"/>
    </row>
    <row r="827" spans="13:16" ht="15.75" customHeight="1" x14ac:dyDescent="0.2">
      <c r="M827" s="207"/>
      <c r="O827" s="171"/>
      <c r="P827" s="171"/>
    </row>
    <row r="828" spans="13:16" ht="15.75" customHeight="1" x14ac:dyDescent="0.2">
      <c r="M828" s="207"/>
      <c r="O828" s="171"/>
      <c r="P828" s="171"/>
    </row>
    <row r="829" spans="13:16" ht="15.75" customHeight="1" x14ac:dyDescent="0.2">
      <c r="M829" s="207"/>
      <c r="O829" s="171"/>
      <c r="P829" s="171"/>
    </row>
    <row r="830" spans="13:16" ht="15.75" customHeight="1" x14ac:dyDescent="0.2">
      <c r="M830" s="207"/>
      <c r="O830" s="171"/>
      <c r="P830" s="171"/>
    </row>
    <row r="831" spans="13:16" ht="15.75" customHeight="1" x14ac:dyDescent="0.2">
      <c r="M831" s="207"/>
      <c r="O831" s="171"/>
      <c r="P831" s="171"/>
    </row>
    <row r="832" spans="13:16" ht="15.75" customHeight="1" x14ac:dyDescent="0.2">
      <c r="M832" s="207"/>
      <c r="O832" s="171"/>
      <c r="P832" s="171"/>
    </row>
    <row r="833" spans="13:16" ht="15.75" customHeight="1" x14ac:dyDescent="0.2">
      <c r="M833" s="207"/>
      <c r="O833" s="171"/>
      <c r="P833" s="171"/>
    </row>
    <row r="834" spans="13:16" ht="15.75" customHeight="1" x14ac:dyDescent="0.2">
      <c r="M834" s="207"/>
      <c r="O834" s="171"/>
      <c r="P834" s="171"/>
    </row>
    <row r="835" spans="13:16" ht="15.75" customHeight="1" x14ac:dyDescent="0.2">
      <c r="M835" s="207"/>
      <c r="O835" s="171"/>
      <c r="P835" s="171"/>
    </row>
    <row r="836" spans="13:16" ht="15.75" customHeight="1" x14ac:dyDescent="0.2">
      <c r="M836" s="207"/>
      <c r="O836" s="171"/>
      <c r="P836" s="171"/>
    </row>
    <row r="837" spans="13:16" ht="15.75" customHeight="1" x14ac:dyDescent="0.2">
      <c r="M837" s="207"/>
      <c r="O837" s="171"/>
      <c r="P837" s="171"/>
    </row>
    <row r="838" spans="13:16" ht="15.75" customHeight="1" x14ac:dyDescent="0.2">
      <c r="M838" s="207"/>
      <c r="O838" s="171"/>
      <c r="P838" s="171"/>
    </row>
    <row r="839" spans="13:16" ht="15.75" customHeight="1" x14ac:dyDescent="0.2">
      <c r="M839" s="207"/>
      <c r="O839" s="171"/>
      <c r="P839" s="171"/>
    </row>
    <row r="840" spans="13:16" ht="15.75" customHeight="1" x14ac:dyDescent="0.2">
      <c r="M840" s="207"/>
      <c r="O840" s="171"/>
      <c r="P840" s="171"/>
    </row>
    <row r="841" spans="13:16" ht="15.75" customHeight="1" x14ac:dyDescent="0.2">
      <c r="M841" s="207"/>
      <c r="O841" s="171"/>
      <c r="P841" s="171"/>
    </row>
    <row r="842" spans="13:16" ht="15.75" customHeight="1" x14ac:dyDescent="0.2">
      <c r="M842" s="207"/>
      <c r="O842" s="171"/>
      <c r="P842" s="171"/>
    </row>
    <row r="843" spans="13:16" ht="15.75" customHeight="1" x14ac:dyDescent="0.2">
      <c r="M843" s="207"/>
      <c r="O843" s="171"/>
      <c r="P843" s="171"/>
    </row>
    <row r="844" spans="13:16" ht="15.75" customHeight="1" x14ac:dyDescent="0.2">
      <c r="M844" s="207"/>
      <c r="O844" s="171"/>
      <c r="P844" s="171"/>
    </row>
    <row r="845" spans="13:16" ht="15.75" customHeight="1" x14ac:dyDescent="0.2">
      <c r="M845" s="207"/>
      <c r="O845" s="171"/>
      <c r="P845" s="171"/>
    </row>
    <row r="846" spans="13:16" ht="15.75" customHeight="1" x14ac:dyDescent="0.2">
      <c r="M846" s="207"/>
      <c r="O846" s="171"/>
      <c r="P846" s="171"/>
    </row>
    <row r="847" spans="13:16" ht="15.75" customHeight="1" x14ac:dyDescent="0.2">
      <c r="M847" s="207"/>
      <c r="O847" s="171"/>
      <c r="P847" s="171"/>
    </row>
    <row r="848" spans="13:16" ht="15.75" customHeight="1" x14ac:dyDescent="0.2">
      <c r="M848" s="207"/>
      <c r="O848" s="171"/>
      <c r="P848" s="171"/>
    </row>
    <row r="849" spans="13:16" ht="15.75" customHeight="1" x14ac:dyDescent="0.2">
      <c r="M849" s="207"/>
      <c r="O849" s="171"/>
      <c r="P849" s="171"/>
    </row>
    <row r="850" spans="13:16" ht="15.75" customHeight="1" x14ac:dyDescent="0.2">
      <c r="M850" s="207"/>
      <c r="O850" s="171"/>
      <c r="P850" s="171"/>
    </row>
    <row r="851" spans="13:16" ht="15.75" customHeight="1" x14ac:dyDescent="0.2">
      <c r="M851" s="207"/>
      <c r="O851" s="171"/>
      <c r="P851" s="171"/>
    </row>
    <row r="852" spans="13:16" ht="15.75" customHeight="1" x14ac:dyDescent="0.2">
      <c r="M852" s="207"/>
      <c r="O852" s="171"/>
      <c r="P852" s="171"/>
    </row>
    <row r="853" spans="13:16" ht="15.75" customHeight="1" x14ac:dyDescent="0.2">
      <c r="M853" s="207"/>
      <c r="O853" s="171"/>
      <c r="P853" s="171"/>
    </row>
    <row r="854" spans="13:16" ht="15.75" customHeight="1" x14ac:dyDescent="0.2">
      <c r="M854" s="207"/>
      <c r="O854" s="171"/>
      <c r="P854" s="171"/>
    </row>
    <row r="855" spans="13:16" ht="15.75" customHeight="1" x14ac:dyDescent="0.2">
      <c r="M855" s="207"/>
      <c r="O855" s="171"/>
      <c r="P855" s="171"/>
    </row>
    <row r="856" spans="13:16" ht="15.75" customHeight="1" x14ac:dyDescent="0.2">
      <c r="M856" s="207"/>
      <c r="O856" s="171"/>
      <c r="P856" s="171"/>
    </row>
    <row r="857" spans="13:16" ht="15.75" customHeight="1" x14ac:dyDescent="0.2">
      <c r="M857" s="207"/>
      <c r="O857" s="171"/>
      <c r="P857" s="171"/>
    </row>
    <row r="858" spans="13:16" ht="15.75" customHeight="1" x14ac:dyDescent="0.2">
      <c r="M858" s="207"/>
      <c r="O858" s="171"/>
      <c r="P858" s="171"/>
    </row>
    <row r="859" spans="13:16" ht="15.75" customHeight="1" x14ac:dyDescent="0.2">
      <c r="M859" s="207"/>
      <c r="O859" s="171"/>
      <c r="P859" s="171"/>
    </row>
    <row r="860" spans="13:16" ht="15.75" customHeight="1" x14ac:dyDescent="0.2">
      <c r="M860" s="207"/>
      <c r="O860" s="171"/>
      <c r="P860" s="171"/>
    </row>
    <row r="861" spans="13:16" ht="15.75" customHeight="1" x14ac:dyDescent="0.2">
      <c r="M861" s="207"/>
      <c r="O861" s="171"/>
      <c r="P861" s="171"/>
    </row>
    <row r="862" spans="13:16" ht="15.75" customHeight="1" x14ac:dyDescent="0.2">
      <c r="M862" s="207"/>
      <c r="O862" s="171"/>
      <c r="P862" s="171"/>
    </row>
    <row r="863" spans="13:16" ht="15.75" customHeight="1" x14ac:dyDescent="0.2">
      <c r="M863" s="207"/>
      <c r="O863" s="171"/>
      <c r="P863" s="171"/>
    </row>
    <row r="864" spans="13:16" ht="15.75" customHeight="1" x14ac:dyDescent="0.2">
      <c r="M864" s="207"/>
      <c r="O864" s="171"/>
      <c r="P864" s="171"/>
    </row>
    <row r="865" spans="13:16" ht="15.75" customHeight="1" x14ac:dyDescent="0.2">
      <c r="M865" s="207"/>
      <c r="O865" s="171"/>
      <c r="P865" s="171"/>
    </row>
    <row r="866" spans="13:16" ht="15.75" customHeight="1" x14ac:dyDescent="0.2">
      <c r="M866" s="207"/>
      <c r="O866" s="171"/>
      <c r="P866" s="171"/>
    </row>
    <row r="867" spans="13:16" ht="15.75" customHeight="1" x14ac:dyDescent="0.2">
      <c r="M867" s="207"/>
      <c r="O867" s="171"/>
      <c r="P867" s="171"/>
    </row>
    <row r="868" spans="13:16" ht="15.75" customHeight="1" x14ac:dyDescent="0.2">
      <c r="M868" s="207"/>
      <c r="O868" s="171"/>
      <c r="P868" s="171"/>
    </row>
    <row r="869" spans="13:16" ht="15.75" customHeight="1" x14ac:dyDescent="0.2">
      <c r="M869" s="207"/>
      <c r="O869" s="171"/>
      <c r="P869" s="171"/>
    </row>
    <row r="870" spans="13:16" ht="15.75" customHeight="1" x14ac:dyDescent="0.2">
      <c r="M870" s="207"/>
      <c r="O870" s="171"/>
      <c r="P870" s="171"/>
    </row>
    <row r="871" spans="13:16" ht="15.75" customHeight="1" x14ac:dyDescent="0.2">
      <c r="M871" s="207"/>
      <c r="O871" s="171"/>
      <c r="P871" s="171"/>
    </row>
    <row r="872" spans="13:16" ht="15.75" customHeight="1" x14ac:dyDescent="0.2">
      <c r="M872" s="207"/>
      <c r="O872" s="171"/>
      <c r="P872" s="171"/>
    </row>
    <row r="873" spans="13:16" ht="15.75" customHeight="1" x14ac:dyDescent="0.2">
      <c r="M873" s="207"/>
      <c r="O873" s="171"/>
      <c r="P873" s="171"/>
    </row>
    <row r="874" spans="13:16" ht="15.75" customHeight="1" x14ac:dyDescent="0.2">
      <c r="M874" s="207"/>
      <c r="O874" s="171"/>
      <c r="P874" s="171"/>
    </row>
    <row r="875" spans="13:16" ht="15.75" customHeight="1" x14ac:dyDescent="0.2">
      <c r="M875" s="207"/>
      <c r="O875" s="171"/>
      <c r="P875" s="171"/>
    </row>
    <row r="876" spans="13:16" ht="15.75" customHeight="1" x14ac:dyDescent="0.2">
      <c r="M876" s="207"/>
      <c r="O876" s="171"/>
      <c r="P876" s="171"/>
    </row>
    <row r="877" spans="13:16" ht="15.75" customHeight="1" x14ac:dyDescent="0.2">
      <c r="M877" s="207"/>
      <c r="O877" s="171"/>
      <c r="P877" s="171"/>
    </row>
    <row r="878" spans="13:16" ht="15.75" customHeight="1" x14ac:dyDescent="0.2">
      <c r="M878" s="207"/>
      <c r="O878" s="171"/>
      <c r="P878" s="171"/>
    </row>
    <row r="879" spans="13:16" ht="15.75" customHeight="1" x14ac:dyDescent="0.2">
      <c r="M879" s="207"/>
      <c r="O879" s="171"/>
      <c r="P879" s="171"/>
    </row>
    <row r="880" spans="13:16" ht="15.75" customHeight="1" x14ac:dyDescent="0.2">
      <c r="M880" s="207"/>
      <c r="O880" s="171"/>
      <c r="P880" s="171"/>
    </row>
    <row r="881" spans="13:16" ht="15.75" customHeight="1" x14ac:dyDescent="0.2">
      <c r="M881" s="207"/>
      <c r="O881" s="171"/>
      <c r="P881" s="171"/>
    </row>
    <row r="882" spans="13:16" ht="15.75" customHeight="1" x14ac:dyDescent="0.2">
      <c r="M882" s="207"/>
      <c r="O882" s="171"/>
      <c r="P882" s="171"/>
    </row>
    <row r="883" spans="13:16" ht="15.75" customHeight="1" x14ac:dyDescent="0.2">
      <c r="M883" s="207"/>
      <c r="O883" s="171"/>
      <c r="P883" s="171"/>
    </row>
    <row r="884" spans="13:16" ht="15.75" customHeight="1" x14ac:dyDescent="0.2">
      <c r="M884" s="207"/>
      <c r="O884" s="171"/>
      <c r="P884" s="171"/>
    </row>
    <row r="885" spans="13:16" ht="15.75" customHeight="1" x14ac:dyDescent="0.2">
      <c r="M885" s="207"/>
      <c r="O885" s="171"/>
      <c r="P885" s="171"/>
    </row>
    <row r="886" spans="13:16" ht="15.75" customHeight="1" x14ac:dyDescent="0.2">
      <c r="M886" s="207"/>
      <c r="O886" s="171"/>
      <c r="P886" s="171"/>
    </row>
    <row r="887" spans="13:16" ht="15.75" customHeight="1" x14ac:dyDescent="0.2">
      <c r="M887" s="207"/>
      <c r="O887" s="171"/>
      <c r="P887" s="171"/>
    </row>
    <row r="888" spans="13:16" ht="15.75" customHeight="1" x14ac:dyDescent="0.2">
      <c r="M888" s="207"/>
      <c r="O888" s="171"/>
      <c r="P888" s="171"/>
    </row>
    <row r="889" spans="13:16" ht="15.75" customHeight="1" x14ac:dyDescent="0.2">
      <c r="M889" s="207"/>
      <c r="O889" s="171"/>
      <c r="P889" s="171"/>
    </row>
    <row r="890" spans="13:16" ht="15.75" customHeight="1" x14ac:dyDescent="0.2">
      <c r="M890" s="207"/>
      <c r="O890" s="171"/>
      <c r="P890" s="171"/>
    </row>
    <row r="891" spans="13:16" ht="15.75" customHeight="1" x14ac:dyDescent="0.2">
      <c r="M891" s="207"/>
      <c r="O891" s="171"/>
      <c r="P891" s="171"/>
    </row>
    <row r="892" spans="13:16" ht="15.75" customHeight="1" x14ac:dyDescent="0.2">
      <c r="M892" s="207"/>
      <c r="O892" s="171"/>
      <c r="P892" s="171"/>
    </row>
    <row r="893" spans="13:16" ht="15.75" customHeight="1" x14ac:dyDescent="0.2">
      <c r="M893" s="207"/>
      <c r="O893" s="171"/>
      <c r="P893" s="171"/>
    </row>
    <row r="894" spans="13:16" ht="15.75" customHeight="1" x14ac:dyDescent="0.2">
      <c r="M894" s="207"/>
      <c r="O894" s="171"/>
      <c r="P894" s="171"/>
    </row>
    <row r="895" spans="13:16" ht="15.75" customHeight="1" x14ac:dyDescent="0.2">
      <c r="M895" s="207"/>
      <c r="O895" s="171"/>
      <c r="P895" s="171"/>
    </row>
    <row r="896" spans="13:16" ht="15.75" customHeight="1" x14ac:dyDescent="0.2">
      <c r="M896" s="207"/>
      <c r="O896" s="171"/>
      <c r="P896" s="171"/>
    </row>
    <row r="897" spans="13:16" ht="15.75" customHeight="1" x14ac:dyDescent="0.2">
      <c r="M897" s="207"/>
      <c r="O897" s="171"/>
      <c r="P897" s="171"/>
    </row>
    <row r="898" spans="13:16" ht="15.75" customHeight="1" x14ac:dyDescent="0.2">
      <c r="M898" s="207"/>
      <c r="O898" s="171"/>
      <c r="P898" s="171"/>
    </row>
    <row r="899" spans="13:16" ht="15.75" customHeight="1" x14ac:dyDescent="0.2">
      <c r="M899" s="207"/>
      <c r="O899" s="171"/>
      <c r="P899" s="171"/>
    </row>
    <row r="900" spans="13:16" ht="15.75" customHeight="1" x14ac:dyDescent="0.2">
      <c r="M900" s="207"/>
      <c r="O900" s="171"/>
      <c r="P900" s="171"/>
    </row>
    <row r="901" spans="13:16" ht="15.75" customHeight="1" x14ac:dyDescent="0.2">
      <c r="M901" s="207"/>
      <c r="O901" s="171"/>
      <c r="P901" s="171"/>
    </row>
    <row r="902" spans="13:16" ht="15.75" customHeight="1" x14ac:dyDescent="0.2">
      <c r="M902" s="207"/>
      <c r="O902" s="171"/>
      <c r="P902" s="171"/>
    </row>
    <row r="903" spans="13:16" ht="15.75" customHeight="1" x14ac:dyDescent="0.2">
      <c r="M903" s="207"/>
      <c r="O903" s="171"/>
      <c r="P903" s="171"/>
    </row>
    <row r="904" spans="13:16" ht="15.75" customHeight="1" x14ac:dyDescent="0.2">
      <c r="M904" s="207"/>
      <c r="O904" s="171"/>
      <c r="P904" s="171"/>
    </row>
    <row r="905" spans="13:16" ht="15.75" customHeight="1" x14ac:dyDescent="0.2">
      <c r="M905" s="207"/>
      <c r="O905" s="171"/>
      <c r="P905" s="171"/>
    </row>
    <row r="906" spans="13:16" ht="15.75" customHeight="1" x14ac:dyDescent="0.2">
      <c r="M906" s="207"/>
      <c r="O906" s="171"/>
      <c r="P906" s="171"/>
    </row>
    <row r="907" spans="13:16" ht="15.75" customHeight="1" x14ac:dyDescent="0.2">
      <c r="M907" s="207"/>
      <c r="O907" s="171"/>
      <c r="P907" s="171"/>
    </row>
    <row r="908" spans="13:16" ht="15.75" customHeight="1" x14ac:dyDescent="0.2">
      <c r="M908" s="207"/>
      <c r="O908" s="171"/>
      <c r="P908" s="171"/>
    </row>
    <row r="909" spans="13:16" ht="15.75" customHeight="1" x14ac:dyDescent="0.2">
      <c r="M909" s="207"/>
      <c r="O909" s="171"/>
      <c r="P909" s="171"/>
    </row>
    <row r="910" spans="13:16" ht="15.75" customHeight="1" x14ac:dyDescent="0.2">
      <c r="M910" s="207"/>
      <c r="O910" s="171"/>
      <c r="P910" s="171"/>
    </row>
    <row r="911" spans="13:16" ht="15.75" customHeight="1" x14ac:dyDescent="0.2">
      <c r="M911" s="207"/>
      <c r="O911" s="171"/>
      <c r="P911" s="171"/>
    </row>
    <row r="912" spans="13:16" ht="15.75" customHeight="1" x14ac:dyDescent="0.2">
      <c r="M912" s="207"/>
      <c r="O912" s="171"/>
      <c r="P912" s="171"/>
    </row>
    <row r="913" spans="13:16" ht="15.75" customHeight="1" x14ac:dyDescent="0.2">
      <c r="M913" s="207"/>
      <c r="O913" s="171"/>
      <c r="P913" s="171"/>
    </row>
    <row r="914" spans="13:16" ht="15.75" customHeight="1" x14ac:dyDescent="0.2">
      <c r="M914" s="207"/>
      <c r="O914" s="171"/>
      <c r="P914" s="171"/>
    </row>
    <row r="915" spans="13:16" ht="15.75" customHeight="1" x14ac:dyDescent="0.2">
      <c r="M915" s="207"/>
      <c r="O915" s="171"/>
      <c r="P915" s="171"/>
    </row>
    <row r="916" spans="13:16" ht="15.75" customHeight="1" x14ac:dyDescent="0.2">
      <c r="M916" s="207"/>
      <c r="O916" s="171"/>
      <c r="P916" s="171"/>
    </row>
    <row r="917" spans="13:16" ht="15.75" customHeight="1" x14ac:dyDescent="0.2">
      <c r="M917" s="207"/>
      <c r="O917" s="171"/>
      <c r="P917" s="171"/>
    </row>
    <row r="918" spans="13:16" ht="15.75" customHeight="1" x14ac:dyDescent="0.2">
      <c r="M918" s="207"/>
      <c r="O918" s="171"/>
      <c r="P918" s="171"/>
    </row>
    <row r="919" spans="13:16" ht="15.75" customHeight="1" x14ac:dyDescent="0.2">
      <c r="M919" s="207"/>
      <c r="O919" s="171"/>
      <c r="P919" s="171"/>
    </row>
    <row r="920" spans="13:16" ht="15.75" customHeight="1" x14ac:dyDescent="0.2">
      <c r="M920" s="207"/>
      <c r="O920" s="171"/>
      <c r="P920" s="171"/>
    </row>
    <row r="921" spans="13:16" ht="15.75" customHeight="1" x14ac:dyDescent="0.2">
      <c r="M921" s="207"/>
      <c r="O921" s="171"/>
      <c r="P921" s="171"/>
    </row>
    <row r="922" spans="13:16" ht="15.75" customHeight="1" x14ac:dyDescent="0.2">
      <c r="M922" s="207"/>
      <c r="O922" s="171"/>
      <c r="P922" s="171"/>
    </row>
    <row r="923" spans="13:16" ht="15.75" customHeight="1" x14ac:dyDescent="0.2">
      <c r="M923" s="207"/>
      <c r="O923" s="171"/>
      <c r="P923" s="171"/>
    </row>
    <row r="924" spans="13:16" ht="15.75" customHeight="1" x14ac:dyDescent="0.2">
      <c r="M924" s="207"/>
      <c r="O924" s="171"/>
      <c r="P924" s="171"/>
    </row>
    <row r="925" spans="13:16" ht="15.75" customHeight="1" x14ac:dyDescent="0.2">
      <c r="M925" s="207"/>
      <c r="O925" s="171"/>
      <c r="P925" s="171"/>
    </row>
    <row r="926" spans="13:16" ht="15.75" customHeight="1" x14ac:dyDescent="0.2">
      <c r="M926" s="207"/>
      <c r="O926" s="171"/>
      <c r="P926" s="171"/>
    </row>
    <row r="927" spans="13:16" ht="15.75" customHeight="1" x14ac:dyDescent="0.2">
      <c r="M927" s="207"/>
      <c r="O927" s="171"/>
      <c r="P927" s="171"/>
    </row>
    <row r="928" spans="13:16" ht="15.75" customHeight="1" x14ac:dyDescent="0.2">
      <c r="M928" s="207"/>
      <c r="O928" s="171"/>
      <c r="P928" s="171"/>
    </row>
    <row r="929" spans="13:16" ht="15.75" customHeight="1" x14ac:dyDescent="0.2">
      <c r="M929" s="207"/>
      <c r="O929" s="171"/>
      <c r="P929" s="171"/>
    </row>
    <row r="930" spans="13:16" ht="15.75" customHeight="1" x14ac:dyDescent="0.2">
      <c r="M930" s="207"/>
      <c r="O930" s="171"/>
      <c r="P930" s="171"/>
    </row>
    <row r="931" spans="13:16" ht="15.75" customHeight="1" x14ac:dyDescent="0.2">
      <c r="M931" s="207"/>
      <c r="O931" s="171"/>
      <c r="P931" s="171"/>
    </row>
    <row r="932" spans="13:16" ht="15.75" customHeight="1" x14ac:dyDescent="0.2">
      <c r="M932" s="207"/>
      <c r="O932" s="171"/>
      <c r="P932" s="171"/>
    </row>
    <row r="933" spans="13:16" ht="15.75" customHeight="1" x14ac:dyDescent="0.2">
      <c r="M933" s="207"/>
      <c r="O933" s="171"/>
      <c r="P933" s="171"/>
    </row>
    <row r="934" spans="13:16" ht="15.75" customHeight="1" x14ac:dyDescent="0.2">
      <c r="M934" s="207"/>
      <c r="O934" s="171"/>
      <c r="P934" s="171"/>
    </row>
    <row r="935" spans="13:16" ht="15.75" customHeight="1" x14ac:dyDescent="0.2">
      <c r="M935" s="207"/>
      <c r="O935" s="171"/>
      <c r="P935" s="171"/>
    </row>
    <row r="936" spans="13:16" ht="15.75" customHeight="1" x14ac:dyDescent="0.2">
      <c r="M936" s="207"/>
      <c r="O936" s="171"/>
      <c r="P936" s="171"/>
    </row>
    <row r="937" spans="13:16" ht="15.75" customHeight="1" x14ac:dyDescent="0.2">
      <c r="M937" s="207"/>
      <c r="O937" s="171"/>
      <c r="P937" s="171"/>
    </row>
    <row r="938" spans="13:16" ht="15.75" customHeight="1" x14ac:dyDescent="0.2">
      <c r="M938" s="207"/>
      <c r="O938" s="171"/>
      <c r="P938" s="171"/>
    </row>
    <row r="939" spans="13:16" ht="15.75" customHeight="1" x14ac:dyDescent="0.2">
      <c r="M939" s="207"/>
      <c r="O939" s="171"/>
      <c r="P939" s="171"/>
    </row>
    <row r="940" spans="13:16" ht="15.75" customHeight="1" x14ac:dyDescent="0.2">
      <c r="M940" s="207"/>
      <c r="O940" s="171"/>
      <c r="P940" s="171"/>
    </row>
    <row r="941" spans="13:16" ht="15.75" customHeight="1" x14ac:dyDescent="0.2">
      <c r="M941" s="207"/>
      <c r="O941" s="171"/>
      <c r="P941" s="171"/>
    </row>
    <row r="942" spans="13:16" ht="15.75" customHeight="1" x14ac:dyDescent="0.2">
      <c r="M942" s="207"/>
      <c r="O942" s="171"/>
      <c r="P942" s="171"/>
    </row>
    <row r="943" spans="13:16" ht="15.75" customHeight="1" x14ac:dyDescent="0.2">
      <c r="M943" s="207"/>
      <c r="O943" s="171"/>
      <c r="P943" s="171"/>
    </row>
    <row r="944" spans="13:16" ht="15.75" customHeight="1" x14ac:dyDescent="0.2">
      <c r="M944" s="207"/>
      <c r="O944" s="171"/>
      <c r="P944" s="171"/>
    </row>
    <row r="945" spans="13:16" ht="15.75" customHeight="1" x14ac:dyDescent="0.2">
      <c r="M945" s="207"/>
      <c r="O945" s="171"/>
      <c r="P945" s="171"/>
    </row>
    <row r="946" spans="13:16" ht="15.75" customHeight="1" x14ac:dyDescent="0.2">
      <c r="M946" s="207"/>
      <c r="O946" s="171"/>
      <c r="P946" s="171"/>
    </row>
    <row r="947" spans="13:16" ht="15.75" customHeight="1" x14ac:dyDescent="0.2">
      <c r="M947" s="207"/>
      <c r="O947" s="171"/>
      <c r="P947" s="171"/>
    </row>
    <row r="948" spans="13:16" ht="15.75" customHeight="1" x14ac:dyDescent="0.2">
      <c r="M948" s="207"/>
      <c r="O948" s="171"/>
      <c r="P948" s="171"/>
    </row>
    <row r="949" spans="13:16" ht="15.75" customHeight="1" x14ac:dyDescent="0.2">
      <c r="M949" s="207"/>
      <c r="O949" s="171"/>
      <c r="P949" s="171"/>
    </row>
    <row r="950" spans="13:16" ht="15.75" customHeight="1" x14ac:dyDescent="0.2">
      <c r="M950" s="207"/>
      <c r="O950" s="171"/>
      <c r="P950" s="171"/>
    </row>
    <row r="951" spans="13:16" ht="15.75" customHeight="1" x14ac:dyDescent="0.2">
      <c r="M951" s="207"/>
      <c r="O951" s="171"/>
      <c r="P951" s="171"/>
    </row>
    <row r="952" spans="13:16" ht="15.75" customHeight="1" x14ac:dyDescent="0.2">
      <c r="M952" s="207"/>
      <c r="O952" s="171"/>
      <c r="P952" s="171"/>
    </row>
    <row r="953" spans="13:16" ht="15.75" customHeight="1" x14ac:dyDescent="0.2">
      <c r="M953" s="207"/>
      <c r="O953" s="171"/>
      <c r="P953" s="171"/>
    </row>
    <row r="954" spans="13:16" ht="15.75" customHeight="1" x14ac:dyDescent="0.2">
      <c r="M954" s="207"/>
      <c r="O954" s="171"/>
      <c r="P954" s="171"/>
    </row>
    <row r="955" spans="13:16" ht="15.75" customHeight="1" x14ac:dyDescent="0.2">
      <c r="M955" s="207"/>
      <c r="O955" s="171"/>
      <c r="P955" s="171"/>
    </row>
    <row r="956" spans="13:16" ht="15.75" customHeight="1" x14ac:dyDescent="0.2">
      <c r="M956" s="207"/>
      <c r="O956" s="171"/>
      <c r="P956" s="171"/>
    </row>
    <row r="957" spans="13:16" ht="15.75" customHeight="1" x14ac:dyDescent="0.2">
      <c r="M957" s="207"/>
      <c r="O957" s="171"/>
      <c r="P957" s="171"/>
    </row>
    <row r="958" spans="13:16" ht="15.75" customHeight="1" x14ac:dyDescent="0.2">
      <c r="M958" s="207"/>
      <c r="O958" s="171"/>
      <c r="P958" s="171"/>
    </row>
    <row r="959" spans="13:16" ht="15.75" customHeight="1" x14ac:dyDescent="0.2">
      <c r="M959" s="207"/>
      <c r="O959" s="171"/>
      <c r="P959" s="171"/>
    </row>
    <row r="960" spans="13:16" ht="15.75" customHeight="1" x14ac:dyDescent="0.2">
      <c r="M960" s="207"/>
      <c r="O960" s="171"/>
      <c r="P960" s="171"/>
    </row>
    <row r="961" spans="13:16" ht="15.75" customHeight="1" x14ac:dyDescent="0.2">
      <c r="M961" s="207"/>
      <c r="O961" s="171"/>
      <c r="P961" s="171"/>
    </row>
    <row r="962" spans="13:16" ht="15.75" customHeight="1" x14ac:dyDescent="0.2">
      <c r="M962" s="207"/>
      <c r="O962" s="171"/>
      <c r="P962" s="171"/>
    </row>
    <row r="963" spans="13:16" ht="15.75" customHeight="1" x14ac:dyDescent="0.2">
      <c r="M963" s="207"/>
      <c r="O963" s="171"/>
      <c r="P963" s="171"/>
    </row>
    <row r="964" spans="13:16" ht="15.75" customHeight="1" x14ac:dyDescent="0.2">
      <c r="M964" s="207"/>
      <c r="O964" s="171"/>
      <c r="P964" s="171"/>
    </row>
    <row r="965" spans="13:16" ht="15.75" customHeight="1" x14ac:dyDescent="0.2">
      <c r="M965" s="207"/>
      <c r="O965" s="171"/>
      <c r="P965" s="171"/>
    </row>
    <row r="966" spans="13:16" ht="15.75" customHeight="1" x14ac:dyDescent="0.2">
      <c r="M966" s="207"/>
      <c r="O966" s="171"/>
      <c r="P966" s="171"/>
    </row>
    <row r="967" spans="13:16" ht="15.75" customHeight="1" x14ac:dyDescent="0.2">
      <c r="M967" s="207"/>
      <c r="O967" s="171"/>
      <c r="P967" s="171"/>
    </row>
    <row r="968" spans="13:16" ht="15.75" customHeight="1" x14ac:dyDescent="0.2">
      <c r="M968" s="207"/>
      <c r="O968" s="171"/>
      <c r="P968" s="171"/>
    </row>
    <row r="969" spans="13:16" ht="15.75" customHeight="1" x14ac:dyDescent="0.2">
      <c r="M969" s="207"/>
      <c r="O969" s="171"/>
      <c r="P969" s="171"/>
    </row>
    <row r="970" spans="13:16" ht="15.75" customHeight="1" x14ac:dyDescent="0.2">
      <c r="M970" s="207"/>
      <c r="O970" s="171"/>
      <c r="P970" s="171"/>
    </row>
    <row r="971" spans="13:16" ht="15.75" customHeight="1" x14ac:dyDescent="0.2">
      <c r="M971" s="207"/>
      <c r="O971" s="171"/>
      <c r="P971" s="171"/>
    </row>
    <row r="972" spans="13:16" ht="15.75" customHeight="1" x14ac:dyDescent="0.2">
      <c r="M972" s="207"/>
      <c r="O972" s="171"/>
      <c r="P972" s="171"/>
    </row>
    <row r="973" spans="13:16" ht="15.75" customHeight="1" x14ac:dyDescent="0.2">
      <c r="M973" s="207"/>
      <c r="O973" s="171"/>
      <c r="P973" s="171"/>
    </row>
    <row r="974" spans="13:16" ht="15.75" customHeight="1" x14ac:dyDescent="0.2">
      <c r="M974" s="207"/>
      <c r="O974" s="171"/>
      <c r="P974" s="171"/>
    </row>
    <row r="975" spans="13:16" ht="15.75" customHeight="1" x14ac:dyDescent="0.2">
      <c r="M975" s="207"/>
      <c r="O975" s="171"/>
      <c r="P975" s="171"/>
    </row>
    <row r="976" spans="13:16" ht="15.75" customHeight="1" x14ac:dyDescent="0.2">
      <c r="M976" s="207"/>
      <c r="O976" s="171"/>
      <c r="P976" s="171"/>
    </row>
    <row r="977" spans="13:16" ht="15.75" customHeight="1" x14ac:dyDescent="0.2">
      <c r="M977" s="207"/>
      <c r="O977" s="171"/>
      <c r="P977" s="171"/>
    </row>
    <row r="978" spans="13:16" ht="15.75" customHeight="1" x14ac:dyDescent="0.2">
      <c r="M978" s="207"/>
      <c r="O978" s="171"/>
      <c r="P978" s="171"/>
    </row>
    <row r="979" spans="13:16" ht="15.75" customHeight="1" x14ac:dyDescent="0.2">
      <c r="M979" s="207"/>
      <c r="O979" s="171"/>
      <c r="P979" s="171"/>
    </row>
    <row r="980" spans="13:16" ht="15.75" customHeight="1" x14ac:dyDescent="0.2">
      <c r="M980" s="207"/>
      <c r="O980" s="171"/>
      <c r="P980" s="171"/>
    </row>
    <row r="981" spans="13:16" ht="15.75" customHeight="1" x14ac:dyDescent="0.2">
      <c r="M981" s="207"/>
      <c r="O981" s="171"/>
      <c r="P981" s="171"/>
    </row>
    <row r="982" spans="13:16" ht="15.75" customHeight="1" x14ac:dyDescent="0.2">
      <c r="M982" s="207"/>
      <c r="O982" s="171"/>
      <c r="P982" s="171"/>
    </row>
    <row r="983" spans="13:16" ht="15.75" customHeight="1" x14ac:dyDescent="0.2">
      <c r="M983" s="207"/>
      <c r="O983" s="171"/>
      <c r="P983" s="171"/>
    </row>
    <row r="984" spans="13:16" ht="15.75" customHeight="1" x14ac:dyDescent="0.2">
      <c r="M984" s="207"/>
      <c r="O984" s="171"/>
      <c r="P984" s="171"/>
    </row>
    <row r="985" spans="13:16" ht="15.75" customHeight="1" x14ac:dyDescent="0.2">
      <c r="M985" s="207"/>
      <c r="O985" s="171"/>
      <c r="P985" s="171"/>
    </row>
    <row r="986" spans="13:16" ht="15.75" customHeight="1" x14ac:dyDescent="0.2">
      <c r="M986" s="207"/>
      <c r="O986" s="171"/>
      <c r="P986" s="171"/>
    </row>
    <row r="987" spans="13:16" ht="15.75" customHeight="1" x14ac:dyDescent="0.2">
      <c r="M987" s="207"/>
      <c r="O987" s="171"/>
      <c r="P987" s="171"/>
    </row>
    <row r="988" spans="13:16" ht="15.75" customHeight="1" x14ac:dyDescent="0.2">
      <c r="M988" s="207"/>
      <c r="O988" s="171"/>
      <c r="P988" s="171"/>
    </row>
    <row r="989" spans="13:16" ht="15.75" customHeight="1" x14ac:dyDescent="0.2">
      <c r="M989" s="207"/>
      <c r="O989" s="171"/>
      <c r="P989" s="171"/>
    </row>
    <row r="990" spans="13:16" ht="15.75" customHeight="1" x14ac:dyDescent="0.2">
      <c r="M990" s="207"/>
      <c r="O990" s="171"/>
      <c r="P990" s="171"/>
    </row>
    <row r="991" spans="13:16" ht="15.75" customHeight="1" x14ac:dyDescent="0.2">
      <c r="M991" s="207"/>
      <c r="O991" s="171"/>
      <c r="P991" s="171"/>
    </row>
    <row r="992" spans="13:16" ht="15.75" customHeight="1" x14ac:dyDescent="0.2">
      <c r="M992" s="207"/>
      <c r="O992" s="171"/>
      <c r="P992" s="171"/>
    </row>
    <row r="993" spans="13:16" ht="15.75" customHeight="1" x14ac:dyDescent="0.2">
      <c r="M993" s="207"/>
      <c r="O993" s="171"/>
      <c r="P993" s="171"/>
    </row>
    <row r="994" spans="13:16" ht="15.75" customHeight="1" x14ac:dyDescent="0.2">
      <c r="M994" s="207"/>
      <c r="O994" s="171"/>
      <c r="P994" s="171"/>
    </row>
    <row r="995" spans="13:16" ht="15.75" customHeight="1" x14ac:dyDescent="0.2">
      <c r="M995" s="207"/>
      <c r="O995" s="171"/>
      <c r="P995" s="171"/>
    </row>
    <row r="996" spans="13:16" ht="15.75" customHeight="1" x14ac:dyDescent="0.2">
      <c r="M996" s="207"/>
      <c r="O996" s="171"/>
      <c r="P996" s="171"/>
    </row>
    <row r="997" spans="13:16" ht="15.75" customHeight="1" x14ac:dyDescent="0.2">
      <c r="M997" s="207"/>
      <c r="O997" s="171"/>
      <c r="P997" s="171"/>
    </row>
    <row r="998" spans="13:16" ht="15.75" customHeight="1" x14ac:dyDescent="0.2">
      <c r="M998" s="207"/>
      <c r="O998" s="171"/>
      <c r="P998" s="171"/>
    </row>
    <row r="999" spans="13:16" ht="15.75" customHeight="1" x14ac:dyDescent="0.2">
      <c r="M999" s="207"/>
      <c r="O999" s="171"/>
      <c r="P999" s="171"/>
    </row>
    <row r="1000" spans="13:16" ht="15.75" customHeight="1" x14ac:dyDescent="0.2">
      <c r="M1000" s="207"/>
      <c r="O1000" s="171"/>
      <c r="P1000" s="171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000"/>
  <sheetViews>
    <sheetView topLeftCell="A2" workbookViewId="0">
      <selection activeCell="C28" sqref="C28"/>
    </sheetView>
  </sheetViews>
  <sheetFormatPr baseColWidth="10" defaultColWidth="11.1640625" defaultRowHeight="15" customHeight="1" x14ac:dyDescent="0.2"/>
  <cols>
    <col min="1" max="1" width="18.5" customWidth="1"/>
    <col min="2" max="2" width="8.6640625" customWidth="1"/>
    <col min="3" max="4" width="12.1640625" customWidth="1"/>
    <col min="5" max="5" width="12.5" customWidth="1"/>
    <col min="6" max="9" width="12.1640625" customWidth="1"/>
    <col min="10" max="10" width="10.5" customWidth="1"/>
    <col min="11" max="11" width="3.6640625" customWidth="1"/>
    <col min="12" max="26" width="10.5" customWidth="1"/>
  </cols>
  <sheetData>
    <row r="1" spans="1:14" ht="15.75" customHeight="1" thickBot="1" x14ac:dyDescent="0.25">
      <c r="A1" s="137" t="s">
        <v>224</v>
      </c>
      <c r="B1" s="124" t="s">
        <v>225</v>
      </c>
      <c r="N1" s="244" t="s">
        <v>253</v>
      </c>
    </row>
    <row r="2" spans="1:14" ht="15.75" customHeight="1" x14ac:dyDescent="0.2">
      <c r="A2" s="269" t="s">
        <v>269</v>
      </c>
      <c r="B2" s="70" t="s">
        <v>226</v>
      </c>
      <c r="C2" s="71" t="s">
        <v>61</v>
      </c>
      <c r="D2" s="71" t="s">
        <v>62</v>
      </c>
      <c r="E2" s="71" t="s">
        <v>227</v>
      </c>
      <c r="F2" s="71" t="s">
        <v>228</v>
      </c>
      <c r="G2" s="71" t="s">
        <v>64</v>
      </c>
      <c r="H2" s="125" t="s">
        <v>229</v>
      </c>
      <c r="I2" s="76" t="s">
        <v>230</v>
      </c>
      <c r="L2" s="72" t="s">
        <v>66</v>
      </c>
      <c r="N2" s="245">
        <v>81.551724137931032</v>
      </c>
    </row>
    <row r="3" spans="1:14" ht="15.75" customHeight="1" thickBot="1" x14ac:dyDescent="0.25">
      <c r="A3" s="270"/>
      <c r="B3" s="60">
        <f>BilevelSolver!E90</f>
        <v>26</v>
      </c>
      <c r="C3" s="54">
        <f>BilevelSolver!F90</f>
        <v>23.137475758620688</v>
      </c>
      <c r="D3" s="54">
        <f>BilevelSolver!G90</f>
        <v>212.13793103448276</v>
      </c>
      <c r="E3" s="54">
        <f>BilevelSolver!H90</f>
        <v>55.788125203144062</v>
      </c>
      <c r="F3" s="54">
        <f>BilevelSolver!I90</f>
        <v>5297.2854426321837</v>
      </c>
      <c r="G3" s="54">
        <f>BilevelSolver!J90</f>
        <v>18262.954022988506</v>
      </c>
      <c r="H3" s="54">
        <f>BilevelSolver!K90</f>
        <v>2.6677390804597696</v>
      </c>
      <c r="I3" s="151">
        <f>BilevelSolver!L90</f>
        <v>4.6839405913872989</v>
      </c>
      <c r="L3" s="152">
        <f>BilevelSolver!M90</f>
        <v>96.476275621261195</v>
      </c>
    </row>
    <row r="4" spans="1:14" ht="15.75" customHeight="1" thickBot="1" x14ac:dyDescent="0.25">
      <c r="A4" s="25"/>
      <c r="B4" s="25"/>
    </row>
    <row r="5" spans="1:14" ht="15.75" customHeight="1" x14ac:dyDescent="0.2">
      <c r="A5" s="269" t="s">
        <v>231</v>
      </c>
      <c r="B5" s="70" t="s">
        <v>226</v>
      </c>
      <c r="C5" s="71" t="s">
        <v>61</v>
      </c>
      <c r="D5" s="71" t="s">
        <v>62</v>
      </c>
      <c r="E5" s="71" t="s">
        <v>227</v>
      </c>
      <c r="F5" s="71" t="s">
        <v>228</v>
      </c>
      <c r="G5" s="71" t="s">
        <v>64</v>
      </c>
      <c r="H5" s="125" t="s">
        <v>229</v>
      </c>
      <c r="I5" s="76" t="s">
        <v>230</v>
      </c>
      <c r="J5" s="73"/>
      <c r="L5" s="72" t="s">
        <v>66</v>
      </c>
    </row>
    <row r="6" spans="1:14" ht="15.75" customHeight="1" x14ac:dyDescent="0.2">
      <c r="A6" s="270"/>
      <c r="B6" s="74">
        <f>TimeDependent!E90</f>
        <v>29</v>
      </c>
      <c r="C6" s="54">
        <f>TimeDependent!F90</f>
        <v>84.643679576252765</v>
      </c>
      <c r="D6" s="54">
        <f>TimeDependent!G90</f>
        <v>207.04597701149424</v>
      </c>
      <c r="E6" s="54">
        <f>TimeDependent!H90</f>
        <v>41.154302472857218</v>
      </c>
      <c r="F6" s="54">
        <f>TimeDependent!I90</f>
        <v>5234.1139141691137</v>
      </c>
      <c r="G6" s="54">
        <f>TimeDependent!J90</f>
        <v>79083.965517241377</v>
      </c>
      <c r="H6" s="54">
        <f>TimeDependent!K90</f>
        <v>68.666666666667723</v>
      </c>
      <c r="I6" s="151">
        <f>TimeDependent!L90</f>
        <v>4.6592518909502108</v>
      </c>
      <c r="J6" s="73"/>
      <c r="L6" s="75">
        <f>TimeDependent!M90</f>
        <v>71.490214535018325</v>
      </c>
    </row>
    <row r="7" spans="1:14" ht="15.75" customHeight="1" x14ac:dyDescent="0.2"/>
    <row r="8" spans="1:14" ht="15.75" customHeight="1" x14ac:dyDescent="0.2">
      <c r="A8" s="269" t="s">
        <v>268</v>
      </c>
      <c r="B8" s="70" t="s">
        <v>226</v>
      </c>
      <c r="C8" s="71" t="s">
        <v>61</v>
      </c>
      <c r="D8" s="71" t="s">
        <v>62</v>
      </c>
      <c r="E8" s="71" t="s">
        <v>227</v>
      </c>
      <c r="F8" s="71" t="s">
        <v>228</v>
      </c>
      <c r="G8" s="71" t="s">
        <v>64</v>
      </c>
      <c r="H8" s="125" t="s">
        <v>229</v>
      </c>
      <c r="I8" s="76" t="s">
        <v>230</v>
      </c>
      <c r="L8" s="72" t="s">
        <v>66</v>
      </c>
    </row>
    <row r="9" spans="1:14" ht="15.75" customHeight="1" x14ac:dyDescent="0.2">
      <c r="A9" s="270"/>
      <c r="B9" s="60">
        <f>Sparse!E90</f>
        <v>44</v>
      </c>
      <c r="C9" s="54">
        <f>Sparse!F90</f>
        <v>102.54022988505747</v>
      </c>
      <c r="D9" s="54">
        <f>Sparse!G90</f>
        <v>207.39080459770116</v>
      </c>
      <c r="E9" s="54">
        <f>Sparse!H90</f>
        <v>30.468454966413798</v>
      </c>
      <c r="F9" s="54">
        <f>Sparse!I90</f>
        <v>4044.8103340503294</v>
      </c>
      <c r="G9" s="54">
        <f>Sparse!J90</f>
        <v>30507.908045977012</v>
      </c>
      <c r="H9" s="54">
        <f>Sparse!K90</f>
        <v>81.551724137931032</v>
      </c>
      <c r="I9" s="151">
        <f>Sparse!L90</f>
        <v>1.9129080685114177</v>
      </c>
      <c r="L9" s="75">
        <f>Sparse!M90</f>
        <v>70.824906534193843</v>
      </c>
    </row>
    <row r="10" spans="1:14" ht="15.75" customHeight="1" thickBot="1" x14ac:dyDescent="0.25"/>
    <row r="11" spans="1:14" ht="15.75" customHeight="1" x14ac:dyDescent="0.2">
      <c r="A11" s="269" t="s">
        <v>232</v>
      </c>
      <c r="B11" s="70" t="s">
        <v>226</v>
      </c>
      <c r="C11" s="71" t="s">
        <v>61</v>
      </c>
      <c r="D11" s="71" t="s">
        <v>62</v>
      </c>
      <c r="E11" s="71" t="s">
        <v>227</v>
      </c>
      <c r="F11" s="71" t="s">
        <v>228</v>
      </c>
      <c r="G11" s="71" t="s">
        <v>64</v>
      </c>
      <c r="H11" s="125" t="s">
        <v>229</v>
      </c>
      <c r="I11" s="76" t="s">
        <v>230</v>
      </c>
      <c r="L11" s="72" t="s">
        <v>66</v>
      </c>
    </row>
    <row r="12" spans="1:14" ht="15.75" customHeight="1" thickBot="1" x14ac:dyDescent="0.25">
      <c r="A12" s="270"/>
      <c r="B12" s="74">
        <f>NonLinear!E90</f>
        <v>52</v>
      </c>
      <c r="C12" s="77">
        <f>NonLinear!F90</f>
        <v>112.29885048198767</v>
      </c>
      <c r="D12" s="77">
        <f>NonLinear!G90</f>
        <v>201.74712571184901</v>
      </c>
      <c r="E12" s="77">
        <f>NonLinear!H90</f>
        <v>20.429813219112376</v>
      </c>
      <c r="F12" s="77">
        <f>NonLinear!I90</f>
        <v>3346.635535445705</v>
      </c>
      <c r="G12" s="77">
        <f>NonLinear!J90</f>
        <v>1110880.8850574712</v>
      </c>
      <c r="H12" s="77">
        <f>NonLinear!K90</f>
        <v>81.551724137931032</v>
      </c>
      <c r="I12" s="151">
        <f>NonLinear!L90</f>
        <v>0.37937446906099287</v>
      </c>
      <c r="L12" s="75">
        <f>NonLinear!M90</f>
        <v>70.42126972002589</v>
      </c>
    </row>
    <row r="13" spans="1:14" ht="15.75" customHeight="1" x14ac:dyDescent="0.2"/>
    <row r="14" spans="1:14" ht="15.75" customHeight="1" x14ac:dyDescent="0.2"/>
    <row r="15" spans="1:14" ht="15.75" customHeight="1" thickBot="1" x14ac:dyDescent="0.25">
      <c r="A15" s="136" t="s">
        <v>233</v>
      </c>
      <c r="B15" s="29" t="s">
        <v>234</v>
      </c>
      <c r="N15" s="244" t="s">
        <v>253</v>
      </c>
    </row>
    <row r="16" spans="1:14" ht="15.75" customHeight="1" x14ac:dyDescent="0.2">
      <c r="A16" s="269" t="s">
        <v>269</v>
      </c>
      <c r="B16" s="70" t="s">
        <v>226</v>
      </c>
      <c r="C16" s="71" t="s">
        <v>61</v>
      </c>
      <c r="D16" s="71" t="s">
        <v>62</v>
      </c>
      <c r="E16" s="71" t="s">
        <v>63</v>
      </c>
      <c r="F16" s="71" t="s">
        <v>228</v>
      </c>
      <c r="G16" s="71" t="s">
        <v>64</v>
      </c>
      <c r="H16" s="125" t="s">
        <v>65</v>
      </c>
      <c r="I16" s="76" t="s">
        <v>230</v>
      </c>
      <c r="L16" s="72" t="s">
        <v>66</v>
      </c>
      <c r="N16" s="245">
        <v>253.25735294117646</v>
      </c>
    </row>
    <row r="17" spans="1:13" ht="15.75" customHeight="1" thickBot="1" x14ac:dyDescent="0.25">
      <c r="A17" s="270"/>
      <c r="B17" s="74">
        <v>26</v>
      </c>
      <c r="C17" s="54">
        <f>BilevelSolver_total!F139</f>
        <v>22.439013551470591</v>
      </c>
      <c r="D17" s="54">
        <f>BilevelSolver_total!G139</f>
        <v>915.89705882352939</v>
      </c>
      <c r="E17" s="54">
        <f>BilevelSolver_total!H139</f>
        <v>71.320691713235263</v>
      </c>
      <c r="F17" s="54">
        <f>BilevelSolver_total!I139</f>
        <v>5983.6911173455865</v>
      </c>
      <c r="G17" s="54">
        <f>BilevelSolver_total!J139</f>
        <v>11891.816176470587</v>
      </c>
      <c r="H17" s="54">
        <f>BilevelSolver_total!K139</f>
        <v>3.8019514411764712</v>
      </c>
      <c r="I17" s="151">
        <f>BilevelSolver_total!L139</f>
        <v>3.761292831331545</v>
      </c>
      <c r="L17" s="153">
        <f>BilevelSolver_total!M139</f>
        <v>97.649559555792962</v>
      </c>
    </row>
    <row r="18" spans="1:13" ht="15.75" customHeight="1" thickBot="1" x14ac:dyDescent="0.25"/>
    <row r="19" spans="1:13" ht="15.75" customHeight="1" x14ac:dyDescent="0.2">
      <c r="A19" s="269" t="s">
        <v>268</v>
      </c>
      <c r="B19" s="70" t="s">
        <v>226</v>
      </c>
      <c r="C19" s="71" t="s">
        <v>61</v>
      </c>
      <c r="D19" s="71" t="s">
        <v>62</v>
      </c>
      <c r="E19" s="71" t="s">
        <v>63</v>
      </c>
      <c r="F19" s="71" t="s">
        <v>228</v>
      </c>
      <c r="G19" s="71" t="s">
        <v>64</v>
      </c>
      <c r="H19" s="125" t="s">
        <v>65</v>
      </c>
      <c r="I19" s="76" t="s">
        <v>230</v>
      </c>
      <c r="L19" s="72" t="s">
        <v>66</v>
      </c>
    </row>
    <row r="20" spans="1:13" ht="15.75" customHeight="1" thickBot="1" x14ac:dyDescent="0.25">
      <c r="A20" s="270"/>
      <c r="B20" s="74">
        <f>Sparse_total!E139</f>
        <v>44</v>
      </c>
      <c r="C20" s="54">
        <f>Sparse_total!F139</f>
        <v>266.78676470588238</v>
      </c>
      <c r="D20" s="54">
        <f>Sparse_total!G139</f>
        <v>911.42647058823525</v>
      </c>
      <c r="E20" s="54">
        <f>Sparse_total!H139</f>
        <v>46.32952478795832</v>
      </c>
      <c r="F20" s="54">
        <f>Sparse_total!I139</f>
        <v>5181.7855938304865</v>
      </c>
      <c r="G20" s="54">
        <f>Sparse_total!J139</f>
        <v>21919.345588235294</v>
      </c>
      <c r="H20" s="54">
        <f>Sparse_total!K139</f>
        <v>253.25735294117646</v>
      </c>
      <c r="I20" s="151">
        <f>Sparse_total!L139</f>
        <v>1.8876462564223373</v>
      </c>
      <c r="L20" s="75">
        <f>Sparse_total!M139</f>
        <v>72.148895094408573</v>
      </c>
    </row>
    <row r="21" spans="1:13" ht="15.75" customHeight="1" thickBot="1" x14ac:dyDescent="0.25"/>
    <row r="22" spans="1:13" ht="15.75" customHeight="1" x14ac:dyDescent="0.2">
      <c r="A22" s="269" t="s">
        <v>232</v>
      </c>
      <c r="B22" s="70" t="s">
        <v>226</v>
      </c>
      <c r="C22" s="71" t="s">
        <v>61</v>
      </c>
      <c r="D22" s="71" t="s">
        <v>62</v>
      </c>
      <c r="E22" s="71" t="s">
        <v>63</v>
      </c>
      <c r="F22" s="71" t="s">
        <v>228</v>
      </c>
      <c r="G22" s="71" t="s">
        <v>64</v>
      </c>
      <c r="H22" s="125" t="s">
        <v>65</v>
      </c>
      <c r="I22" s="76" t="s">
        <v>230</v>
      </c>
      <c r="L22" s="72" t="s">
        <v>66</v>
      </c>
    </row>
    <row r="23" spans="1:13" ht="15.75" customHeight="1" thickBot="1" x14ac:dyDescent="0.25">
      <c r="A23" s="270"/>
      <c r="B23" s="74">
        <f>NonLinear_total!E139</f>
        <v>52</v>
      </c>
      <c r="C23" s="12">
        <f>NonLinear_total!F139</f>
        <v>273.9926469995068</v>
      </c>
      <c r="D23" s="12">
        <f>NonLinear_total!G139</f>
        <v>892.7720580383434</v>
      </c>
      <c r="E23" s="12">
        <f>NonLinear_total!H139</f>
        <v>39.598194896311554</v>
      </c>
      <c r="F23" s="12">
        <f>NonLinear_total!I139</f>
        <v>4734.9927774650205</v>
      </c>
      <c r="G23" s="12">
        <f>NonLinear_total!J139</f>
        <v>744905.0367647059</v>
      </c>
      <c r="H23" s="12">
        <f>NonLinear_total!K139</f>
        <v>253.25735294117646</v>
      </c>
      <c r="I23" s="151">
        <f>NonLinear_total!L139</f>
        <v>3.5928152642145314E-2</v>
      </c>
      <c r="L23" s="75">
        <f>NonLinear_total!M139</f>
        <v>71.616032173127365</v>
      </c>
    </row>
    <row r="24" spans="1:13" ht="15.75" customHeight="1" x14ac:dyDescent="0.2"/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>
      <c r="M29" s="87"/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A19:A20"/>
    <mergeCell ref="A22:A23"/>
    <mergeCell ref="A2:A3"/>
    <mergeCell ref="A5:A6"/>
    <mergeCell ref="A8:A9"/>
    <mergeCell ref="A11:A12"/>
    <mergeCell ref="A16:A1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Parameters</vt:lpstr>
      <vt:lpstr>TimeDependent</vt:lpstr>
      <vt:lpstr>Sparse_total</vt:lpstr>
      <vt:lpstr>Sparse</vt:lpstr>
      <vt:lpstr>NonLinear_total</vt:lpstr>
      <vt:lpstr>NonLinear</vt:lpstr>
      <vt:lpstr>BilevelSolver_total</vt:lpstr>
      <vt:lpstr>BilevelSolver</vt:lpstr>
      <vt:lpstr>Comparison</vt:lpstr>
      <vt:lpstr>Charts_withTD</vt:lpstr>
      <vt:lpstr>Charts</vt:lpstr>
      <vt:lpstr>Sensitivity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SERRA</dc:creator>
  <cp:lastModifiedBy>Microsoft Office User</cp:lastModifiedBy>
  <dcterms:created xsi:type="dcterms:W3CDTF">2022-10-04T08:18:11Z</dcterms:created>
  <dcterms:modified xsi:type="dcterms:W3CDTF">2023-03-02T14:57:50Z</dcterms:modified>
</cp:coreProperties>
</file>