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Y:\2024\24010_YPF_OPESSA LAS FLORES_LAS FLORES\01_PRESUPUESTO\CERTIFICADO N°3 (relleno)\"/>
    </mc:Choice>
  </mc:AlternateContent>
  <xr:revisionPtr revIDLastSave="0" documentId="13_ncr:1_{84E00F6E-4AEE-4C59-BBD6-43494BAC42B5}" xr6:coauthVersionLast="47" xr6:coauthVersionMax="47" xr10:uidLastSave="{00000000-0000-0000-0000-000000000000}"/>
  <bookViews>
    <workbookView xWindow="-108" yWindow="-108" windowWidth="23256" windowHeight="12576" tabRatio="812" firstSheet="1" activeTab="1" xr2:uid="{00000000-000D-0000-FFFF-FFFF00000000}"/>
  </bookViews>
  <sheets>
    <sheet name="Hoja1" sheetId="4" r:id="rId1"/>
    <sheet name="CARATULA" sheetId="2" r:id="rId2"/>
    <sheet name="Detalle" sheetId="1" r:id="rId3"/>
    <sheet name="Fotos" sheetId="5" r:id="rId4"/>
  </sheets>
  <definedNames>
    <definedName name="_xlnm._FilterDatabase" localSheetId="1" hidden="1">CARATULA!#REF!</definedName>
    <definedName name="_xlnm._FilterDatabase" localSheetId="2" hidden="1">Detalle!$A$6:$A$365</definedName>
    <definedName name="_xlnm.Print_Area" localSheetId="1">CARATULA!$B$2:$F$50</definedName>
    <definedName name="_xlnm.Print_Area" localSheetId="2">Detalle!$B$1:$Z$362</definedName>
    <definedName name="BORRAR">Detalle!$AB:$AE</definedName>
    <definedName name="CANTIDADESCOPIAR">Detalle!$E$7:$E$347</definedName>
    <definedName name="CANTIDADESPEGAR">Detalle!#REF!</definedName>
    <definedName name="CONTRATISTA">CARATULA!$C$7</definedName>
    <definedName name="DETALLE">Detalle!$A$1:$H$365</definedName>
    <definedName name="FECHA">CARATULA!$F$17</definedName>
    <definedName name="solver_adj" localSheetId="1" hidden="1">CARATULA!#REF!</definedName>
    <definedName name="solver_lin" localSheetId="1" hidden="1">0</definedName>
    <definedName name="solver_num" localSheetId="1" hidden="1">0</definedName>
    <definedName name="solver_opt" localSheetId="1" hidden="1">CARATULA!#REF!</definedName>
    <definedName name="solver_tmp" localSheetId="1" hidden="1">#NULL!</definedName>
    <definedName name="solver_typ" localSheetId="1" hidden="1">3</definedName>
    <definedName name="solver_val" localSheetId="1" hidden="1">0</definedName>
    <definedName name="SUBTOTAL1">Detalle!$G$335</definedName>
    <definedName name="SUBTOTAL2">Detalle!$G$345</definedName>
    <definedName name="_xlnm.Print_Titles" localSheetId="2">Detalle!$1:$5</definedName>
    <definedName name="TOTAL">Detalle!$G$347</definedName>
    <definedName name="UNITARIOS">Detalle!$AB$6:$AE$326</definedName>
    <definedName name="UNITARIOS2">Detalle!$AB$338:$AE$343</definedName>
    <definedName name="UNITARIOS3">Detalle!$AB$338:$AE$343,Detalle!$AB$6:$AE$6</definedName>
    <definedName name="UNITARIOS4">Detalle!$AB$337:$AE$343</definedName>
    <definedName name="UNITARIOSPEGAR">Detalle!$F$7:$F$333</definedName>
    <definedName name="UNITARIOSPEGAR2">Detalle!$F$7:$F$343</definedName>
    <definedName name="UO">Detalle!$AB$338:$AE$343</definedName>
  </definedNames>
  <calcPr calcId="181029"/>
</workbook>
</file>

<file path=xl/calcChain.xml><?xml version="1.0" encoding="utf-8"?>
<calcChain xmlns="http://schemas.openxmlformats.org/spreadsheetml/2006/main">
  <c r="F49" i="2" l="1"/>
  <c r="D32" i="2"/>
  <c r="C32" i="2"/>
  <c r="AB335" i="1" a="1"/>
  <c r="AB335" i="1" s="1"/>
  <c r="AB337" i="1"/>
  <c r="G339" i="1"/>
  <c r="C5" i="2" l="1"/>
  <c r="Y343" i="1" l="1"/>
  <c r="Y342" i="1"/>
  <c r="Y341" i="1"/>
  <c r="Y340" i="1"/>
  <c r="Y339" i="1"/>
  <c r="Y333" i="1"/>
  <c r="Z333" i="1" s="1"/>
  <c r="Y332" i="1"/>
  <c r="Z332" i="1" s="1"/>
  <c r="Y331" i="1"/>
  <c r="Z331" i="1" s="1"/>
  <c r="Y330" i="1"/>
  <c r="Z330" i="1" s="1"/>
  <c r="Y329" i="1"/>
  <c r="Z329" i="1" s="1"/>
  <c r="Y328" i="1"/>
  <c r="Z328" i="1" s="1"/>
  <c r="Y326" i="1"/>
  <c r="Y325" i="1"/>
  <c r="Y324" i="1"/>
  <c r="Y323" i="1"/>
  <c r="Y322" i="1"/>
  <c r="Y321" i="1"/>
  <c r="Y320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7" i="1"/>
  <c r="Y166" i="1"/>
  <c r="Y165" i="1"/>
  <c r="Y164" i="1"/>
  <c r="Y162" i="1"/>
  <c r="Y161" i="1"/>
  <c r="Y160" i="1"/>
  <c r="Y159" i="1"/>
  <c r="Y157" i="1"/>
  <c r="Y156" i="1"/>
  <c r="Y155" i="1"/>
  <c r="Y153" i="1"/>
  <c r="Y152" i="1"/>
  <c r="Y151" i="1"/>
  <c r="Y150" i="1"/>
  <c r="Y148" i="1"/>
  <c r="Y147" i="1"/>
  <c r="Y144" i="1"/>
  <c r="Y143" i="1"/>
  <c r="Y142" i="1"/>
  <c r="Y141" i="1"/>
  <c r="Y139" i="1"/>
  <c r="Y138" i="1"/>
  <c r="Y137" i="1"/>
  <c r="Y136" i="1"/>
  <c r="Y135" i="1"/>
  <c r="Y133" i="1"/>
  <c r="Y132" i="1"/>
  <c r="Y131" i="1"/>
  <c r="Y130" i="1"/>
  <c r="Y129" i="1"/>
  <c r="Y128" i="1"/>
  <c r="Y127" i="1"/>
  <c r="Y126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6" i="1"/>
  <c r="Y65" i="1"/>
  <c r="Y64" i="1"/>
  <c r="Y63" i="1"/>
  <c r="Y62" i="1"/>
  <c r="Y61" i="1"/>
  <c r="Y60" i="1"/>
  <c r="Y59" i="1"/>
  <c r="Y57" i="1"/>
  <c r="Y56" i="1"/>
  <c r="Y55" i="1"/>
  <c r="Y54" i="1"/>
  <c r="Y52" i="1"/>
  <c r="Y51" i="1"/>
  <c r="Y50" i="1"/>
  <c r="Y49" i="1"/>
  <c r="Y48" i="1"/>
  <c r="Y46" i="1"/>
  <c r="Y45" i="1"/>
  <c r="Y44" i="1"/>
  <c r="Y43" i="1"/>
  <c r="Y42" i="1"/>
  <c r="Y41" i="1"/>
  <c r="Y39" i="1"/>
  <c r="Y38" i="1"/>
  <c r="Y37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W333" i="1"/>
  <c r="W332" i="1"/>
  <c r="W331" i="1"/>
  <c r="W330" i="1"/>
  <c r="W329" i="1"/>
  <c r="W328" i="1"/>
  <c r="T333" i="1"/>
  <c r="T332" i="1"/>
  <c r="T331" i="1"/>
  <c r="T330" i="1"/>
  <c r="T329" i="1"/>
  <c r="T328" i="1"/>
  <c r="Q333" i="1"/>
  <c r="Q332" i="1"/>
  <c r="Q331" i="1"/>
  <c r="Q330" i="1"/>
  <c r="Q329" i="1"/>
  <c r="Q328" i="1"/>
  <c r="N333" i="1"/>
  <c r="N332" i="1"/>
  <c r="N331" i="1"/>
  <c r="N330" i="1"/>
  <c r="N329" i="1"/>
  <c r="N328" i="1"/>
  <c r="K328" i="1"/>
  <c r="K329" i="1"/>
  <c r="K330" i="1"/>
  <c r="K331" i="1"/>
  <c r="K332" i="1"/>
  <c r="K333" i="1"/>
  <c r="F8" i="1" l="1"/>
  <c r="AC351" i="1"/>
  <c r="AC349" i="1"/>
  <c r="AC345" i="1" a="1"/>
  <c r="AC345" i="1" s="1"/>
  <c r="AC337" i="1"/>
  <c r="AC335" i="1" a="1"/>
  <c r="AC335" i="1" s="1"/>
  <c r="AC1" i="1"/>
  <c r="AC347" i="1" l="1"/>
  <c r="AB1" i="1"/>
  <c r="AD1" i="1"/>
  <c r="A328" i="1" l="1"/>
  <c r="G328" i="1"/>
  <c r="A329" i="1"/>
  <c r="G329" i="1"/>
  <c r="A330" i="1"/>
  <c r="G330" i="1"/>
  <c r="A331" i="1"/>
  <c r="G331" i="1"/>
  <c r="A332" i="1"/>
  <c r="G332" i="1"/>
  <c r="A333" i="1"/>
  <c r="G333" i="1"/>
  <c r="H327" i="1" l="1"/>
  <c r="A327" i="1" s="1"/>
  <c r="AE337" i="1"/>
  <c r="AD337" i="1"/>
  <c r="F339" i="1"/>
  <c r="AD345" i="1" a="1"/>
  <c r="AD345" i="1" s="1"/>
  <c r="AB345" i="1" a="1"/>
  <c r="AB345" i="1" s="1"/>
  <c r="A343" i="1"/>
  <c r="A342" i="1"/>
  <c r="A341" i="1"/>
  <c r="A340" i="1"/>
  <c r="A339" i="1"/>
  <c r="Y338" i="1"/>
  <c r="A338" i="1"/>
  <c r="F343" i="1" l="1"/>
  <c r="W339" i="1"/>
  <c r="Q339" i="1"/>
  <c r="N339" i="1"/>
  <c r="K339" i="1"/>
  <c r="T339" i="1"/>
  <c r="Z339" i="1"/>
  <c r="F338" i="1"/>
  <c r="G338" i="1" s="1"/>
  <c r="F342" i="1"/>
  <c r="G342" i="1" s="1"/>
  <c r="F341" i="1"/>
  <c r="G341" i="1" s="1"/>
  <c r="F340" i="1"/>
  <c r="G340" i="1" s="1"/>
  <c r="F316" i="1"/>
  <c r="A316" i="1"/>
  <c r="F315" i="1"/>
  <c r="A315" i="1"/>
  <c r="F171" i="1"/>
  <c r="A171" i="1"/>
  <c r="F170" i="1"/>
  <c r="A170" i="1"/>
  <c r="F169" i="1"/>
  <c r="A169" i="1"/>
  <c r="F106" i="1"/>
  <c r="A106" i="1"/>
  <c r="F105" i="1"/>
  <c r="A105" i="1"/>
  <c r="F104" i="1"/>
  <c r="A104" i="1"/>
  <c r="F103" i="1"/>
  <c r="A103" i="1"/>
  <c r="F34" i="1"/>
  <c r="A34" i="1"/>
  <c r="F8" i="2"/>
  <c r="C36" i="2"/>
  <c r="A318" i="1"/>
  <c r="A317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F325" i="1"/>
  <c r="F324" i="1"/>
  <c r="F321" i="1"/>
  <c r="F320" i="1"/>
  <c r="F314" i="1"/>
  <c r="F310" i="1"/>
  <c r="F305" i="1"/>
  <c r="F301" i="1"/>
  <c r="F297" i="1"/>
  <c r="F293" i="1"/>
  <c r="F289" i="1"/>
  <c r="F285" i="1"/>
  <c r="F281" i="1"/>
  <c r="F277" i="1"/>
  <c r="F273" i="1"/>
  <c r="F269" i="1"/>
  <c r="F265" i="1"/>
  <c r="F262" i="1"/>
  <c r="F258" i="1"/>
  <c r="F254" i="1"/>
  <c r="F253" i="1"/>
  <c r="F250" i="1"/>
  <c r="F249" i="1"/>
  <c r="F246" i="1"/>
  <c r="F245" i="1"/>
  <c r="F241" i="1"/>
  <c r="F238" i="1"/>
  <c r="F237" i="1"/>
  <c r="F234" i="1"/>
  <c r="F233" i="1"/>
  <c r="F232" i="1"/>
  <c r="F230" i="1"/>
  <c r="F229" i="1"/>
  <c r="F226" i="1"/>
  <c r="F225" i="1"/>
  <c r="F224" i="1"/>
  <c r="F222" i="1"/>
  <c r="F221" i="1"/>
  <c r="F220" i="1"/>
  <c r="F217" i="1"/>
  <c r="F216" i="1"/>
  <c r="F211" i="1"/>
  <c r="F208" i="1"/>
  <c r="F207" i="1"/>
  <c r="F206" i="1"/>
  <c r="F204" i="1"/>
  <c r="F203" i="1"/>
  <c r="F199" i="1"/>
  <c r="F198" i="1"/>
  <c r="F195" i="1"/>
  <c r="F191" i="1"/>
  <c r="F190" i="1"/>
  <c r="F189" i="1"/>
  <c r="F187" i="1"/>
  <c r="F185" i="1"/>
  <c r="F182" i="1"/>
  <c r="F181" i="1"/>
  <c r="F177" i="1"/>
  <c r="F175" i="1"/>
  <c r="F174" i="1"/>
  <c r="F173" i="1"/>
  <c r="F166" i="1"/>
  <c r="F165" i="1"/>
  <c r="F162" i="1"/>
  <c r="F160" i="1"/>
  <c r="F159" i="1"/>
  <c r="F156" i="1"/>
  <c r="F155" i="1"/>
  <c r="F151" i="1"/>
  <c r="F150" i="1"/>
  <c r="F147" i="1"/>
  <c r="F144" i="1"/>
  <c r="F143" i="1"/>
  <c r="F142" i="1"/>
  <c r="F139" i="1"/>
  <c r="F138" i="1"/>
  <c r="F137" i="1"/>
  <c r="F136" i="1"/>
  <c r="F135" i="1"/>
  <c r="F131" i="1"/>
  <c r="F130" i="1"/>
  <c r="F129" i="1"/>
  <c r="F126" i="1"/>
  <c r="F124" i="1"/>
  <c r="F122" i="1"/>
  <c r="F121" i="1"/>
  <c r="F120" i="1"/>
  <c r="F119" i="1"/>
  <c r="F118" i="1"/>
  <c r="F117" i="1"/>
  <c r="F116" i="1"/>
  <c r="F115" i="1"/>
  <c r="F114" i="1"/>
  <c r="F113" i="1"/>
  <c r="F112" i="1"/>
  <c r="F109" i="1"/>
  <c r="F108" i="1"/>
  <c r="F107" i="1"/>
  <c r="F101" i="1"/>
  <c r="F100" i="1"/>
  <c r="F99" i="1"/>
  <c r="F98" i="1"/>
  <c r="F97" i="1"/>
  <c r="F96" i="1"/>
  <c r="F95" i="1"/>
  <c r="F94" i="1"/>
  <c r="F92" i="1"/>
  <c r="F91" i="1"/>
  <c r="F89" i="1"/>
  <c r="F88" i="1"/>
  <c r="F87" i="1"/>
  <c r="F86" i="1"/>
  <c r="F85" i="1"/>
  <c r="F84" i="1"/>
  <c r="F81" i="1"/>
  <c r="F80" i="1"/>
  <c r="F78" i="1"/>
  <c r="F77" i="1"/>
  <c r="F76" i="1"/>
  <c r="F75" i="1"/>
  <c r="F72" i="1"/>
  <c r="F71" i="1"/>
  <c r="F69" i="1"/>
  <c r="F65" i="1"/>
  <c r="F63" i="1"/>
  <c r="F62" i="1"/>
  <c r="F61" i="1"/>
  <c r="F60" i="1"/>
  <c r="F59" i="1"/>
  <c r="F57" i="1"/>
  <c r="F56" i="1"/>
  <c r="F54" i="1"/>
  <c r="F52" i="1"/>
  <c r="F51" i="1"/>
  <c r="F50" i="1"/>
  <c r="F49" i="1"/>
  <c r="F48" i="1"/>
  <c r="F46" i="1"/>
  <c r="F45" i="1"/>
  <c r="F44" i="1"/>
  <c r="F43" i="1"/>
  <c r="F42" i="1"/>
  <c r="F39" i="1"/>
  <c r="F38" i="1"/>
  <c r="F37" i="1"/>
  <c r="F35" i="1"/>
  <c r="F33" i="1"/>
  <c r="F32" i="1"/>
  <c r="F31" i="1"/>
  <c r="F30" i="1"/>
  <c r="F29" i="1"/>
  <c r="F28" i="1"/>
  <c r="F27" i="1"/>
  <c r="F26" i="1"/>
  <c r="F25" i="1"/>
  <c r="F24" i="1"/>
  <c r="F21" i="1"/>
  <c r="F20" i="1"/>
  <c r="F19" i="1"/>
  <c r="F18" i="1"/>
  <c r="F17" i="1"/>
  <c r="F16" i="1"/>
  <c r="F14" i="1"/>
  <c r="F13" i="1"/>
  <c r="F12" i="1"/>
  <c r="F11" i="1"/>
  <c r="F10" i="1"/>
  <c r="F9" i="1"/>
  <c r="G8" i="1"/>
  <c r="F110" i="1"/>
  <c r="A257" i="1"/>
  <c r="A94" i="1"/>
  <c r="A95" i="1"/>
  <c r="A96" i="1"/>
  <c r="F309" i="1"/>
  <c r="F311" i="1"/>
  <c r="F312" i="1"/>
  <c r="F313" i="1"/>
  <c r="F317" i="1"/>
  <c r="F318" i="1"/>
  <c r="F263" i="1"/>
  <c r="F264" i="1"/>
  <c r="F266" i="1"/>
  <c r="F267" i="1"/>
  <c r="F268" i="1"/>
  <c r="F270" i="1"/>
  <c r="F271" i="1"/>
  <c r="F272" i="1"/>
  <c r="F274" i="1"/>
  <c r="F275" i="1"/>
  <c r="F276" i="1"/>
  <c r="F278" i="1"/>
  <c r="F279" i="1"/>
  <c r="F280" i="1"/>
  <c r="F282" i="1"/>
  <c r="F283" i="1"/>
  <c r="F284" i="1"/>
  <c r="F286" i="1"/>
  <c r="F287" i="1"/>
  <c r="F288" i="1"/>
  <c r="F290" i="1"/>
  <c r="F291" i="1"/>
  <c r="F292" i="1"/>
  <c r="F294" i="1"/>
  <c r="F295" i="1"/>
  <c r="F296" i="1"/>
  <c r="F298" i="1"/>
  <c r="F299" i="1"/>
  <c r="F300" i="1"/>
  <c r="F302" i="1"/>
  <c r="F303" i="1"/>
  <c r="F304" i="1"/>
  <c r="F306" i="1"/>
  <c r="F307" i="1"/>
  <c r="F308" i="1"/>
  <c r="F259" i="1"/>
  <c r="F260" i="1"/>
  <c r="F261" i="1"/>
  <c r="A253" i="1"/>
  <c r="A254" i="1"/>
  <c r="F223" i="1"/>
  <c r="F227" i="1"/>
  <c r="F228" i="1"/>
  <c r="F231" i="1"/>
  <c r="F235" i="1"/>
  <c r="F236" i="1"/>
  <c r="F239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107" i="1"/>
  <c r="A108" i="1"/>
  <c r="A109" i="1"/>
  <c r="A110" i="1"/>
  <c r="A57" i="1"/>
  <c r="AD335" i="1" a="1"/>
  <c r="AD335" i="1" s="1"/>
  <c r="AD347" i="1" s="1"/>
  <c r="F64" i="1"/>
  <c r="F66" i="1"/>
  <c r="F184" i="1"/>
  <c r="F183" i="1"/>
  <c r="F180" i="1"/>
  <c r="F179" i="1"/>
  <c r="F178" i="1"/>
  <c r="A191" i="1"/>
  <c r="A187" i="1"/>
  <c r="A186" i="1"/>
  <c r="A185" i="1"/>
  <c r="A184" i="1"/>
  <c r="A183" i="1"/>
  <c r="A182" i="1"/>
  <c r="A181" i="1"/>
  <c r="A180" i="1"/>
  <c r="A179" i="1"/>
  <c r="A178" i="1"/>
  <c r="A137" i="1"/>
  <c r="A65" i="1"/>
  <c r="A221" i="1"/>
  <c r="A139" i="1"/>
  <c r="F102" i="1"/>
  <c r="A102" i="1"/>
  <c r="A101" i="1"/>
  <c r="A100" i="1"/>
  <c r="A99" i="1"/>
  <c r="A98" i="1"/>
  <c r="A97" i="1"/>
  <c r="A66" i="1"/>
  <c r="A64" i="1"/>
  <c r="A56" i="1"/>
  <c r="A43" i="1"/>
  <c r="A32" i="1"/>
  <c r="A33" i="1"/>
  <c r="A35" i="1"/>
  <c r="A240" i="1"/>
  <c r="A214" i="1"/>
  <c r="A193" i="1"/>
  <c r="A168" i="1"/>
  <c r="A163" i="1"/>
  <c r="A158" i="1"/>
  <c r="A154" i="1"/>
  <c r="A149" i="1"/>
  <c r="A146" i="1"/>
  <c r="AB351" i="1"/>
  <c r="AB349" i="1"/>
  <c r="F323" i="1"/>
  <c r="F219" i="1"/>
  <c r="F215" i="1"/>
  <c r="F196" i="1"/>
  <c r="F200" i="1"/>
  <c r="F202" i="1"/>
  <c r="F210" i="1"/>
  <c r="F212" i="1"/>
  <c r="F176" i="1"/>
  <c r="F186" i="1"/>
  <c r="F188" i="1"/>
  <c r="F192" i="1"/>
  <c r="F70" i="1"/>
  <c r="F73" i="1"/>
  <c r="F74" i="1"/>
  <c r="F82" i="1"/>
  <c r="A324" i="1"/>
  <c r="AB347" i="1"/>
  <c r="F322" i="1"/>
  <c r="F326" i="1"/>
  <c r="A321" i="1"/>
  <c r="A322" i="1"/>
  <c r="A323" i="1"/>
  <c r="A325" i="1"/>
  <c r="A326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5" i="1"/>
  <c r="A216" i="1"/>
  <c r="A217" i="1"/>
  <c r="A218" i="1"/>
  <c r="A219" i="1"/>
  <c r="A22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5" i="1"/>
  <c r="A256" i="1"/>
  <c r="A320" i="1"/>
  <c r="F194" i="1"/>
  <c r="F197" i="1"/>
  <c r="F201" i="1"/>
  <c r="F205" i="1"/>
  <c r="F209" i="1"/>
  <c r="F213" i="1"/>
  <c r="F214" i="1"/>
  <c r="F218" i="1"/>
  <c r="F240" i="1"/>
  <c r="F242" i="1"/>
  <c r="F243" i="1"/>
  <c r="F244" i="1"/>
  <c r="F247" i="1"/>
  <c r="F248" i="1"/>
  <c r="F251" i="1"/>
  <c r="F252" i="1"/>
  <c r="F255" i="1"/>
  <c r="F256" i="1"/>
  <c r="A194" i="1"/>
  <c r="A195" i="1"/>
  <c r="A196" i="1"/>
  <c r="A197" i="1"/>
  <c r="A198" i="1"/>
  <c r="A199" i="1"/>
  <c r="A200" i="1"/>
  <c r="A201" i="1"/>
  <c r="F172" i="1"/>
  <c r="A192" i="1"/>
  <c r="A190" i="1"/>
  <c r="A189" i="1"/>
  <c r="A188" i="1"/>
  <c r="A177" i="1"/>
  <c r="A176" i="1"/>
  <c r="A175" i="1"/>
  <c r="A174" i="1"/>
  <c r="A173" i="1"/>
  <c r="A172" i="1"/>
  <c r="F193" i="1"/>
  <c r="A113" i="1"/>
  <c r="A114" i="1"/>
  <c r="A115" i="1"/>
  <c r="A116" i="1"/>
  <c r="A117" i="1"/>
  <c r="A118" i="1"/>
  <c r="A119" i="1"/>
  <c r="A120" i="1"/>
  <c r="A121" i="1"/>
  <c r="F79" i="1"/>
  <c r="F83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E32" i="2"/>
  <c r="E31" i="2"/>
  <c r="H4" i="1"/>
  <c r="C8" i="2"/>
  <c r="AE349" i="1"/>
  <c r="AD349" i="1"/>
  <c r="F167" i="1"/>
  <c r="F164" i="1"/>
  <c r="F161" i="1"/>
  <c r="F157" i="1"/>
  <c r="F153" i="1"/>
  <c r="F152" i="1"/>
  <c r="F148" i="1"/>
  <c r="F141" i="1"/>
  <c r="F133" i="1"/>
  <c r="F132" i="1"/>
  <c r="F128" i="1"/>
  <c r="F127" i="1"/>
  <c r="F123" i="1"/>
  <c r="F93" i="1"/>
  <c r="F90" i="1"/>
  <c r="F68" i="1"/>
  <c r="F55" i="1"/>
  <c r="F41" i="1"/>
  <c r="F23" i="1"/>
  <c r="F15" i="1"/>
  <c r="Y8" i="1"/>
  <c r="A167" i="1"/>
  <c r="A166" i="1"/>
  <c r="A165" i="1"/>
  <c r="A164" i="1"/>
  <c r="A162" i="1"/>
  <c r="A161" i="1"/>
  <c r="A160" i="1"/>
  <c r="A159" i="1"/>
  <c r="A157" i="1"/>
  <c r="A156" i="1"/>
  <c r="A155" i="1"/>
  <c r="A153" i="1"/>
  <c r="A152" i="1"/>
  <c r="A151" i="1"/>
  <c r="A150" i="1"/>
  <c r="A148" i="1"/>
  <c r="A147" i="1"/>
  <c r="A144" i="1"/>
  <c r="A143" i="1"/>
  <c r="A142" i="1"/>
  <c r="A141" i="1"/>
  <c r="A138" i="1"/>
  <c r="A136" i="1"/>
  <c r="A135" i="1"/>
  <c r="A133" i="1"/>
  <c r="A132" i="1"/>
  <c r="A131" i="1"/>
  <c r="A130" i="1"/>
  <c r="A129" i="1"/>
  <c r="A128" i="1"/>
  <c r="A127" i="1"/>
  <c r="A126" i="1"/>
  <c r="A124" i="1"/>
  <c r="A123" i="1"/>
  <c r="A122" i="1"/>
  <c r="A112" i="1"/>
  <c r="A93" i="1"/>
  <c r="A92" i="1"/>
  <c r="A91" i="1"/>
  <c r="A90" i="1"/>
  <c r="A89" i="1"/>
  <c r="A88" i="1"/>
  <c r="A87" i="1"/>
  <c r="A86" i="1"/>
  <c r="A68" i="1"/>
  <c r="A63" i="1"/>
  <c r="A62" i="1"/>
  <c r="A61" i="1"/>
  <c r="A60" i="1"/>
  <c r="A59" i="1"/>
  <c r="A55" i="1"/>
  <c r="A54" i="1"/>
  <c r="A52" i="1"/>
  <c r="A51" i="1"/>
  <c r="A50" i="1"/>
  <c r="A49" i="1"/>
  <c r="A48" i="1"/>
  <c r="A46" i="1"/>
  <c r="A45" i="1"/>
  <c r="A44" i="1"/>
  <c r="A42" i="1"/>
  <c r="A41" i="1"/>
  <c r="A39" i="1"/>
  <c r="A38" i="1"/>
  <c r="A37" i="1"/>
  <c r="A31" i="1"/>
  <c r="A30" i="1"/>
  <c r="A29" i="1"/>
  <c r="A28" i="1"/>
  <c r="A27" i="1"/>
  <c r="A26" i="1"/>
  <c r="A25" i="1"/>
  <c r="A24" i="1"/>
  <c r="A23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E351" i="1"/>
  <c r="AD351" i="1"/>
  <c r="H3" i="1"/>
  <c r="D3" i="1"/>
  <c r="B50" i="2"/>
  <c r="D360" i="1" s="1"/>
  <c r="D4" i="1"/>
  <c r="B4" i="1"/>
  <c r="C14" i="2"/>
  <c r="F14" i="2"/>
  <c r="B3" i="1"/>
  <c r="AE335" i="1" a="1"/>
  <c r="AE335" i="1" s="1"/>
  <c r="AE345" i="1" a="1"/>
  <c r="AE345" i="1" s="1"/>
  <c r="K343" i="1" l="1"/>
  <c r="G343" i="1"/>
  <c r="W343" i="1"/>
  <c r="N343" i="1"/>
  <c r="Z343" i="1"/>
  <c r="T343" i="1"/>
  <c r="Q343" i="1"/>
  <c r="W153" i="1"/>
  <c r="T153" i="1"/>
  <c r="Q153" i="1"/>
  <c r="N153" i="1"/>
  <c r="K153" i="1"/>
  <c r="Z153" i="1"/>
  <c r="W202" i="1"/>
  <c r="T202" i="1"/>
  <c r="Q202" i="1"/>
  <c r="K202" i="1"/>
  <c r="N202" i="1"/>
  <c r="Z202" i="1"/>
  <c r="G278" i="1"/>
  <c r="W278" i="1"/>
  <c r="T278" i="1"/>
  <c r="Q278" i="1"/>
  <c r="N278" i="1"/>
  <c r="K278" i="1"/>
  <c r="Z278" i="1"/>
  <c r="G28" i="1"/>
  <c r="Z28" i="1"/>
  <c r="W28" i="1"/>
  <c r="K28" i="1"/>
  <c r="N28" i="1"/>
  <c r="Q28" i="1"/>
  <c r="T28" i="1"/>
  <c r="G86" i="1"/>
  <c r="T86" i="1"/>
  <c r="W86" i="1"/>
  <c r="N86" i="1"/>
  <c r="Q86" i="1"/>
  <c r="K86" i="1"/>
  <c r="Z86" i="1"/>
  <c r="Z144" i="1"/>
  <c r="T144" i="1"/>
  <c r="W144" i="1"/>
  <c r="N144" i="1"/>
  <c r="Q144" i="1"/>
  <c r="K144" i="1"/>
  <c r="G230" i="1"/>
  <c r="W230" i="1"/>
  <c r="Q230" i="1"/>
  <c r="T230" i="1"/>
  <c r="N230" i="1"/>
  <c r="K230" i="1"/>
  <c r="Z230" i="1"/>
  <c r="G170" i="1"/>
  <c r="W170" i="1"/>
  <c r="T170" i="1"/>
  <c r="K170" i="1"/>
  <c r="Q170" i="1"/>
  <c r="N170" i="1"/>
  <c r="Z170" i="1"/>
  <c r="W201" i="1"/>
  <c r="T201" i="1"/>
  <c r="N201" i="1"/>
  <c r="K201" i="1"/>
  <c r="Q201" i="1"/>
  <c r="Z201" i="1"/>
  <c r="W228" i="1"/>
  <c r="Q228" i="1"/>
  <c r="Z228" i="1"/>
  <c r="N228" i="1"/>
  <c r="T228" i="1"/>
  <c r="K228" i="1"/>
  <c r="G266" i="1"/>
  <c r="T266" i="1"/>
  <c r="W266" i="1"/>
  <c r="Q266" i="1"/>
  <c r="K266" i="1"/>
  <c r="N266" i="1"/>
  <c r="Z266" i="1"/>
  <c r="W50" i="1"/>
  <c r="T50" i="1"/>
  <c r="Q50" i="1"/>
  <c r="N50" i="1"/>
  <c r="K50" i="1"/>
  <c r="Z50" i="1"/>
  <c r="W112" i="1"/>
  <c r="T112" i="1"/>
  <c r="Z112" i="1"/>
  <c r="Q112" i="1"/>
  <c r="K112" i="1"/>
  <c r="N112" i="1"/>
  <c r="W165" i="1"/>
  <c r="Q165" i="1"/>
  <c r="T165" i="1"/>
  <c r="N165" i="1"/>
  <c r="K165" i="1"/>
  <c r="Z165" i="1"/>
  <c r="G273" i="1"/>
  <c r="W273" i="1"/>
  <c r="T273" i="1"/>
  <c r="Q273" i="1"/>
  <c r="N273" i="1"/>
  <c r="K273" i="1"/>
  <c r="Z273" i="1"/>
  <c r="Z128" i="1"/>
  <c r="T128" i="1"/>
  <c r="W128" i="1"/>
  <c r="Q128" i="1"/>
  <c r="N128" i="1"/>
  <c r="K128" i="1"/>
  <c r="W326" i="1"/>
  <c r="T326" i="1"/>
  <c r="Q326" i="1"/>
  <c r="N326" i="1"/>
  <c r="K326" i="1"/>
  <c r="Z326" i="1"/>
  <c r="W196" i="1"/>
  <c r="Z196" i="1"/>
  <c r="T196" i="1"/>
  <c r="N196" i="1"/>
  <c r="Q196" i="1"/>
  <c r="K196" i="1"/>
  <c r="Z184" i="1"/>
  <c r="T184" i="1"/>
  <c r="Q184" i="1"/>
  <c r="W184" i="1"/>
  <c r="N184" i="1"/>
  <c r="K184" i="1"/>
  <c r="W227" i="1"/>
  <c r="Q227" i="1"/>
  <c r="N227" i="1"/>
  <c r="T227" i="1"/>
  <c r="K227" i="1"/>
  <c r="Z227" i="1"/>
  <c r="G307" i="1"/>
  <c r="W307" i="1"/>
  <c r="T307" i="1"/>
  <c r="Q307" i="1"/>
  <c r="N307" i="1"/>
  <c r="K307" i="1"/>
  <c r="Z307" i="1"/>
  <c r="G296" i="1"/>
  <c r="Z296" i="1"/>
  <c r="W296" i="1"/>
  <c r="T296" i="1"/>
  <c r="Q296" i="1"/>
  <c r="N296" i="1"/>
  <c r="K296" i="1"/>
  <c r="G286" i="1"/>
  <c r="W286" i="1"/>
  <c r="T286" i="1"/>
  <c r="Q286" i="1"/>
  <c r="N286" i="1"/>
  <c r="K286" i="1"/>
  <c r="Z286" i="1"/>
  <c r="G275" i="1"/>
  <c r="W275" i="1"/>
  <c r="T275" i="1"/>
  <c r="Q275" i="1"/>
  <c r="N275" i="1"/>
  <c r="K275" i="1"/>
  <c r="Z275" i="1"/>
  <c r="G264" i="1"/>
  <c r="Z264" i="1"/>
  <c r="W264" i="1"/>
  <c r="T264" i="1"/>
  <c r="Q264" i="1"/>
  <c r="N264" i="1"/>
  <c r="K264" i="1"/>
  <c r="W11" i="1"/>
  <c r="T11" i="1"/>
  <c r="N11" i="1"/>
  <c r="Q11" i="1"/>
  <c r="K11" i="1"/>
  <c r="Z11" i="1"/>
  <c r="Z20" i="1"/>
  <c r="W20" i="1"/>
  <c r="T20" i="1"/>
  <c r="Q20" i="1"/>
  <c r="N20" i="1"/>
  <c r="K20" i="1"/>
  <c r="W30" i="1"/>
  <c r="T30" i="1"/>
  <c r="Q30" i="1"/>
  <c r="K30" i="1"/>
  <c r="N30" i="1"/>
  <c r="Z30" i="1"/>
  <c r="W42" i="1"/>
  <c r="T42" i="1"/>
  <c r="Q42" i="1"/>
  <c r="N42" i="1"/>
  <c r="K42" i="1"/>
  <c r="Z42" i="1"/>
  <c r="G51" i="1"/>
  <c r="W51" i="1"/>
  <c r="T51" i="1"/>
  <c r="N51" i="1"/>
  <c r="Q51" i="1"/>
  <c r="K51" i="1"/>
  <c r="Z51" i="1"/>
  <c r="T62" i="1"/>
  <c r="N62" i="1"/>
  <c r="Q62" i="1"/>
  <c r="K62" i="1"/>
  <c r="W62" i="1"/>
  <c r="Z62" i="1"/>
  <c r="W77" i="1"/>
  <c r="T77" i="1"/>
  <c r="N77" i="1"/>
  <c r="Q77" i="1"/>
  <c r="K77" i="1"/>
  <c r="Z77" i="1"/>
  <c r="Z88" i="1"/>
  <c r="T88" i="1"/>
  <c r="W88" i="1"/>
  <c r="N88" i="1"/>
  <c r="K88" i="1"/>
  <c r="Q88" i="1"/>
  <c r="W98" i="1"/>
  <c r="T98" i="1"/>
  <c r="Q98" i="1"/>
  <c r="N98" i="1"/>
  <c r="K98" i="1"/>
  <c r="Z98" i="1"/>
  <c r="W113" i="1"/>
  <c r="T113" i="1"/>
  <c r="Q113" i="1"/>
  <c r="N113" i="1"/>
  <c r="K113" i="1"/>
  <c r="Z113" i="1"/>
  <c r="W121" i="1"/>
  <c r="T121" i="1"/>
  <c r="Q121" i="1"/>
  <c r="K121" i="1"/>
  <c r="N121" i="1"/>
  <c r="Z121" i="1"/>
  <c r="Z136" i="1"/>
  <c r="W136" i="1"/>
  <c r="T136" i="1"/>
  <c r="N136" i="1"/>
  <c r="K136" i="1"/>
  <c r="Q136" i="1"/>
  <c r="W150" i="1"/>
  <c r="T150" i="1"/>
  <c r="Q150" i="1"/>
  <c r="N150" i="1"/>
  <c r="K150" i="1"/>
  <c r="Z150" i="1"/>
  <c r="W166" i="1"/>
  <c r="T166" i="1"/>
  <c r="N166" i="1"/>
  <c r="K166" i="1"/>
  <c r="Q166" i="1"/>
  <c r="Z166" i="1"/>
  <c r="W187" i="1"/>
  <c r="T187" i="1"/>
  <c r="N187" i="1"/>
  <c r="Q187" i="1"/>
  <c r="K187" i="1"/>
  <c r="Z187" i="1"/>
  <c r="W204" i="1"/>
  <c r="Z204" i="1"/>
  <c r="N204" i="1"/>
  <c r="Q204" i="1"/>
  <c r="K204" i="1"/>
  <c r="T204" i="1"/>
  <c r="W221" i="1"/>
  <c r="Q221" i="1"/>
  <c r="T221" i="1"/>
  <c r="K221" i="1"/>
  <c r="N221" i="1"/>
  <c r="Z221" i="1"/>
  <c r="G233" i="1"/>
  <c r="W233" i="1"/>
  <c r="T233" i="1"/>
  <c r="N233" i="1"/>
  <c r="Q233" i="1"/>
  <c r="K233" i="1"/>
  <c r="Z233" i="1"/>
  <c r="W250" i="1"/>
  <c r="T250" i="1"/>
  <c r="Q250" i="1"/>
  <c r="K250" i="1"/>
  <c r="N250" i="1"/>
  <c r="Z250" i="1"/>
  <c r="G277" i="1"/>
  <c r="W277" i="1"/>
  <c r="T277" i="1"/>
  <c r="Q277" i="1"/>
  <c r="N277" i="1"/>
  <c r="K277" i="1"/>
  <c r="Z277" i="1"/>
  <c r="G310" i="1"/>
  <c r="W310" i="1"/>
  <c r="T310" i="1"/>
  <c r="Q310" i="1"/>
  <c r="N310" i="1"/>
  <c r="K310" i="1"/>
  <c r="Z310" i="1"/>
  <c r="W105" i="1"/>
  <c r="T105" i="1"/>
  <c r="Q105" i="1"/>
  <c r="N105" i="1"/>
  <c r="K105" i="1"/>
  <c r="Z105" i="1"/>
  <c r="G171" i="1"/>
  <c r="W171" i="1"/>
  <c r="Q171" i="1"/>
  <c r="N171" i="1"/>
  <c r="T171" i="1"/>
  <c r="K171" i="1"/>
  <c r="Z171" i="1"/>
  <c r="W205" i="1"/>
  <c r="Q205" i="1"/>
  <c r="T205" i="1"/>
  <c r="K205" i="1"/>
  <c r="N205" i="1"/>
  <c r="Z205" i="1"/>
  <c r="G299" i="1"/>
  <c r="W299" i="1"/>
  <c r="T299" i="1"/>
  <c r="Q299" i="1"/>
  <c r="N299" i="1"/>
  <c r="K299" i="1"/>
  <c r="Z299" i="1"/>
  <c r="W9" i="1"/>
  <c r="T9" i="1"/>
  <c r="Q9" i="1"/>
  <c r="N9" i="1"/>
  <c r="K9" i="1"/>
  <c r="Z9" i="1"/>
  <c r="G60" i="1"/>
  <c r="Z60" i="1"/>
  <c r="W60" i="1"/>
  <c r="N60" i="1"/>
  <c r="T60" i="1"/>
  <c r="Q60" i="1"/>
  <c r="K60" i="1"/>
  <c r="W119" i="1"/>
  <c r="T119" i="1"/>
  <c r="Q119" i="1"/>
  <c r="K119" i="1"/>
  <c r="N119" i="1"/>
  <c r="Z119" i="1"/>
  <c r="Q199" i="1"/>
  <c r="W199" i="1"/>
  <c r="T199" i="1"/>
  <c r="N199" i="1"/>
  <c r="K199" i="1"/>
  <c r="Z199" i="1"/>
  <c r="G301" i="1"/>
  <c r="W301" i="1"/>
  <c r="Q301" i="1"/>
  <c r="T301" i="1"/>
  <c r="N301" i="1"/>
  <c r="K301" i="1"/>
  <c r="Z301" i="1"/>
  <c r="W172" i="1"/>
  <c r="Z172" i="1"/>
  <c r="Q172" i="1"/>
  <c r="T172" i="1"/>
  <c r="N172" i="1"/>
  <c r="K172" i="1"/>
  <c r="Q183" i="1"/>
  <c r="T183" i="1"/>
  <c r="N183" i="1"/>
  <c r="W183" i="1"/>
  <c r="K183" i="1"/>
  <c r="Z183" i="1"/>
  <c r="G287" i="1"/>
  <c r="Q287" i="1"/>
  <c r="T287" i="1"/>
  <c r="W287" i="1"/>
  <c r="N287" i="1"/>
  <c r="K287" i="1"/>
  <c r="Z287" i="1"/>
  <c r="W19" i="1"/>
  <c r="N19" i="1"/>
  <c r="T19" i="1"/>
  <c r="Q19" i="1"/>
  <c r="K19" i="1"/>
  <c r="Z19" i="1"/>
  <c r="W76" i="1"/>
  <c r="Z76" i="1"/>
  <c r="T76" i="1"/>
  <c r="N76" i="1"/>
  <c r="Q76" i="1"/>
  <c r="K76" i="1"/>
  <c r="G135" i="1"/>
  <c r="Q135" i="1"/>
  <c r="W135" i="1"/>
  <c r="T135" i="1"/>
  <c r="N135" i="1"/>
  <c r="K135" i="1"/>
  <c r="Z135" i="1"/>
  <c r="G220" i="1"/>
  <c r="Z220" i="1"/>
  <c r="W220" i="1"/>
  <c r="Q220" i="1"/>
  <c r="N220" i="1"/>
  <c r="T220" i="1"/>
  <c r="K220" i="1"/>
  <c r="W161" i="1"/>
  <c r="T161" i="1"/>
  <c r="Q161" i="1"/>
  <c r="K161" i="1"/>
  <c r="N161" i="1"/>
  <c r="Z161" i="1"/>
  <c r="Z192" i="1"/>
  <c r="T192" i="1"/>
  <c r="W192" i="1"/>
  <c r="Q192" i="1"/>
  <c r="N192" i="1"/>
  <c r="K192" i="1"/>
  <c r="W41" i="1"/>
  <c r="T41" i="1"/>
  <c r="Q41" i="1"/>
  <c r="N41" i="1"/>
  <c r="K41" i="1"/>
  <c r="Z41" i="1"/>
  <c r="W132" i="1"/>
  <c r="Q132" i="1"/>
  <c r="Z132" i="1"/>
  <c r="N132" i="1"/>
  <c r="T132" i="1"/>
  <c r="K132" i="1"/>
  <c r="W164" i="1"/>
  <c r="Z164" i="1"/>
  <c r="N164" i="1"/>
  <c r="Q164" i="1"/>
  <c r="K164" i="1"/>
  <c r="T164" i="1"/>
  <c r="W83" i="1"/>
  <c r="Q83" i="1"/>
  <c r="N83" i="1"/>
  <c r="K83" i="1"/>
  <c r="T83" i="1"/>
  <c r="Z83" i="1"/>
  <c r="Q255" i="1"/>
  <c r="T255" i="1"/>
  <c r="W255" i="1"/>
  <c r="N255" i="1"/>
  <c r="K255" i="1"/>
  <c r="Z255" i="1"/>
  <c r="W194" i="1"/>
  <c r="T194" i="1"/>
  <c r="Q194" i="1"/>
  <c r="N194" i="1"/>
  <c r="K194" i="1"/>
  <c r="Z194" i="1"/>
  <c r="T322" i="1"/>
  <c r="W322" i="1"/>
  <c r="Q322" i="1"/>
  <c r="N322" i="1"/>
  <c r="K322" i="1"/>
  <c r="Z322" i="1"/>
  <c r="G188" i="1"/>
  <c r="Z188" i="1"/>
  <c r="W188" i="1"/>
  <c r="T188" i="1"/>
  <c r="N188" i="1"/>
  <c r="Q188" i="1"/>
  <c r="K188" i="1"/>
  <c r="G215" i="1"/>
  <c r="Q215" i="1"/>
  <c r="T215" i="1"/>
  <c r="N215" i="1"/>
  <c r="W215" i="1"/>
  <c r="K215" i="1"/>
  <c r="Z215" i="1"/>
  <c r="G66" i="1"/>
  <c r="W66" i="1"/>
  <c r="T66" i="1"/>
  <c r="Q66" i="1"/>
  <c r="N66" i="1"/>
  <c r="K66" i="1"/>
  <c r="Z66" i="1"/>
  <c r="Q223" i="1"/>
  <c r="T223" i="1"/>
  <c r="W223" i="1"/>
  <c r="N223" i="1"/>
  <c r="K223" i="1"/>
  <c r="Z223" i="1"/>
  <c r="G306" i="1"/>
  <c r="T306" i="1"/>
  <c r="W306" i="1"/>
  <c r="Q306" i="1"/>
  <c r="N306" i="1"/>
  <c r="K306" i="1"/>
  <c r="Z306" i="1"/>
  <c r="G295" i="1"/>
  <c r="Q295" i="1"/>
  <c r="W295" i="1"/>
  <c r="T295" i="1"/>
  <c r="N295" i="1"/>
  <c r="K295" i="1"/>
  <c r="Z295" i="1"/>
  <c r="G284" i="1"/>
  <c r="Z284" i="1"/>
  <c r="W284" i="1"/>
  <c r="T284" i="1"/>
  <c r="Q284" i="1"/>
  <c r="N284" i="1"/>
  <c r="K284" i="1"/>
  <c r="G274" i="1"/>
  <c r="T274" i="1"/>
  <c r="W274" i="1"/>
  <c r="Q274" i="1"/>
  <c r="N274" i="1"/>
  <c r="K274" i="1"/>
  <c r="Z274" i="1"/>
  <c r="G263" i="1"/>
  <c r="Q263" i="1"/>
  <c r="W263" i="1"/>
  <c r="T263" i="1"/>
  <c r="N263" i="1"/>
  <c r="K263" i="1"/>
  <c r="Z263" i="1"/>
  <c r="G12" i="1"/>
  <c r="Z12" i="1"/>
  <c r="W12" i="1"/>
  <c r="Q12" i="1"/>
  <c r="T12" i="1"/>
  <c r="K12" i="1"/>
  <c r="N12" i="1"/>
  <c r="G21" i="1"/>
  <c r="W21" i="1"/>
  <c r="T21" i="1"/>
  <c r="Q21" i="1"/>
  <c r="K21" i="1"/>
  <c r="N21" i="1"/>
  <c r="Z21" i="1"/>
  <c r="W31" i="1"/>
  <c r="T31" i="1"/>
  <c r="Q31" i="1"/>
  <c r="K31" i="1"/>
  <c r="N31" i="1"/>
  <c r="Z31" i="1"/>
  <c r="W43" i="1"/>
  <c r="T43" i="1"/>
  <c r="Q43" i="1"/>
  <c r="N43" i="1"/>
  <c r="K43" i="1"/>
  <c r="Z43" i="1"/>
  <c r="Z52" i="1"/>
  <c r="W52" i="1"/>
  <c r="N52" i="1"/>
  <c r="Q52" i="1"/>
  <c r="T52" i="1"/>
  <c r="K52" i="1"/>
  <c r="G63" i="1"/>
  <c r="T63" i="1"/>
  <c r="Q63" i="1"/>
  <c r="K63" i="1"/>
  <c r="W63" i="1"/>
  <c r="N63" i="1"/>
  <c r="Z63" i="1"/>
  <c r="G78" i="1"/>
  <c r="W78" i="1"/>
  <c r="T78" i="1"/>
  <c r="N78" i="1"/>
  <c r="Q78" i="1"/>
  <c r="K78" i="1"/>
  <c r="Z78" i="1"/>
  <c r="W89" i="1"/>
  <c r="T89" i="1"/>
  <c r="Q89" i="1"/>
  <c r="N89" i="1"/>
  <c r="K89" i="1"/>
  <c r="Z89" i="1"/>
  <c r="W99" i="1"/>
  <c r="T99" i="1"/>
  <c r="Q99" i="1"/>
  <c r="K99" i="1"/>
  <c r="N99" i="1"/>
  <c r="Z99" i="1"/>
  <c r="W114" i="1"/>
  <c r="T114" i="1"/>
  <c r="Q114" i="1"/>
  <c r="N114" i="1"/>
  <c r="K114" i="1"/>
  <c r="Z114" i="1"/>
  <c r="W122" i="1"/>
  <c r="T122" i="1"/>
  <c r="Q122" i="1"/>
  <c r="N122" i="1"/>
  <c r="K122" i="1"/>
  <c r="Z122" i="1"/>
  <c r="W137" i="1"/>
  <c r="T137" i="1"/>
  <c r="Q137" i="1"/>
  <c r="K137" i="1"/>
  <c r="N137" i="1"/>
  <c r="Z137" i="1"/>
  <c r="Q151" i="1"/>
  <c r="W151" i="1"/>
  <c r="T151" i="1"/>
  <c r="N151" i="1"/>
  <c r="K151" i="1"/>
  <c r="Z151" i="1"/>
  <c r="W173" i="1"/>
  <c r="Q173" i="1"/>
  <c r="T173" i="1"/>
  <c r="N173" i="1"/>
  <c r="K173" i="1"/>
  <c r="Z173" i="1"/>
  <c r="W189" i="1"/>
  <c r="Q189" i="1"/>
  <c r="T189" i="1"/>
  <c r="N189" i="1"/>
  <c r="K189" i="1"/>
  <c r="Z189" i="1"/>
  <c r="W206" i="1"/>
  <c r="Q206" i="1"/>
  <c r="T206" i="1"/>
  <c r="N206" i="1"/>
  <c r="K206" i="1"/>
  <c r="Z206" i="1"/>
  <c r="W222" i="1"/>
  <c r="Q222" i="1"/>
  <c r="T222" i="1"/>
  <c r="N222" i="1"/>
  <c r="K222" i="1"/>
  <c r="Z222" i="1"/>
  <c r="W234" i="1"/>
  <c r="T234" i="1"/>
  <c r="Q234" i="1"/>
  <c r="K234" i="1"/>
  <c r="N234" i="1"/>
  <c r="Z234" i="1"/>
  <c r="G253" i="1"/>
  <c r="W253" i="1"/>
  <c r="Q253" i="1"/>
  <c r="T253" i="1"/>
  <c r="N253" i="1"/>
  <c r="K253" i="1"/>
  <c r="Z253" i="1"/>
  <c r="G281" i="1"/>
  <c r="W281" i="1"/>
  <c r="T281" i="1"/>
  <c r="N281" i="1"/>
  <c r="K281" i="1"/>
  <c r="Q281" i="1"/>
  <c r="Z281" i="1"/>
  <c r="G314" i="1"/>
  <c r="T314" i="1"/>
  <c r="W314" i="1"/>
  <c r="Q314" i="1"/>
  <c r="N314" i="1"/>
  <c r="K314" i="1"/>
  <c r="Z314" i="1"/>
  <c r="G231" i="1"/>
  <c r="Q231" i="1"/>
  <c r="W231" i="1"/>
  <c r="T231" i="1"/>
  <c r="N231" i="1"/>
  <c r="K231" i="1"/>
  <c r="Z231" i="1"/>
  <c r="W219" i="1"/>
  <c r="T219" i="1"/>
  <c r="Q219" i="1"/>
  <c r="N219" i="1"/>
  <c r="K219" i="1"/>
  <c r="Z219" i="1"/>
  <c r="G294" i="1"/>
  <c r="W294" i="1"/>
  <c r="T294" i="1"/>
  <c r="Q294" i="1"/>
  <c r="N294" i="1"/>
  <c r="K294" i="1"/>
  <c r="Z294" i="1"/>
  <c r="G318" i="1"/>
  <c r="W318" i="1"/>
  <c r="T318" i="1"/>
  <c r="Q318" i="1"/>
  <c r="N318" i="1"/>
  <c r="K318" i="1"/>
  <c r="Z318" i="1"/>
  <c r="G13" i="1"/>
  <c r="W13" i="1"/>
  <c r="T13" i="1"/>
  <c r="N13" i="1"/>
  <c r="Q13" i="1"/>
  <c r="K13" i="1"/>
  <c r="Z13" i="1"/>
  <c r="Z24" i="1"/>
  <c r="T24" i="1"/>
  <c r="W24" i="1"/>
  <c r="Q24" i="1"/>
  <c r="K24" i="1"/>
  <c r="N24" i="1"/>
  <c r="Z32" i="1"/>
  <c r="T32" i="1"/>
  <c r="W32" i="1"/>
  <c r="K32" i="1"/>
  <c r="N32" i="1"/>
  <c r="Q32" i="1"/>
  <c r="W44" i="1"/>
  <c r="Z44" i="1"/>
  <c r="T44" i="1"/>
  <c r="N44" i="1"/>
  <c r="Q44" i="1"/>
  <c r="K44" i="1"/>
  <c r="W54" i="1"/>
  <c r="T54" i="1"/>
  <c r="N54" i="1"/>
  <c r="Q54" i="1"/>
  <c r="K54" i="1"/>
  <c r="Z54" i="1"/>
  <c r="W65" i="1"/>
  <c r="T65" i="1"/>
  <c r="Q65" i="1"/>
  <c r="K65" i="1"/>
  <c r="N65" i="1"/>
  <c r="Z65" i="1"/>
  <c r="T80" i="1"/>
  <c r="Z80" i="1"/>
  <c r="W80" i="1"/>
  <c r="N80" i="1"/>
  <c r="K80" i="1"/>
  <c r="Q80" i="1"/>
  <c r="W91" i="1"/>
  <c r="K91" i="1"/>
  <c r="T91" i="1"/>
  <c r="N91" i="1"/>
  <c r="Q91" i="1"/>
  <c r="Z91" i="1"/>
  <c r="W100" i="1"/>
  <c r="Z100" i="1"/>
  <c r="T100" i="1"/>
  <c r="Q100" i="1"/>
  <c r="N100" i="1"/>
  <c r="K100" i="1"/>
  <c r="W115" i="1"/>
  <c r="T115" i="1"/>
  <c r="Q115" i="1"/>
  <c r="N115" i="1"/>
  <c r="K115" i="1"/>
  <c r="Z115" i="1"/>
  <c r="G124" i="1"/>
  <c r="Z124" i="1"/>
  <c r="W124" i="1"/>
  <c r="T124" i="1"/>
  <c r="N124" i="1"/>
  <c r="Q124" i="1"/>
  <c r="K124" i="1"/>
  <c r="G138" i="1"/>
  <c r="W138" i="1"/>
  <c r="T138" i="1"/>
  <c r="Q138" i="1"/>
  <c r="K138" i="1"/>
  <c r="N138" i="1"/>
  <c r="Z138" i="1"/>
  <c r="G155" i="1"/>
  <c r="W155" i="1"/>
  <c r="N155" i="1"/>
  <c r="T155" i="1"/>
  <c r="Q155" i="1"/>
  <c r="K155" i="1"/>
  <c r="Z155" i="1"/>
  <c r="W174" i="1"/>
  <c r="T174" i="1"/>
  <c r="N174" i="1"/>
  <c r="K174" i="1"/>
  <c r="Q174" i="1"/>
  <c r="Z174" i="1"/>
  <c r="W190" i="1"/>
  <c r="Q190" i="1"/>
  <c r="T190" i="1"/>
  <c r="N190" i="1"/>
  <c r="K190" i="1"/>
  <c r="Z190" i="1"/>
  <c r="W207" i="1"/>
  <c r="Q207" i="1"/>
  <c r="T207" i="1"/>
  <c r="N207" i="1"/>
  <c r="K207" i="1"/>
  <c r="Z207" i="1"/>
  <c r="G224" i="1"/>
  <c r="Z224" i="1"/>
  <c r="T224" i="1"/>
  <c r="W224" i="1"/>
  <c r="N224" i="1"/>
  <c r="Q224" i="1"/>
  <c r="K224" i="1"/>
  <c r="G237" i="1"/>
  <c r="W237" i="1"/>
  <c r="Q237" i="1"/>
  <c r="T237" i="1"/>
  <c r="N237" i="1"/>
  <c r="K237" i="1"/>
  <c r="Z237" i="1"/>
  <c r="W254" i="1"/>
  <c r="Q254" i="1"/>
  <c r="T254" i="1"/>
  <c r="N254" i="1"/>
  <c r="K254" i="1"/>
  <c r="Z254" i="1"/>
  <c r="G285" i="1"/>
  <c r="W285" i="1"/>
  <c r="T285" i="1"/>
  <c r="Q285" i="1"/>
  <c r="N285" i="1"/>
  <c r="K285" i="1"/>
  <c r="Z285" i="1"/>
  <c r="Z320" i="1"/>
  <c r="T320" i="1"/>
  <c r="W320" i="1"/>
  <c r="N320" i="1"/>
  <c r="Q320" i="1"/>
  <c r="K320" i="1"/>
  <c r="W34" i="1"/>
  <c r="T34" i="1"/>
  <c r="Q34" i="1"/>
  <c r="N34" i="1"/>
  <c r="K34" i="1"/>
  <c r="Z34" i="1"/>
  <c r="G106" i="1"/>
  <c r="W106" i="1"/>
  <c r="T106" i="1"/>
  <c r="Q106" i="1"/>
  <c r="N106" i="1"/>
  <c r="K106" i="1"/>
  <c r="Z106" i="1"/>
  <c r="G315" i="1"/>
  <c r="W315" i="1"/>
  <c r="T315" i="1"/>
  <c r="Q315" i="1"/>
  <c r="N315" i="1"/>
  <c r="K315" i="1"/>
  <c r="Z315" i="1"/>
  <c r="W123" i="1"/>
  <c r="N123" i="1"/>
  <c r="Q123" i="1"/>
  <c r="T123" i="1"/>
  <c r="K123" i="1"/>
  <c r="Z123" i="1"/>
  <c r="G180" i="1"/>
  <c r="Z180" i="1"/>
  <c r="W180" i="1"/>
  <c r="N180" i="1"/>
  <c r="T180" i="1"/>
  <c r="Q180" i="1"/>
  <c r="K180" i="1"/>
  <c r="G267" i="1"/>
  <c r="W267" i="1"/>
  <c r="T267" i="1"/>
  <c r="Q267" i="1"/>
  <c r="N267" i="1"/>
  <c r="K267" i="1"/>
  <c r="Z267" i="1"/>
  <c r="W38" i="1"/>
  <c r="T38" i="1"/>
  <c r="Q38" i="1"/>
  <c r="K38" i="1"/>
  <c r="N38" i="1"/>
  <c r="Z38" i="1"/>
  <c r="Z96" i="1"/>
  <c r="W96" i="1"/>
  <c r="T96" i="1"/>
  <c r="N96" i="1"/>
  <c r="Q96" i="1"/>
  <c r="K96" i="1"/>
  <c r="W162" i="1"/>
  <c r="T162" i="1"/>
  <c r="Q162" i="1"/>
  <c r="N162" i="1"/>
  <c r="K162" i="1"/>
  <c r="Z162" i="1"/>
  <c r="G269" i="1"/>
  <c r="W269" i="1"/>
  <c r="Q269" i="1"/>
  <c r="T269" i="1"/>
  <c r="K269" i="1"/>
  <c r="N269" i="1"/>
  <c r="Z269" i="1"/>
  <c r="Q127" i="1"/>
  <c r="T127" i="1"/>
  <c r="W127" i="1"/>
  <c r="N127" i="1"/>
  <c r="K127" i="1"/>
  <c r="Z127" i="1"/>
  <c r="W70" i="1"/>
  <c r="T70" i="1"/>
  <c r="N70" i="1"/>
  <c r="Q70" i="1"/>
  <c r="K70" i="1"/>
  <c r="Z70" i="1"/>
  <c r="G298" i="1"/>
  <c r="T298" i="1"/>
  <c r="W298" i="1"/>
  <c r="Q298" i="1"/>
  <c r="K298" i="1"/>
  <c r="N298" i="1"/>
  <c r="Z298" i="1"/>
  <c r="W10" i="1"/>
  <c r="T10" i="1"/>
  <c r="Q10" i="1"/>
  <c r="N10" i="1"/>
  <c r="K10" i="1"/>
  <c r="Z10" i="1"/>
  <c r="G61" i="1"/>
  <c r="W61" i="1"/>
  <c r="T61" i="1"/>
  <c r="N61" i="1"/>
  <c r="Q61" i="1"/>
  <c r="K61" i="1"/>
  <c r="Z61" i="1"/>
  <c r="G120" i="1"/>
  <c r="Z120" i="1"/>
  <c r="T120" i="1"/>
  <c r="W120" i="1"/>
  <c r="N120" i="1"/>
  <c r="Q120" i="1"/>
  <c r="K120" i="1"/>
  <c r="G203" i="1"/>
  <c r="W203" i="1"/>
  <c r="Q203" i="1"/>
  <c r="N203" i="1"/>
  <c r="K203" i="1"/>
  <c r="T203" i="1"/>
  <c r="Z203" i="1"/>
  <c r="G305" i="1"/>
  <c r="W305" i="1"/>
  <c r="T305" i="1"/>
  <c r="Q305" i="1"/>
  <c r="N305" i="1"/>
  <c r="K305" i="1"/>
  <c r="Z305" i="1"/>
  <c r="W242" i="1"/>
  <c r="T242" i="1"/>
  <c r="Q242" i="1"/>
  <c r="N242" i="1"/>
  <c r="K242" i="1"/>
  <c r="Z242" i="1"/>
  <c r="Q167" i="1"/>
  <c r="W167" i="1"/>
  <c r="T167" i="1"/>
  <c r="N167" i="1"/>
  <c r="K167" i="1"/>
  <c r="Z167" i="1"/>
  <c r="Z252" i="1"/>
  <c r="W252" i="1"/>
  <c r="Q252" i="1"/>
  <c r="T252" i="1"/>
  <c r="N252" i="1"/>
  <c r="K252" i="1"/>
  <c r="W218" i="1"/>
  <c r="T218" i="1"/>
  <c r="K218" i="1"/>
  <c r="N218" i="1"/>
  <c r="Q218" i="1"/>
  <c r="Z218" i="1"/>
  <c r="G186" i="1"/>
  <c r="W186" i="1"/>
  <c r="T186" i="1"/>
  <c r="Q186" i="1"/>
  <c r="K186" i="1"/>
  <c r="N186" i="1"/>
  <c r="Z186" i="1"/>
  <c r="G64" i="1"/>
  <c r="Z64" i="1"/>
  <c r="T64" i="1"/>
  <c r="W64" i="1"/>
  <c r="K64" i="1"/>
  <c r="Q64" i="1"/>
  <c r="N64" i="1"/>
  <c r="G304" i="1"/>
  <c r="T304" i="1"/>
  <c r="Z304" i="1"/>
  <c r="Q304" i="1"/>
  <c r="W304" i="1"/>
  <c r="N304" i="1"/>
  <c r="K304" i="1"/>
  <c r="G283" i="1"/>
  <c r="W283" i="1"/>
  <c r="T283" i="1"/>
  <c r="Q283" i="1"/>
  <c r="N283" i="1"/>
  <c r="K283" i="1"/>
  <c r="Z283" i="1"/>
  <c r="G272" i="1"/>
  <c r="T272" i="1"/>
  <c r="W272" i="1"/>
  <c r="Z272" i="1"/>
  <c r="Q272" i="1"/>
  <c r="N272" i="1"/>
  <c r="K272" i="1"/>
  <c r="W68" i="1"/>
  <c r="Z68" i="1"/>
  <c r="Q68" i="1"/>
  <c r="T68" i="1"/>
  <c r="N68" i="1"/>
  <c r="K68" i="1"/>
  <c r="W141" i="1"/>
  <c r="Q141" i="1"/>
  <c r="T141" i="1"/>
  <c r="N141" i="1"/>
  <c r="K141" i="1"/>
  <c r="Z141" i="1"/>
  <c r="G251" i="1"/>
  <c r="W251" i="1"/>
  <c r="Q251" i="1"/>
  <c r="T251" i="1"/>
  <c r="N251" i="1"/>
  <c r="K251" i="1"/>
  <c r="Z251" i="1"/>
  <c r="T176" i="1"/>
  <c r="W176" i="1"/>
  <c r="Z176" i="1"/>
  <c r="Q176" i="1"/>
  <c r="N176" i="1"/>
  <c r="K176" i="1"/>
  <c r="G323" i="1"/>
  <c r="W323" i="1"/>
  <c r="Q323" i="1"/>
  <c r="T323" i="1"/>
  <c r="N323" i="1"/>
  <c r="K323" i="1"/>
  <c r="Z323" i="1"/>
  <c r="W239" i="1"/>
  <c r="Q239" i="1"/>
  <c r="T239" i="1"/>
  <c r="N239" i="1"/>
  <c r="K239" i="1"/>
  <c r="Z239" i="1"/>
  <c r="G303" i="1"/>
  <c r="Q303" i="1"/>
  <c r="W303" i="1"/>
  <c r="N303" i="1"/>
  <c r="T303" i="1"/>
  <c r="K303" i="1"/>
  <c r="Z303" i="1"/>
  <c r="G292" i="1"/>
  <c r="W292" i="1"/>
  <c r="Z292" i="1"/>
  <c r="Q292" i="1"/>
  <c r="N292" i="1"/>
  <c r="T292" i="1"/>
  <c r="K292" i="1"/>
  <c r="G282" i="1"/>
  <c r="T282" i="1"/>
  <c r="W282" i="1"/>
  <c r="Q282" i="1"/>
  <c r="K282" i="1"/>
  <c r="N282" i="1"/>
  <c r="Z282" i="1"/>
  <c r="G271" i="1"/>
  <c r="Q271" i="1"/>
  <c r="N271" i="1"/>
  <c r="W271" i="1"/>
  <c r="T271" i="1"/>
  <c r="K271" i="1"/>
  <c r="Z271" i="1"/>
  <c r="G317" i="1"/>
  <c r="W317" i="1"/>
  <c r="T317" i="1"/>
  <c r="Q317" i="1"/>
  <c r="K317" i="1"/>
  <c r="N317" i="1"/>
  <c r="Z317" i="1"/>
  <c r="W14" i="1"/>
  <c r="T14" i="1"/>
  <c r="Q14" i="1"/>
  <c r="K14" i="1"/>
  <c r="N14" i="1"/>
  <c r="Z14" i="1"/>
  <c r="W25" i="1"/>
  <c r="T25" i="1"/>
  <c r="Q25" i="1"/>
  <c r="N25" i="1"/>
  <c r="K25" i="1"/>
  <c r="Z25" i="1"/>
  <c r="W33" i="1"/>
  <c r="T33" i="1"/>
  <c r="Q33" i="1"/>
  <c r="N33" i="1"/>
  <c r="K33" i="1"/>
  <c r="Z33" i="1"/>
  <c r="W45" i="1"/>
  <c r="T45" i="1"/>
  <c r="K45" i="1"/>
  <c r="N45" i="1"/>
  <c r="Q45" i="1"/>
  <c r="Z45" i="1"/>
  <c r="Z56" i="1"/>
  <c r="W56" i="1"/>
  <c r="T56" i="1"/>
  <c r="Q56" i="1"/>
  <c r="K56" i="1"/>
  <c r="N56" i="1"/>
  <c r="W69" i="1"/>
  <c r="Q69" i="1"/>
  <c r="T69" i="1"/>
  <c r="N69" i="1"/>
  <c r="K69" i="1"/>
  <c r="Z69" i="1"/>
  <c r="W81" i="1"/>
  <c r="T81" i="1"/>
  <c r="Q81" i="1"/>
  <c r="K81" i="1"/>
  <c r="N81" i="1"/>
  <c r="Z81" i="1"/>
  <c r="Z92" i="1"/>
  <c r="W92" i="1"/>
  <c r="T92" i="1"/>
  <c r="Q92" i="1"/>
  <c r="N92" i="1"/>
  <c r="K92" i="1"/>
  <c r="W101" i="1"/>
  <c r="Q101" i="1"/>
  <c r="T101" i="1"/>
  <c r="N101" i="1"/>
  <c r="K101" i="1"/>
  <c r="Z101" i="1"/>
  <c r="G116" i="1"/>
  <c r="Z116" i="1"/>
  <c r="W116" i="1"/>
  <c r="T116" i="1"/>
  <c r="Q116" i="1"/>
  <c r="N116" i="1"/>
  <c r="K116" i="1"/>
  <c r="T126" i="1"/>
  <c r="N126" i="1"/>
  <c r="W126" i="1"/>
  <c r="Q126" i="1"/>
  <c r="K126" i="1"/>
  <c r="Z126" i="1"/>
  <c r="W139" i="1"/>
  <c r="T139" i="1"/>
  <c r="N139" i="1"/>
  <c r="Q139" i="1"/>
  <c r="K139" i="1"/>
  <c r="Z139" i="1"/>
  <c r="G156" i="1"/>
  <c r="Z156" i="1"/>
  <c r="W156" i="1"/>
  <c r="T156" i="1"/>
  <c r="Q156" i="1"/>
  <c r="N156" i="1"/>
  <c r="K156" i="1"/>
  <c r="W175" i="1"/>
  <c r="Q175" i="1"/>
  <c r="T175" i="1"/>
  <c r="N175" i="1"/>
  <c r="K175" i="1"/>
  <c r="Z175" i="1"/>
  <c r="Q191" i="1"/>
  <c r="T191" i="1"/>
  <c r="W191" i="1"/>
  <c r="N191" i="1"/>
  <c r="K191" i="1"/>
  <c r="Z191" i="1"/>
  <c r="T208" i="1"/>
  <c r="Z208" i="1"/>
  <c r="Q208" i="1"/>
  <c r="W208" i="1"/>
  <c r="N208" i="1"/>
  <c r="K208" i="1"/>
  <c r="W225" i="1"/>
  <c r="T225" i="1"/>
  <c r="N225" i="1"/>
  <c r="Q225" i="1"/>
  <c r="K225" i="1"/>
  <c r="Z225" i="1"/>
  <c r="W238" i="1"/>
  <c r="Q238" i="1"/>
  <c r="T238" i="1"/>
  <c r="N238" i="1"/>
  <c r="K238" i="1"/>
  <c r="Z238" i="1"/>
  <c r="G258" i="1"/>
  <c r="W258" i="1"/>
  <c r="T258" i="1"/>
  <c r="N258" i="1"/>
  <c r="Q258" i="1"/>
  <c r="K258" i="1"/>
  <c r="Z258" i="1"/>
  <c r="G289" i="1"/>
  <c r="W289" i="1"/>
  <c r="N289" i="1"/>
  <c r="Q289" i="1"/>
  <c r="K289" i="1"/>
  <c r="T289" i="1"/>
  <c r="Z289" i="1"/>
  <c r="W321" i="1"/>
  <c r="T321" i="1"/>
  <c r="N321" i="1"/>
  <c r="Q321" i="1"/>
  <c r="K321" i="1"/>
  <c r="Z321" i="1"/>
  <c r="W73" i="1"/>
  <c r="T73" i="1"/>
  <c r="Q73" i="1"/>
  <c r="K73" i="1"/>
  <c r="N73" i="1"/>
  <c r="Z73" i="1"/>
  <c r="G288" i="1"/>
  <c r="Z288" i="1"/>
  <c r="T288" i="1"/>
  <c r="W288" i="1"/>
  <c r="N288" i="1"/>
  <c r="Q288" i="1"/>
  <c r="K288" i="1"/>
  <c r="W18" i="1"/>
  <c r="T18" i="1"/>
  <c r="Q18" i="1"/>
  <c r="N18" i="1"/>
  <c r="K18" i="1"/>
  <c r="Z18" i="1"/>
  <c r="W75" i="1"/>
  <c r="T75" i="1"/>
  <c r="N75" i="1"/>
  <c r="K75" i="1"/>
  <c r="Q75" i="1"/>
  <c r="Z75" i="1"/>
  <c r="W131" i="1"/>
  <c r="Q131" i="1"/>
  <c r="N131" i="1"/>
  <c r="T131" i="1"/>
  <c r="K131" i="1"/>
  <c r="Z131" i="1"/>
  <c r="W217" i="1"/>
  <c r="T217" i="1"/>
  <c r="Q217" i="1"/>
  <c r="N217" i="1"/>
  <c r="K217" i="1"/>
  <c r="Z217" i="1"/>
  <c r="Z104" i="1"/>
  <c r="T104" i="1"/>
  <c r="K104" i="1"/>
  <c r="N104" i="1"/>
  <c r="Q104" i="1"/>
  <c r="W104" i="1"/>
  <c r="W157" i="1"/>
  <c r="Q157" i="1"/>
  <c r="T157" i="1"/>
  <c r="N157" i="1"/>
  <c r="K157" i="1"/>
  <c r="Z157" i="1"/>
  <c r="Z200" i="1"/>
  <c r="W200" i="1"/>
  <c r="T200" i="1"/>
  <c r="N200" i="1"/>
  <c r="Q200" i="1"/>
  <c r="K200" i="1"/>
  <c r="G276" i="1"/>
  <c r="Z276" i="1"/>
  <c r="W276" i="1"/>
  <c r="T276" i="1"/>
  <c r="Q276" i="1"/>
  <c r="N276" i="1"/>
  <c r="K276" i="1"/>
  <c r="W29" i="1"/>
  <c r="T29" i="1"/>
  <c r="Q29" i="1"/>
  <c r="K29" i="1"/>
  <c r="N29" i="1"/>
  <c r="Z29" i="1"/>
  <c r="T87" i="1"/>
  <c r="W87" i="1"/>
  <c r="Q87" i="1"/>
  <c r="K87" i="1"/>
  <c r="N87" i="1"/>
  <c r="Z87" i="1"/>
  <c r="W147" i="1"/>
  <c r="Q147" i="1"/>
  <c r="K147" i="1"/>
  <c r="T147" i="1"/>
  <c r="N147" i="1"/>
  <c r="Z147" i="1"/>
  <c r="Z232" i="1"/>
  <c r="W232" i="1"/>
  <c r="T232" i="1"/>
  <c r="Q232" i="1"/>
  <c r="N232" i="1"/>
  <c r="K232" i="1"/>
  <c r="T23" i="1"/>
  <c r="W23" i="1"/>
  <c r="Q23" i="1"/>
  <c r="K23" i="1"/>
  <c r="N23" i="1"/>
  <c r="Z23" i="1"/>
  <c r="W197" i="1"/>
  <c r="Q197" i="1"/>
  <c r="T197" i="1"/>
  <c r="N197" i="1"/>
  <c r="K197" i="1"/>
  <c r="Z197" i="1"/>
  <c r="W133" i="1"/>
  <c r="Q133" i="1"/>
  <c r="N133" i="1"/>
  <c r="T133" i="1"/>
  <c r="K133" i="1"/>
  <c r="Z133" i="1"/>
  <c r="W90" i="1"/>
  <c r="T90" i="1"/>
  <c r="Q90" i="1"/>
  <c r="K90" i="1"/>
  <c r="N90" i="1"/>
  <c r="Z90" i="1"/>
  <c r="G248" i="1"/>
  <c r="Z248" i="1"/>
  <c r="T248" i="1"/>
  <c r="Q248" i="1"/>
  <c r="N248" i="1"/>
  <c r="W248" i="1"/>
  <c r="K248" i="1"/>
  <c r="W213" i="1"/>
  <c r="Q213" i="1"/>
  <c r="T213" i="1"/>
  <c r="N213" i="1"/>
  <c r="K213" i="1"/>
  <c r="Z213" i="1"/>
  <c r="W82" i="1"/>
  <c r="T82" i="1"/>
  <c r="Q82" i="1"/>
  <c r="K82" i="1"/>
  <c r="N82" i="1"/>
  <c r="Z82" i="1"/>
  <c r="Z212" i="1"/>
  <c r="W212" i="1"/>
  <c r="N212" i="1"/>
  <c r="Q212" i="1"/>
  <c r="T212" i="1"/>
  <c r="K212" i="1"/>
  <c r="T102" i="1"/>
  <c r="W102" i="1"/>
  <c r="N102" i="1"/>
  <c r="Q102" i="1"/>
  <c r="K102" i="1"/>
  <c r="Z102" i="1"/>
  <c r="G178" i="1"/>
  <c r="W178" i="1"/>
  <c r="T178" i="1"/>
  <c r="Q178" i="1"/>
  <c r="N178" i="1"/>
  <c r="K178" i="1"/>
  <c r="Z178" i="1"/>
  <c r="W236" i="1"/>
  <c r="Z236" i="1"/>
  <c r="Q236" i="1"/>
  <c r="T236" i="1"/>
  <c r="N236" i="1"/>
  <c r="K236" i="1"/>
  <c r="G261" i="1"/>
  <c r="W261" i="1"/>
  <c r="Q261" i="1"/>
  <c r="T261" i="1"/>
  <c r="N261" i="1"/>
  <c r="K261" i="1"/>
  <c r="Z261" i="1"/>
  <c r="G302" i="1"/>
  <c r="W302" i="1"/>
  <c r="T302" i="1"/>
  <c r="Q302" i="1"/>
  <c r="N302" i="1"/>
  <c r="K302" i="1"/>
  <c r="Z302" i="1"/>
  <c r="G291" i="1"/>
  <c r="W291" i="1"/>
  <c r="Q291" i="1"/>
  <c r="N291" i="1"/>
  <c r="T291" i="1"/>
  <c r="K291" i="1"/>
  <c r="Z291" i="1"/>
  <c r="G280" i="1"/>
  <c r="Z280" i="1"/>
  <c r="W280" i="1"/>
  <c r="T280" i="1"/>
  <c r="Q280" i="1"/>
  <c r="N280" i="1"/>
  <c r="K280" i="1"/>
  <c r="G270" i="1"/>
  <c r="W270" i="1"/>
  <c r="T270" i="1"/>
  <c r="Q270" i="1"/>
  <c r="N270" i="1"/>
  <c r="K270" i="1"/>
  <c r="Z270" i="1"/>
  <c r="G313" i="1"/>
  <c r="W313" i="1"/>
  <c r="N313" i="1"/>
  <c r="T313" i="1"/>
  <c r="Q313" i="1"/>
  <c r="K313" i="1"/>
  <c r="Z313" i="1"/>
  <c r="G110" i="1"/>
  <c r="W110" i="1"/>
  <c r="T110" i="1"/>
  <c r="N110" i="1"/>
  <c r="Q110" i="1"/>
  <c r="K110" i="1"/>
  <c r="Z110" i="1"/>
  <c r="W16" i="1"/>
  <c r="Z16" i="1"/>
  <c r="T16" i="1"/>
  <c r="K16" i="1"/>
  <c r="N16" i="1"/>
  <c r="Q16" i="1"/>
  <c r="W26" i="1"/>
  <c r="T26" i="1"/>
  <c r="Q26" i="1"/>
  <c r="N26" i="1"/>
  <c r="K26" i="1"/>
  <c r="Z26" i="1"/>
  <c r="N35" i="1"/>
  <c r="W35" i="1"/>
  <c r="Q35" i="1"/>
  <c r="K35" i="1"/>
  <c r="T35" i="1"/>
  <c r="Z35" i="1"/>
  <c r="G46" i="1"/>
  <c r="W46" i="1"/>
  <c r="T46" i="1"/>
  <c r="N46" i="1"/>
  <c r="Q46" i="1"/>
  <c r="K46" i="1"/>
  <c r="Z46" i="1"/>
  <c r="G57" i="1"/>
  <c r="W57" i="1"/>
  <c r="T57" i="1"/>
  <c r="Q57" i="1"/>
  <c r="K57" i="1"/>
  <c r="N57" i="1"/>
  <c r="Z57" i="1"/>
  <c r="W71" i="1"/>
  <c r="T71" i="1"/>
  <c r="Q71" i="1"/>
  <c r="N71" i="1"/>
  <c r="K71" i="1"/>
  <c r="Z71" i="1"/>
  <c r="Z84" i="1"/>
  <c r="W84" i="1"/>
  <c r="T84" i="1"/>
  <c r="Q84" i="1"/>
  <c r="N84" i="1"/>
  <c r="K84" i="1"/>
  <c r="W94" i="1"/>
  <c r="T94" i="1"/>
  <c r="N94" i="1"/>
  <c r="Q94" i="1"/>
  <c r="K94" i="1"/>
  <c r="Z94" i="1"/>
  <c r="W107" i="1"/>
  <c r="T107" i="1"/>
  <c r="N107" i="1"/>
  <c r="Q107" i="1"/>
  <c r="K107" i="1"/>
  <c r="Z107" i="1"/>
  <c r="W117" i="1"/>
  <c r="T117" i="1"/>
  <c r="Q117" i="1"/>
  <c r="K117" i="1"/>
  <c r="N117" i="1"/>
  <c r="Z117" i="1"/>
  <c r="W129" i="1"/>
  <c r="T129" i="1"/>
  <c r="Q129" i="1"/>
  <c r="K129" i="1"/>
  <c r="N129" i="1"/>
  <c r="Z129" i="1"/>
  <c r="G142" i="1"/>
  <c r="W142" i="1"/>
  <c r="T142" i="1"/>
  <c r="Q142" i="1"/>
  <c r="N142" i="1"/>
  <c r="K142" i="1"/>
  <c r="Z142" i="1"/>
  <c r="Q159" i="1"/>
  <c r="T159" i="1"/>
  <c r="W159" i="1"/>
  <c r="N159" i="1"/>
  <c r="K159" i="1"/>
  <c r="Z159" i="1"/>
  <c r="W177" i="1"/>
  <c r="T177" i="1"/>
  <c r="K177" i="1"/>
  <c r="Q177" i="1"/>
  <c r="N177" i="1"/>
  <c r="Z177" i="1"/>
  <c r="W195" i="1"/>
  <c r="Q195" i="1"/>
  <c r="T195" i="1"/>
  <c r="N195" i="1"/>
  <c r="K195" i="1"/>
  <c r="Z195" i="1"/>
  <c r="G211" i="1"/>
  <c r="W211" i="1"/>
  <c r="T211" i="1"/>
  <c r="N211" i="1"/>
  <c r="Q211" i="1"/>
  <c r="K211" i="1"/>
  <c r="Z211" i="1"/>
  <c r="W226" i="1"/>
  <c r="T226" i="1"/>
  <c r="N226" i="1"/>
  <c r="Q226" i="1"/>
  <c r="K226" i="1"/>
  <c r="Z226" i="1"/>
  <c r="G241" i="1"/>
  <c r="W241" i="1"/>
  <c r="T241" i="1"/>
  <c r="Q241" i="1"/>
  <c r="N241" i="1"/>
  <c r="K241" i="1"/>
  <c r="Z241" i="1"/>
  <c r="G262" i="1"/>
  <c r="W262" i="1"/>
  <c r="Q262" i="1"/>
  <c r="T262" i="1"/>
  <c r="N262" i="1"/>
  <c r="K262" i="1"/>
  <c r="Z262" i="1"/>
  <c r="G293" i="1"/>
  <c r="W293" i="1"/>
  <c r="Q293" i="1"/>
  <c r="T293" i="1"/>
  <c r="N293" i="1"/>
  <c r="K293" i="1"/>
  <c r="Z293" i="1"/>
  <c r="G324" i="1"/>
  <c r="W324" i="1"/>
  <c r="Z324" i="1"/>
  <c r="Q324" i="1"/>
  <c r="T324" i="1"/>
  <c r="N324" i="1"/>
  <c r="K324" i="1"/>
  <c r="T103" i="1"/>
  <c r="Q103" i="1"/>
  <c r="K103" i="1"/>
  <c r="N103" i="1"/>
  <c r="W103" i="1"/>
  <c r="Z103" i="1"/>
  <c r="W169" i="1"/>
  <c r="T169" i="1"/>
  <c r="Q169" i="1"/>
  <c r="N169" i="1"/>
  <c r="K169" i="1"/>
  <c r="Z169" i="1"/>
  <c r="G316" i="1"/>
  <c r="Z316" i="1"/>
  <c r="W316" i="1"/>
  <c r="T316" i="1"/>
  <c r="Q316" i="1"/>
  <c r="N316" i="1"/>
  <c r="K316" i="1"/>
  <c r="Z244" i="1"/>
  <c r="W244" i="1"/>
  <c r="Q244" i="1"/>
  <c r="N244" i="1"/>
  <c r="T244" i="1"/>
  <c r="K244" i="1"/>
  <c r="G259" i="1"/>
  <c r="W259" i="1"/>
  <c r="T259" i="1"/>
  <c r="Q259" i="1"/>
  <c r="N259" i="1"/>
  <c r="K259" i="1"/>
  <c r="Z259" i="1"/>
  <c r="G311" i="1"/>
  <c r="Q311" i="1"/>
  <c r="N311" i="1"/>
  <c r="T311" i="1"/>
  <c r="K311" i="1"/>
  <c r="W311" i="1"/>
  <c r="Z311" i="1"/>
  <c r="W49" i="1"/>
  <c r="T49" i="1"/>
  <c r="Q49" i="1"/>
  <c r="N49" i="1"/>
  <c r="K49" i="1"/>
  <c r="Z49" i="1"/>
  <c r="W109" i="1"/>
  <c r="T109" i="1"/>
  <c r="Q109" i="1"/>
  <c r="N109" i="1"/>
  <c r="K109" i="1"/>
  <c r="Z109" i="1"/>
  <c r="W182" i="1"/>
  <c r="T182" i="1"/>
  <c r="Q182" i="1"/>
  <c r="N182" i="1"/>
  <c r="K182" i="1"/>
  <c r="Z182" i="1"/>
  <c r="W246" i="1"/>
  <c r="Q246" i="1"/>
  <c r="T246" i="1"/>
  <c r="N246" i="1"/>
  <c r="K246" i="1"/>
  <c r="Z246" i="1"/>
  <c r="W15" i="1"/>
  <c r="T15" i="1"/>
  <c r="Q15" i="1"/>
  <c r="K15" i="1"/>
  <c r="N15" i="1"/>
  <c r="Z15" i="1"/>
  <c r="W243" i="1"/>
  <c r="Q243" i="1"/>
  <c r="N243" i="1"/>
  <c r="T243" i="1"/>
  <c r="K243" i="1"/>
  <c r="Z243" i="1"/>
  <c r="G308" i="1"/>
  <c r="Z308" i="1"/>
  <c r="W308" i="1"/>
  <c r="T308" i="1"/>
  <c r="Q308" i="1"/>
  <c r="N308" i="1"/>
  <c r="K308" i="1"/>
  <c r="G309" i="1"/>
  <c r="W309" i="1"/>
  <c r="T309" i="1"/>
  <c r="Q309" i="1"/>
  <c r="N309" i="1"/>
  <c r="K309" i="1"/>
  <c r="Z309" i="1"/>
  <c r="G39" i="1"/>
  <c r="W39" i="1"/>
  <c r="T39" i="1"/>
  <c r="Q39" i="1"/>
  <c r="K39" i="1"/>
  <c r="N39" i="1"/>
  <c r="Z39" i="1"/>
  <c r="W97" i="1"/>
  <c r="T97" i="1"/>
  <c r="Q97" i="1"/>
  <c r="N97" i="1"/>
  <c r="K97" i="1"/>
  <c r="Z97" i="1"/>
  <c r="W185" i="1"/>
  <c r="T185" i="1"/>
  <c r="N185" i="1"/>
  <c r="Q185" i="1"/>
  <c r="K185" i="1"/>
  <c r="Z185" i="1"/>
  <c r="W249" i="1"/>
  <c r="T249" i="1"/>
  <c r="N249" i="1"/>
  <c r="Q249" i="1"/>
  <c r="K249" i="1"/>
  <c r="Z249" i="1"/>
  <c r="Z256" i="1"/>
  <c r="T256" i="1"/>
  <c r="W256" i="1"/>
  <c r="N256" i="1"/>
  <c r="K256" i="1"/>
  <c r="Q256" i="1"/>
  <c r="W55" i="1"/>
  <c r="T55" i="1"/>
  <c r="Q55" i="1"/>
  <c r="K55" i="1"/>
  <c r="N55" i="1"/>
  <c r="Z55" i="1"/>
  <c r="T79" i="1"/>
  <c r="W79" i="1"/>
  <c r="Q79" i="1"/>
  <c r="N79" i="1"/>
  <c r="K79" i="1"/>
  <c r="Z79" i="1"/>
  <c r="G148" i="1"/>
  <c r="Z148" i="1"/>
  <c r="W148" i="1"/>
  <c r="Q148" i="1"/>
  <c r="T148" i="1"/>
  <c r="N148" i="1"/>
  <c r="K148" i="1"/>
  <c r="G93" i="1"/>
  <c r="W93" i="1"/>
  <c r="T93" i="1"/>
  <c r="Q93" i="1"/>
  <c r="N93" i="1"/>
  <c r="K93" i="1"/>
  <c r="Z93" i="1"/>
  <c r="Z152" i="1"/>
  <c r="W152" i="1"/>
  <c r="T152" i="1"/>
  <c r="Q152" i="1"/>
  <c r="N152" i="1"/>
  <c r="K152" i="1"/>
  <c r="Q247" i="1"/>
  <c r="T247" i="1"/>
  <c r="N247" i="1"/>
  <c r="K247" i="1"/>
  <c r="W247" i="1"/>
  <c r="Z247" i="1"/>
  <c r="W209" i="1"/>
  <c r="T209" i="1"/>
  <c r="Q209" i="1"/>
  <c r="K209" i="1"/>
  <c r="N209" i="1"/>
  <c r="Z209" i="1"/>
  <c r="W74" i="1"/>
  <c r="T74" i="1"/>
  <c r="Q74" i="1"/>
  <c r="K74" i="1"/>
  <c r="N74" i="1"/>
  <c r="Z74" i="1"/>
  <c r="W210" i="1"/>
  <c r="T210" i="1"/>
  <c r="Q210" i="1"/>
  <c r="N210" i="1"/>
  <c r="K210" i="1"/>
  <c r="Z210" i="1"/>
  <c r="W179" i="1"/>
  <c r="Q179" i="1"/>
  <c r="N179" i="1"/>
  <c r="T179" i="1"/>
  <c r="K179" i="1"/>
  <c r="Z179" i="1"/>
  <c r="W235" i="1"/>
  <c r="Q235" i="1"/>
  <c r="N235" i="1"/>
  <c r="T235" i="1"/>
  <c r="K235" i="1"/>
  <c r="Z235" i="1"/>
  <c r="G260" i="1"/>
  <c r="W260" i="1"/>
  <c r="Q260" i="1"/>
  <c r="Z260" i="1"/>
  <c r="N260" i="1"/>
  <c r="T260" i="1"/>
  <c r="K260" i="1"/>
  <c r="G300" i="1"/>
  <c r="W300" i="1"/>
  <c r="Z300" i="1"/>
  <c r="Q300" i="1"/>
  <c r="N300" i="1"/>
  <c r="T300" i="1"/>
  <c r="K300" i="1"/>
  <c r="G290" i="1"/>
  <c r="T290" i="1"/>
  <c r="W290" i="1"/>
  <c r="N290" i="1"/>
  <c r="Q290" i="1"/>
  <c r="K290" i="1"/>
  <c r="Z290" i="1"/>
  <c r="G279" i="1"/>
  <c r="Q279" i="1"/>
  <c r="N279" i="1"/>
  <c r="W279" i="1"/>
  <c r="T279" i="1"/>
  <c r="K279" i="1"/>
  <c r="Z279" i="1"/>
  <c r="G268" i="1"/>
  <c r="W268" i="1"/>
  <c r="Z268" i="1"/>
  <c r="Q268" i="1"/>
  <c r="N268" i="1"/>
  <c r="T268" i="1"/>
  <c r="K268" i="1"/>
  <c r="G312" i="1"/>
  <c r="Z312" i="1"/>
  <c r="W312" i="1"/>
  <c r="T312" i="1"/>
  <c r="Q312" i="1"/>
  <c r="N312" i="1"/>
  <c r="K312" i="1"/>
  <c r="G17" i="1"/>
  <c r="W17" i="1"/>
  <c r="T17" i="1"/>
  <c r="Q17" i="1"/>
  <c r="N17" i="1"/>
  <c r="K17" i="1"/>
  <c r="Z17" i="1"/>
  <c r="W27" i="1"/>
  <c r="T27" i="1"/>
  <c r="Q27" i="1"/>
  <c r="N27" i="1"/>
  <c r="K27" i="1"/>
  <c r="Z27" i="1"/>
  <c r="W37" i="1"/>
  <c r="Q37" i="1"/>
  <c r="T37" i="1"/>
  <c r="N37" i="1"/>
  <c r="K37" i="1"/>
  <c r="Z37" i="1"/>
  <c r="T48" i="1"/>
  <c r="Z48" i="1"/>
  <c r="W48" i="1"/>
  <c r="K48" i="1"/>
  <c r="Q48" i="1"/>
  <c r="N48" i="1"/>
  <c r="W59" i="1"/>
  <c r="T59" i="1"/>
  <c r="N59" i="1"/>
  <c r="K59" i="1"/>
  <c r="Q59" i="1"/>
  <c r="Z59" i="1"/>
  <c r="Z72" i="1"/>
  <c r="W72" i="1"/>
  <c r="T72" i="1"/>
  <c r="K72" i="1"/>
  <c r="Q72" i="1"/>
  <c r="N72" i="1"/>
  <c r="W85" i="1"/>
  <c r="T85" i="1"/>
  <c r="Q85" i="1"/>
  <c r="N85" i="1"/>
  <c r="K85" i="1"/>
  <c r="Z85" i="1"/>
  <c r="W95" i="1"/>
  <c r="T95" i="1"/>
  <c r="Q95" i="1"/>
  <c r="K95" i="1"/>
  <c r="N95" i="1"/>
  <c r="Z95" i="1"/>
  <c r="W108" i="1"/>
  <c r="Z108" i="1"/>
  <c r="T108" i="1"/>
  <c r="Q108" i="1"/>
  <c r="N108" i="1"/>
  <c r="K108" i="1"/>
  <c r="W118" i="1"/>
  <c r="T118" i="1"/>
  <c r="N118" i="1"/>
  <c r="Q118" i="1"/>
  <c r="K118" i="1"/>
  <c r="Z118" i="1"/>
  <c r="W130" i="1"/>
  <c r="T130" i="1"/>
  <c r="Q130" i="1"/>
  <c r="K130" i="1"/>
  <c r="N130" i="1"/>
  <c r="Z130" i="1"/>
  <c r="G143" i="1"/>
  <c r="Q143" i="1"/>
  <c r="T143" i="1"/>
  <c r="N143" i="1"/>
  <c r="W143" i="1"/>
  <c r="K143" i="1"/>
  <c r="Z143" i="1"/>
  <c r="Z160" i="1"/>
  <c r="T160" i="1"/>
  <c r="W160" i="1"/>
  <c r="Q160" i="1"/>
  <c r="K160" i="1"/>
  <c r="N160" i="1"/>
  <c r="W181" i="1"/>
  <c r="Q181" i="1"/>
  <c r="T181" i="1"/>
  <c r="N181" i="1"/>
  <c r="K181" i="1"/>
  <c r="Z181" i="1"/>
  <c r="G198" i="1"/>
  <c r="W198" i="1"/>
  <c r="Q198" i="1"/>
  <c r="T198" i="1"/>
  <c r="N198" i="1"/>
  <c r="K198" i="1"/>
  <c r="Z198" i="1"/>
  <c r="Z216" i="1"/>
  <c r="T216" i="1"/>
  <c r="W216" i="1"/>
  <c r="Q216" i="1"/>
  <c r="N216" i="1"/>
  <c r="K216" i="1"/>
  <c r="W229" i="1"/>
  <c r="Q229" i="1"/>
  <c r="T229" i="1"/>
  <c r="N229" i="1"/>
  <c r="K229" i="1"/>
  <c r="Z229" i="1"/>
  <c r="G245" i="1"/>
  <c r="W245" i="1"/>
  <c r="Q245" i="1"/>
  <c r="N245" i="1"/>
  <c r="K245" i="1"/>
  <c r="T245" i="1"/>
  <c r="Z245" i="1"/>
  <c r="G265" i="1"/>
  <c r="W265" i="1"/>
  <c r="T265" i="1"/>
  <c r="N265" i="1"/>
  <c r="Q265" i="1"/>
  <c r="K265" i="1"/>
  <c r="Z265" i="1"/>
  <c r="G297" i="1"/>
  <c r="W297" i="1"/>
  <c r="T297" i="1"/>
  <c r="N297" i="1"/>
  <c r="Q297" i="1"/>
  <c r="K297" i="1"/>
  <c r="Z297" i="1"/>
  <c r="G325" i="1"/>
  <c r="W325" i="1"/>
  <c r="Q325" i="1"/>
  <c r="T325" i="1"/>
  <c r="N325" i="1"/>
  <c r="K325" i="1"/>
  <c r="Z325" i="1"/>
  <c r="K342" i="1"/>
  <c r="T342" i="1"/>
  <c r="N342" i="1"/>
  <c r="Q342" i="1"/>
  <c r="W342" i="1"/>
  <c r="Z342" i="1"/>
  <c r="Z338" i="1"/>
  <c r="N338" i="1"/>
  <c r="Q340" i="1"/>
  <c r="K340" i="1"/>
  <c r="T340" i="1"/>
  <c r="W340" i="1"/>
  <c r="N340" i="1"/>
  <c r="Z340" i="1"/>
  <c r="Q341" i="1"/>
  <c r="K341" i="1"/>
  <c r="T341" i="1"/>
  <c r="N341" i="1"/>
  <c r="W341" i="1"/>
  <c r="Z341" i="1"/>
  <c r="G176" i="1"/>
  <c r="G223" i="1"/>
  <c r="G10" i="1"/>
  <c r="G29" i="1"/>
  <c r="G76" i="1"/>
  <c r="G87" i="1"/>
  <c r="G112" i="1"/>
  <c r="G147" i="1"/>
  <c r="G165" i="1"/>
  <c r="G185" i="1"/>
  <c r="G232" i="1"/>
  <c r="G249" i="1"/>
  <c r="G213" i="1"/>
  <c r="G9" i="1"/>
  <c r="G38" i="1"/>
  <c r="G75" i="1"/>
  <c r="G109" i="1"/>
  <c r="G144" i="1"/>
  <c r="G182" i="1"/>
  <c r="G217" i="1"/>
  <c r="G247" i="1"/>
  <c r="G219" i="1"/>
  <c r="G97" i="1"/>
  <c r="G90" i="1"/>
  <c r="G244" i="1"/>
  <c r="G196" i="1"/>
  <c r="G227" i="1"/>
  <c r="G18" i="1"/>
  <c r="G49" i="1"/>
  <c r="G119" i="1"/>
  <c r="G199" i="1"/>
  <c r="G246" i="1"/>
  <c r="G123" i="1"/>
  <c r="G82" i="1"/>
  <c r="G50" i="1"/>
  <c r="G30" i="1"/>
  <c r="G62" i="1"/>
  <c r="G88" i="1"/>
  <c r="G121" i="1"/>
  <c r="G166" i="1"/>
  <c r="G204" i="1"/>
  <c r="G250" i="1"/>
  <c r="G104" i="1"/>
  <c r="G141" i="1"/>
  <c r="G157" i="1"/>
  <c r="G172" i="1"/>
  <c r="G243" i="1"/>
  <c r="G201" i="1"/>
  <c r="G74" i="1"/>
  <c r="G212" i="1"/>
  <c r="G102" i="1"/>
  <c r="G239" i="1"/>
  <c r="G31" i="1"/>
  <c r="G43" i="1"/>
  <c r="G52" i="1"/>
  <c r="G89" i="1"/>
  <c r="G99" i="1"/>
  <c r="G114" i="1"/>
  <c r="G122" i="1"/>
  <c r="G137" i="1"/>
  <c r="G151" i="1"/>
  <c r="G173" i="1"/>
  <c r="G189" i="1"/>
  <c r="G206" i="1"/>
  <c r="G222" i="1"/>
  <c r="G234" i="1"/>
  <c r="G161" i="1"/>
  <c r="G183" i="1"/>
  <c r="G96" i="1"/>
  <c r="G131" i="1"/>
  <c r="G162" i="1"/>
  <c r="G164" i="1"/>
  <c r="G209" i="1"/>
  <c r="G184" i="1"/>
  <c r="G19" i="1"/>
  <c r="G205" i="1"/>
  <c r="G11" i="1"/>
  <c r="G20" i="1"/>
  <c r="G42" i="1"/>
  <c r="G77" i="1"/>
  <c r="G98" i="1"/>
  <c r="G113" i="1"/>
  <c r="G136" i="1"/>
  <c r="G150" i="1"/>
  <c r="G187" i="1"/>
  <c r="G221" i="1"/>
  <c r="G169" i="1"/>
  <c r="G41" i="1"/>
  <c r="G132" i="1"/>
  <c r="G256" i="1"/>
  <c r="G242" i="1"/>
  <c r="G197" i="1"/>
  <c r="G326" i="1"/>
  <c r="G73" i="1"/>
  <c r="G210" i="1"/>
  <c r="G236" i="1"/>
  <c r="G24" i="1"/>
  <c r="G32" i="1"/>
  <c r="G44" i="1"/>
  <c r="G54" i="1"/>
  <c r="G65" i="1"/>
  <c r="G80" i="1"/>
  <c r="G91" i="1"/>
  <c r="G100" i="1"/>
  <c r="G115" i="1"/>
  <c r="G174" i="1"/>
  <c r="G190" i="1"/>
  <c r="G207" i="1"/>
  <c r="G254" i="1"/>
  <c r="G320" i="1"/>
  <c r="G34" i="1"/>
  <c r="G105" i="1"/>
  <c r="G192" i="1"/>
  <c r="G200" i="1"/>
  <c r="G179" i="1"/>
  <c r="G16" i="1"/>
  <c r="G26" i="1"/>
  <c r="G35" i="1"/>
  <c r="G71" i="1"/>
  <c r="G84" i="1"/>
  <c r="G94" i="1"/>
  <c r="G107" i="1"/>
  <c r="G117" i="1"/>
  <c r="G129" i="1"/>
  <c r="G159" i="1"/>
  <c r="G177" i="1"/>
  <c r="G195" i="1"/>
  <c r="G226" i="1"/>
  <c r="G228" i="1"/>
  <c r="G27" i="1"/>
  <c r="G37" i="1"/>
  <c r="G48" i="1"/>
  <c r="G59" i="1"/>
  <c r="G72" i="1"/>
  <c r="G85" i="1"/>
  <c r="G95" i="1"/>
  <c r="G108" i="1"/>
  <c r="G118" i="1"/>
  <c r="G130" i="1"/>
  <c r="G160" i="1"/>
  <c r="G181" i="1"/>
  <c r="G216" i="1"/>
  <c r="G229" i="1"/>
  <c r="G103" i="1"/>
  <c r="G127" i="1"/>
  <c r="G152" i="1"/>
  <c r="G167" i="1"/>
  <c r="G83" i="1"/>
  <c r="G255" i="1"/>
  <c r="G194" i="1"/>
  <c r="G322" i="1"/>
  <c r="G70" i="1"/>
  <c r="G202" i="1"/>
  <c r="G235" i="1"/>
  <c r="G14" i="1"/>
  <c r="G25" i="1"/>
  <c r="G33" i="1"/>
  <c r="G45" i="1"/>
  <c r="G56" i="1"/>
  <c r="G69" i="1"/>
  <c r="G81" i="1"/>
  <c r="G92" i="1"/>
  <c r="G101" i="1"/>
  <c r="G126" i="1"/>
  <c r="G139" i="1"/>
  <c r="G175" i="1"/>
  <c r="G191" i="1"/>
  <c r="G208" i="1"/>
  <c r="G225" i="1"/>
  <c r="G238" i="1"/>
  <c r="G321" i="1"/>
  <c r="G68" i="1"/>
  <c r="G133" i="1"/>
  <c r="G79" i="1"/>
  <c r="G252" i="1"/>
  <c r="G218" i="1"/>
  <c r="G15" i="1"/>
  <c r="G23" i="1"/>
  <c r="G55" i="1"/>
  <c r="G128" i="1"/>
  <c r="G153" i="1"/>
  <c r="W338" i="1"/>
  <c r="T338" i="1"/>
  <c r="Q338" i="1"/>
  <c r="K338" i="1"/>
  <c r="AE347" i="1"/>
  <c r="T8" i="1"/>
  <c r="W8" i="1"/>
  <c r="Q8" i="1"/>
  <c r="Z8" i="1"/>
  <c r="N8" i="1"/>
  <c r="K8" i="1"/>
  <c r="Z345" i="1" l="1"/>
  <c r="K335" i="1"/>
  <c r="N335" i="1"/>
  <c r="Z335" i="1"/>
  <c r="Q335" i="1"/>
  <c r="W335" i="1"/>
  <c r="T335" i="1"/>
  <c r="N345" i="1"/>
  <c r="W345" i="1"/>
  <c r="K345" i="1"/>
  <c r="Q345" i="1"/>
  <c r="T345" i="1"/>
  <c r="G345" i="1"/>
  <c r="H337" i="1"/>
  <c r="A337" i="1" s="1"/>
  <c r="A140" i="1"/>
  <c r="A58" i="1"/>
  <c r="A36" i="1"/>
  <c r="A47" i="1"/>
  <c r="A53" i="1"/>
  <c r="A40" i="1"/>
  <c r="A145" i="1"/>
  <c r="A125" i="1"/>
  <c r="A134" i="1"/>
  <c r="H7" i="1"/>
  <c r="A7" i="1" s="1"/>
  <c r="G335" i="1"/>
  <c r="C30" i="2" s="1"/>
  <c r="C33" i="2" s="1"/>
  <c r="A111" i="1"/>
  <c r="A319" i="1"/>
  <c r="A67" i="1"/>
  <c r="A22" i="1"/>
  <c r="Z347" i="1" l="1"/>
  <c r="N347" i="1"/>
  <c r="T347" i="1"/>
  <c r="Q347" i="1"/>
  <c r="K347" i="1"/>
  <c r="W347" i="1"/>
  <c r="A345" i="1"/>
  <c r="G347" i="1"/>
  <c r="A347" i="1" s="1"/>
  <c r="A335" i="1"/>
  <c r="E30" i="2" l="1"/>
  <c r="E33" i="2" s="1"/>
  <c r="D30" i="2"/>
  <c r="D33" i="2" s="1"/>
</calcChain>
</file>

<file path=xl/sharedStrings.xml><?xml version="1.0" encoding="utf-8"?>
<sst xmlns="http://schemas.openxmlformats.org/spreadsheetml/2006/main" count="1209" uniqueCount="814">
  <si>
    <t>13.1.1</t>
  </si>
  <si>
    <t>13.1.2</t>
  </si>
  <si>
    <t>13.2.1</t>
  </si>
  <si>
    <t>13.2.2</t>
  </si>
  <si>
    <t>13.2.3</t>
  </si>
  <si>
    <t>13.2.4</t>
  </si>
  <si>
    <t>GABINETE PLASTICO 400 X 300 X 300 mm</t>
  </si>
  <si>
    <t>Con tapa. Inc. Soportes de equipos, juegos de barras y borneras. Protecc. IP 65 .</t>
  </si>
  <si>
    <t>24.1</t>
  </si>
  <si>
    <t>24.2</t>
  </si>
  <si>
    <t>24.3</t>
  </si>
  <si>
    <t>PARA LA ZONA DE METRO NO SE RECONOCERA MONTO ALGUNO POR DISTANCIA</t>
  </si>
  <si>
    <r>
      <rPr>
        <b/>
        <sz val="12"/>
        <rFont val="Verdana"/>
        <family val="2"/>
      </rPr>
      <t>LITORAL:</t>
    </r>
    <r>
      <rPr>
        <sz val="12"/>
        <rFont val="Verdana"/>
        <family val="2"/>
      </rPr>
      <t xml:space="preserve"> ROSARIO</t>
    </r>
  </si>
  <si>
    <r>
      <rPr>
        <b/>
        <sz val="12"/>
        <rFont val="Verdana"/>
        <family val="2"/>
      </rPr>
      <t xml:space="preserve">MEDITERRANEA: </t>
    </r>
    <r>
      <rPr>
        <sz val="12"/>
        <rFont val="Verdana"/>
        <family val="2"/>
      </rPr>
      <t>CÓRDOBA</t>
    </r>
  </si>
  <si>
    <r>
      <rPr>
        <b/>
        <sz val="12"/>
        <rFont val="Verdana"/>
        <family val="2"/>
      </rPr>
      <t xml:space="preserve">DEL SOL: </t>
    </r>
    <r>
      <rPr>
        <sz val="12"/>
        <rFont val="Verdana"/>
        <family val="2"/>
      </rPr>
      <t>MENDOZA</t>
    </r>
  </si>
  <si>
    <r>
      <rPr>
        <b/>
        <sz val="12"/>
        <rFont val="Verdana"/>
        <family val="2"/>
      </rPr>
      <t>PATAGONIA:</t>
    </r>
    <r>
      <rPr>
        <sz val="12"/>
        <rFont val="Verdana"/>
        <family val="2"/>
      </rPr>
      <t xml:space="preserve"> NEUQUEN</t>
    </r>
  </si>
  <si>
    <t>PROVISION Y MONTAJE</t>
  </si>
  <si>
    <t xml:space="preserve"> FLETE/ VIATICOS</t>
  </si>
  <si>
    <t>CERTIFICADO DE OBRA N°</t>
  </si>
  <si>
    <t>CERTIFICADO ADICIONAL DE OBRA N°</t>
  </si>
  <si>
    <t>UN</t>
  </si>
  <si>
    <t>Sondeo a 6,00 m</t>
  </si>
  <si>
    <t xml:space="preserve">Periódica y final. </t>
  </si>
  <si>
    <t>Con tosca</t>
  </si>
  <si>
    <t>Material auxiliar ,cableado , conexionado e identificado. Totalmente montado e instalado</t>
  </si>
  <si>
    <t>N/C</t>
  </si>
  <si>
    <t>Con arena</t>
  </si>
  <si>
    <t>OBSERVACIONES</t>
  </si>
  <si>
    <t>NOTA 1: LOS VALORES NO INCLUYEN IVA</t>
  </si>
  <si>
    <t xml:space="preserve">INGENIERIA Y MANTENIMIENTO   </t>
  </si>
  <si>
    <t>OBRA DE:</t>
  </si>
  <si>
    <t>CONCEPTO:</t>
  </si>
  <si>
    <t>CONTRATISTA:</t>
  </si>
  <si>
    <t>CONTRATO N°:</t>
  </si>
  <si>
    <t>INICIO ESTIMADO :</t>
  </si>
  <si>
    <t>INICIO REAL :</t>
  </si>
  <si>
    <t>FINAL ESTIMADO :</t>
  </si>
  <si>
    <t>FINAL REAL :</t>
  </si>
  <si>
    <t>TIEMPO ESTIMADO :</t>
  </si>
  <si>
    <t>TIEMPO REAL :</t>
  </si>
  <si>
    <t>CODIGO BOCA :</t>
  </si>
  <si>
    <t>DIRECCION :</t>
  </si>
  <si>
    <t>LOCALIDAD :</t>
  </si>
  <si>
    <t>TELEFONO :</t>
  </si>
  <si>
    <t>PROVINCIA :</t>
  </si>
  <si>
    <t>UNIDAD COMERCIAL :</t>
  </si>
  <si>
    <t>CONCEPTO</t>
  </si>
  <si>
    <t>DESCUENTO PARCIAL POR ANTICIPO</t>
  </si>
  <si>
    <t>RETENCION  FONDO DE GARANTIA</t>
  </si>
  <si>
    <t>DEDUCCION POR DE MULTA</t>
  </si>
  <si>
    <t>OBSERVACIONES :</t>
  </si>
  <si>
    <t>Por Ingeniería y Mantenimiento</t>
  </si>
  <si>
    <t>TOTAL</t>
  </si>
  <si>
    <t>1.14</t>
  </si>
  <si>
    <t>8.5</t>
  </si>
  <si>
    <t>CIUDADES BASE “KM 0”</t>
  </si>
  <si>
    <t>NO SE RECONOCERÁN LOS CONCEPTOS DE FLETE, TRASLADO NI PERMANENCIA PARA EE/SS UBICADAS DENTRO DE LOS 100 KM MEDIDOS DESDE LA CIUDAD BASE “KM 0” MÁS CERCANA.</t>
  </si>
  <si>
    <t>PARA TODOS LOS ÍTEMS ANTERIORES TENDRÁ VALIDEZ EL SIGUIENTE LISTADO DE CIUDADES BASE “KM 0”:</t>
  </si>
  <si>
    <t>ir al inicio de esta hoja</t>
  </si>
  <si>
    <t>CANTIDAD</t>
  </si>
  <si>
    <t>$ UNIT.</t>
  </si>
  <si>
    <t>RUBRO
ITEM</t>
  </si>
  <si>
    <t>OTROS</t>
  </si>
  <si>
    <t>CONTRATISTA</t>
  </si>
  <si>
    <t>CONTRATO N°</t>
  </si>
  <si>
    <t>COMPUTO Y PRESUPUESTO</t>
  </si>
  <si>
    <t>OBRA CIVIL BOXES</t>
  </si>
  <si>
    <t>OBRA CIVIL TIENDAS</t>
  </si>
  <si>
    <t>OBRA CIVIL DE MEJORAS EE/SS</t>
  </si>
  <si>
    <t>RAZON SOCIAL :</t>
  </si>
  <si>
    <t>detalle :</t>
  </si>
  <si>
    <t>detalle</t>
  </si>
  <si>
    <t>Estación de Servicio</t>
  </si>
  <si>
    <t>Distribuidor Lubricantes</t>
  </si>
  <si>
    <t>Distribuidor Diesel</t>
  </si>
  <si>
    <t>Otro: ver observaciones</t>
  </si>
  <si>
    <t>ESTACIONES DE SERVICIO</t>
  </si>
  <si>
    <t>LUBRICANTES</t>
  </si>
  <si>
    <t>SERVICIO TECNICO</t>
  </si>
  <si>
    <t>SUBTOTAL2</t>
  </si>
  <si>
    <t>SUBTOTAL1</t>
  </si>
  <si>
    <t>RECONOCIMIENTO POR FLETE, TRASLADO DE PERSONAL Y PERMANENCIA</t>
  </si>
  <si>
    <t>km</t>
  </si>
  <si>
    <t>7.4</t>
  </si>
  <si>
    <t>10.6</t>
  </si>
  <si>
    <t>10.7</t>
  </si>
  <si>
    <t>10.8</t>
  </si>
  <si>
    <t>MONTO PRESENTE CERTIFICADO (sin IVA)</t>
  </si>
  <si>
    <t>PENDIENTE DE CERTIFICAR</t>
  </si>
  <si>
    <t>A CERTIFICAR
FECHA:</t>
  </si>
  <si>
    <t>MONTOS CERTIFICADO</t>
  </si>
  <si>
    <t>TOTALES</t>
  </si>
  <si>
    <t xml:space="preserve">COMPUTO Y PRESUPUESTO </t>
  </si>
  <si>
    <t>CERTIFICADOS ANTERIORES</t>
  </si>
  <si>
    <t>Tramo Perforado 200mm ALA 50mm BWG N° 16 con cruces y soportes.</t>
  </si>
  <si>
    <t>DESCRIPCION</t>
  </si>
  <si>
    <t>1.1</t>
  </si>
  <si>
    <t>1.2</t>
  </si>
  <si>
    <t>1.3</t>
  </si>
  <si>
    <t>1.4</t>
  </si>
  <si>
    <t>1.5</t>
  </si>
  <si>
    <t>1.6</t>
  </si>
  <si>
    <t>un</t>
  </si>
  <si>
    <t>1.7</t>
  </si>
  <si>
    <t>ml</t>
  </si>
  <si>
    <t>1.8</t>
  </si>
  <si>
    <t>1.9</t>
  </si>
  <si>
    <t>1.10</t>
  </si>
  <si>
    <t>m2</t>
  </si>
  <si>
    <t>1.11</t>
  </si>
  <si>
    <t>1.12</t>
  </si>
  <si>
    <t>1.13</t>
  </si>
  <si>
    <t>2.1</t>
  </si>
  <si>
    <t>2.2</t>
  </si>
  <si>
    <t>2.3</t>
  </si>
  <si>
    <t>2.4</t>
  </si>
  <si>
    <t>2.5</t>
  </si>
  <si>
    <t>2.6</t>
  </si>
  <si>
    <t>2.7</t>
  </si>
  <si>
    <t>2.8</t>
  </si>
  <si>
    <t>2.9</t>
  </si>
  <si>
    <t>gl</t>
  </si>
  <si>
    <t>TRABAJOS PRELIMINARES</t>
  </si>
  <si>
    <t>3.1</t>
  </si>
  <si>
    <t>m3</t>
  </si>
  <si>
    <t>3.2</t>
  </si>
  <si>
    <t>3.3</t>
  </si>
  <si>
    <t>4.1</t>
  </si>
  <si>
    <t>4.2</t>
  </si>
  <si>
    <t>4.3</t>
  </si>
  <si>
    <t>4.4</t>
  </si>
  <si>
    <t>4.5</t>
  </si>
  <si>
    <t>5.1</t>
  </si>
  <si>
    <t>5.2</t>
  </si>
  <si>
    <t>5.3</t>
  </si>
  <si>
    <t>5.4</t>
  </si>
  <si>
    <t>5.5</t>
  </si>
  <si>
    <t>6.1</t>
  </si>
  <si>
    <t>6.2</t>
  </si>
  <si>
    <t>VARIOS</t>
  </si>
  <si>
    <t>7.1</t>
  </si>
  <si>
    <t>7.2</t>
  </si>
  <si>
    <t>7.3</t>
  </si>
  <si>
    <t>8.1</t>
  </si>
  <si>
    <t>8.2</t>
  </si>
  <si>
    <t>8.3</t>
  </si>
  <si>
    <t>8.4</t>
  </si>
  <si>
    <t>9.1</t>
  </si>
  <si>
    <t>9.2</t>
  </si>
  <si>
    <t>9.3</t>
  </si>
  <si>
    <t>10.1</t>
  </si>
  <si>
    <t>10.2</t>
  </si>
  <si>
    <t>10.3</t>
  </si>
  <si>
    <t>10.4</t>
  </si>
  <si>
    <t>10.5</t>
  </si>
  <si>
    <t>11.1</t>
  </si>
  <si>
    <t>11.2</t>
  </si>
  <si>
    <t>11.3</t>
  </si>
  <si>
    <t>12.1</t>
  </si>
  <si>
    <t>12.2</t>
  </si>
  <si>
    <t>Distribuidor Diesel YPF-Directo</t>
  </si>
  <si>
    <t>12.3</t>
  </si>
  <si>
    <t>12.4</t>
  </si>
  <si>
    <t>13.1</t>
  </si>
  <si>
    <t>13.2</t>
  </si>
  <si>
    <t>A DEFINIR</t>
  </si>
  <si>
    <t>VENTAS DIRECTAS</t>
  </si>
  <si>
    <t>14.1</t>
  </si>
  <si>
    <t>CAÑERIAS H° G°</t>
  </si>
  <si>
    <t>¾ "</t>
  </si>
  <si>
    <t>1"</t>
  </si>
  <si>
    <t>1 ½ "</t>
  </si>
  <si>
    <t>2"</t>
  </si>
  <si>
    <t>14.2</t>
  </si>
  <si>
    <t>CAÑERIAS ACERO TIPO MOP</t>
  </si>
  <si>
    <t>RS 19/15</t>
  </si>
  <si>
    <t>RS 25/21</t>
  </si>
  <si>
    <t>RS 32/28</t>
  </si>
  <si>
    <t>14.3</t>
  </si>
  <si>
    <t>CAÑERÍA DE PVC RIGIDO</t>
  </si>
  <si>
    <t>14.4</t>
  </si>
  <si>
    <t>14.5</t>
  </si>
  <si>
    <t>CANALIZACIONES</t>
  </si>
  <si>
    <t>BANDEJA PORTACABLES</t>
  </si>
  <si>
    <t>SIMPLE EN MAMPOSTERIA</t>
  </si>
  <si>
    <t>SIMPLE EN CONTRAPISO</t>
  </si>
  <si>
    <t>SIMPLE B/TIERRA CON PROTECCION</t>
  </si>
  <si>
    <t>14.6</t>
  </si>
  <si>
    <t>STX  2 x 2,5 mm2</t>
  </si>
  <si>
    <t>STX  3 x 2,5 mm2</t>
  </si>
  <si>
    <t>STX  4 x 2,5 mm2</t>
  </si>
  <si>
    <t>SEGUIMIENTO CERTIFICADOS, BORRADORES ETC.</t>
  </si>
  <si>
    <t>GABINETE METALICO 600 X 750 X 300 mm</t>
  </si>
  <si>
    <t>INTERRUPTOR  AUTOMATICO BIPOLAR  DIFERENCIAL 40 A</t>
  </si>
  <si>
    <t>INTERRUPTOR  AUTOMATICO BIPOLAR  DIFERENCIAL 63 A</t>
  </si>
  <si>
    <t>INTERRUPTOR  AUTOMATICO TETRAPOLAR  DIFERENCIAL 40 A</t>
  </si>
  <si>
    <t>INTERRUPTOR  AUTOMATICO TETRAPOLAR  DIFERENCIAL 63 A</t>
  </si>
  <si>
    <t>INTERRUPTOR AUTOMATICO TERMOMAGNETICO BIPOLAR 16 A</t>
  </si>
  <si>
    <t>INTERRUPTOR AUTOMATICO TERMOMAGNETICO BIPOLAR 20 A</t>
  </si>
  <si>
    <t>INTERRUPTOR AUTOMATICO TERMOMAGNETICO BIPOLAR 32 A</t>
  </si>
  <si>
    <t>INTERRUPTOR AUTOMATICO TERMOMAGNETICO BIPOLAR 40 A</t>
  </si>
  <si>
    <t>INTERRUPTOR AUTOMATICO TERMOMAGNETICO TRIPOLAR 16 A</t>
  </si>
  <si>
    <t>INTERRUPTOR AUTOMATICO TERMOMAGNETICO TRIPOLAR 20 A</t>
  </si>
  <si>
    <t>INTERRUPTOR AUTOMATICO TERMOMAGNETICO TRIPOLAR 32 A</t>
  </si>
  <si>
    <t>INTERRUPTOR AUTOMATICO TERMOMAGNETICO TRIPOLAR 40 A</t>
  </si>
  <si>
    <t>PLACA ACRILICO IDENTIFICACION CIRCUITOS</t>
  </si>
  <si>
    <t>INTERRUPTOR EN CARGA SECCIONADOR TETRAPOLAR  IN = 100 A</t>
  </si>
  <si>
    <t>GUARDAMOTOR 10A</t>
  </si>
  <si>
    <t>LOS TRABAJOS SOLICITADOS FUERA DE CONTRATO DEBERAN CONTAR CON PRESUPUESTO PREVIO.</t>
  </si>
  <si>
    <t>S/COD.</t>
  </si>
  <si>
    <t>s/código</t>
  </si>
  <si>
    <t>SOLICITUD DE TRABAJO</t>
  </si>
  <si>
    <t>VERIFICACION Y SELLADO DE CAÑERIAS EN TABLERO</t>
  </si>
  <si>
    <t>COLOCACION DE PUERTAS INTERNAS EN TABLEROS</t>
  </si>
  <si>
    <t>COLOCACION DE CABLE Y PINZA PARA PAT DE TANQUES</t>
  </si>
  <si>
    <t>JABALINA DESCARGA A TIERRA</t>
  </si>
  <si>
    <t>15.1</t>
  </si>
  <si>
    <t>15.2</t>
  </si>
  <si>
    <t>2 m x 5 m</t>
  </si>
  <si>
    <t>Incluye utilizacion de artefactos provisorios</t>
  </si>
  <si>
    <t>Incluye retiro de borde metalico cuando corresponda</t>
  </si>
  <si>
    <t>8.6</t>
  </si>
  <si>
    <t>8.7</t>
  </si>
  <si>
    <t>8.8</t>
  </si>
  <si>
    <t>8.9</t>
  </si>
  <si>
    <t>8.10</t>
  </si>
  <si>
    <t>8.11</t>
  </si>
  <si>
    <t>9.4</t>
  </si>
  <si>
    <t>9.5</t>
  </si>
  <si>
    <t>9.6</t>
  </si>
  <si>
    <t>9.7</t>
  </si>
  <si>
    <t>9.8</t>
  </si>
  <si>
    <t>9.9</t>
  </si>
  <si>
    <t>Construcción de pasarela peatonal</t>
  </si>
  <si>
    <t>Cartel de obra</t>
  </si>
  <si>
    <t>Obrador</t>
  </si>
  <si>
    <t>Iluminacion de obra</t>
  </si>
  <si>
    <t>Distribucion de electricidad de obra</t>
  </si>
  <si>
    <t>Agua de obra</t>
  </si>
  <si>
    <t>Limpieza de obra</t>
  </si>
  <si>
    <t>Estudio de resistividad de Suelo</t>
  </si>
  <si>
    <t>Aserrado de hormigón</t>
  </si>
  <si>
    <t>Rotura de contrapiso</t>
  </si>
  <si>
    <t xml:space="preserve">Retiro de contrapiso y pavimento </t>
  </si>
  <si>
    <t>Rotura y retiro de bases y vigas de HºAº</t>
  </si>
  <si>
    <t>Rotura y retiro de bases y zapatas de Hº de cascote.</t>
  </si>
  <si>
    <t>Rotura y retiro de vereda.</t>
  </si>
  <si>
    <t>Desafectación y retiro de instalaciones existentes</t>
  </si>
  <si>
    <t>DEMOLICIÓN</t>
  </si>
  <si>
    <t>Excavación a máquina</t>
  </si>
  <si>
    <t>Excavación manual</t>
  </si>
  <si>
    <t>Retiro de tierra en firme</t>
  </si>
  <si>
    <t>MOVIMIENTO DE SUELOS</t>
  </si>
  <si>
    <t>Suelo cemento</t>
  </si>
  <si>
    <t xml:space="preserve">Sub-base de suelo cal </t>
  </si>
  <si>
    <t>Base de estabilizado granular</t>
  </si>
  <si>
    <t>Incluye perfilado, nivelacion y compactación.</t>
  </si>
  <si>
    <t>5 m3 de capacidad</t>
  </si>
  <si>
    <t>10 m3 de capacidad</t>
  </si>
  <si>
    <t>15 m3 de capacidad</t>
  </si>
  <si>
    <t>20 m3 de capacidad</t>
  </si>
  <si>
    <t>40 m3 de capacidad</t>
  </si>
  <si>
    <t>Vapor de agua, hielo seco, gases inertes</t>
  </si>
  <si>
    <t>tk</t>
  </si>
  <si>
    <t>7.5</t>
  </si>
  <si>
    <t>Sump Riser completo 35" c/entry boots (con tapa composite)</t>
  </si>
  <si>
    <t>Sump Riser completo 42" c/entry boots (con tapa composite)</t>
  </si>
  <si>
    <t>Sump Riser completo 45" c/entry boots (con tapa composite)</t>
  </si>
  <si>
    <t>Dispenser Sump para surtidor simple o doble c/entry boots</t>
  </si>
  <si>
    <t>Dispenser Sump para surtidor cuadro, séxtuple u óctuple c/entry boots</t>
  </si>
  <si>
    <t>Válvula de pié</t>
  </si>
  <si>
    <t>Succión extraíble completa</t>
  </si>
  <si>
    <t>Tapa expansora</t>
  </si>
  <si>
    <t>Fuelle de goma de succión</t>
  </si>
  <si>
    <t>Cajas de vereda 12" (incluye tapa)</t>
  </si>
  <si>
    <t>8.12</t>
  </si>
  <si>
    <t>Sifonado de tanques</t>
  </si>
  <si>
    <t>8.13</t>
  </si>
  <si>
    <t>8.14</t>
  </si>
  <si>
    <t>Válvula flotante</t>
  </si>
  <si>
    <t>8.15</t>
  </si>
  <si>
    <t>Válvula de presión y vacío</t>
  </si>
  <si>
    <t>8.16</t>
  </si>
  <si>
    <t xml:space="preserve">Flexible hidráulico de 1 1/2" x 30 cm de largo  </t>
  </si>
  <si>
    <t>8.17</t>
  </si>
  <si>
    <t xml:space="preserve">Flexible hidráulico de 1 1/2" x 45 cm de largo  </t>
  </si>
  <si>
    <t>8.18</t>
  </si>
  <si>
    <t xml:space="preserve">Flexible hidráulico de 1 1/2" x 60 cm de largo  </t>
  </si>
  <si>
    <t>8.19</t>
  </si>
  <si>
    <t xml:space="preserve">Flexible hidráulico de 2" x 30 cm de largo  </t>
  </si>
  <si>
    <t>8.20</t>
  </si>
  <si>
    <t xml:space="preserve">Flexible hidráulico de 2" x 45 cm de largo  </t>
  </si>
  <si>
    <t>8.21</t>
  </si>
  <si>
    <t xml:space="preserve">Flexible hidráulico de 2" x 60 cm de largo  </t>
  </si>
  <si>
    <t>8.22</t>
  </si>
  <si>
    <t>Cruceta (incluye válvula flotante)</t>
  </si>
  <si>
    <t>8.23</t>
  </si>
  <si>
    <t xml:space="preserve">Válvula y tapa recup. de gases </t>
  </si>
  <si>
    <t>8.24</t>
  </si>
  <si>
    <t>Adaptador y tapa para descarga en 3"</t>
  </si>
  <si>
    <t>8.25</t>
  </si>
  <si>
    <t>Adaptador y tapa para descarga en 4"</t>
  </si>
  <si>
    <t>8.26</t>
  </si>
  <si>
    <t>Tapa galvanizada 2"</t>
  </si>
  <si>
    <t>Cañería de H°G° IRAM 2502 enterrada de 4" (descarga)</t>
  </si>
  <si>
    <t>Cañería de H°G° IRAM 2502 enterrada de 3" (recuperación)</t>
  </si>
  <si>
    <t>Cañería de H°G° IRAM 2502 enterrada de 2" (recuperación)-(Succión- para long mayor 12mtrs menor 18 mtrs)</t>
  </si>
  <si>
    <t>Cañería de H°G° IRAM 2502 enterrada de 1 1/2" (Succión- para long mayor 2mtrs menor 12 mtrs)</t>
  </si>
  <si>
    <t>Cañería de H°G° aérea de 2" (venteo)</t>
  </si>
  <si>
    <t>Cañería de PRFV enterrada de 4" (descarga)</t>
  </si>
  <si>
    <t>Cañería de PRFV enterrada de 3"(recuperación)</t>
  </si>
  <si>
    <t>Cañería de PRFV enterrada de 2" (Succión- para long mayor 12mtrs menor 18 mtrs)</t>
  </si>
  <si>
    <t>Cañería de PRFV enterrada de 1 1/2" (Succión- para long mayor 2mtrs menor 12 mtrs)</t>
  </si>
  <si>
    <t>9.10</t>
  </si>
  <si>
    <t>9.11</t>
  </si>
  <si>
    <t>9.12</t>
  </si>
  <si>
    <t>9.13</t>
  </si>
  <si>
    <t>Cañería flexible de simple pared enterrada de 4"</t>
  </si>
  <si>
    <t>Cañería flexible de simple pared enterrada de 3"</t>
  </si>
  <si>
    <t>Cañería flexible de simple pared enterrada de 2"</t>
  </si>
  <si>
    <t>Cañería flexible de simple pared enterrada de 1 1/2"</t>
  </si>
  <si>
    <t>Cañería flexible de doble pared enterrada de 4"</t>
  </si>
  <si>
    <t>Cañería flexible de doble pared enterrada de 3"</t>
  </si>
  <si>
    <t>Cañería flexible de doble pared enterrada de 2"</t>
  </si>
  <si>
    <t>Cañería flexible de doble pared enterrada de 1 1/2"</t>
  </si>
  <si>
    <t xml:space="preserve">Pavimento de H°A° 0,15 malla simple </t>
  </si>
  <si>
    <t>Pavimento asfáltico en caliente e=10 cm</t>
  </si>
  <si>
    <t>Canaleta perimetral</t>
  </si>
  <si>
    <t>Rejilla perimetral</t>
  </si>
  <si>
    <t>Cámara interceptora 500 lts.</t>
  </si>
  <si>
    <t>Cámara interceptora 1000 lts.</t>
  </si>
  <si>
    <t>Tablero general completo de Succión.Modelo tipo: 3 surtidores octuples (ver Documento 2.2 Punto 01-Descripción genérica del servicio)</t>
  </si>
  <si>
    <t>Incluye aserrado , rotura , retiro de escombros con volquete , excavación , hormigonado de la canaleta , marco perimetral , herrería ambos con pintura antióxido previa y epoxi negro y tomado de juntas .</t>
  </si>
  <si>
    <t>Solamente trabajos de herreria</t>
  </si>
  <si>
    <t xml:space="preserve">Incluye tapas. </t>
  </si>
  <si>
    <t>13.3.1</t>
  </si>
  <si>
    <t>13.3.2</t>
  </si>
  <si>
    <t>13.3.3</t>
  </si>
  <si>
    <t>13.4.1</t>
  </si>
  <si>
    <t>13.4.2</t>
  </si>
  <si>
    <t>13.4.3</t>
  </si>
  <si>
    <t>13.4.4</t>
  </si>
  <si>
    <t>13.6.1</t>
  </si>
  <si>
    <t>13.6.2</t>
  </si>
  <si>
    <t>13.6.3</t>
  </si>
  <si>
    <t>13.6.4</t>
  </si>
  <si>
    <t>13.7.1</t>
  </si>
  <si>
    <t>13.7.2</t>
  </si>
  <si>
    <t>13.7.3</t>
  </si>
  <si>
    <t>13.7.4</t>
  </si>
  <si>
    <t>13.7.5</t>
  </si>
  <si>
    <t>13.7.6</t>
  </si>
  <si>
    <t>13.7.7</t>
  </si>
  <si>
    <t>13.7.8</t>
  </si>
  <si>
    <t>13.7.9</t>
  </si>
  <si>
    <t>13.7.10</t>
  </si>
  <si>
    <t>13.7.11</t>
  </si>
  <si>
    <t>13.7.12</t>
  </si>
  <si>
    <t>13.7.13</t>
  </si>
  <si>
    <t>13.8.1</t>
  </si>
  <si>
    <t>13.8.2</t>
  </si>
  <si>
    <t>13.8.3</t>
  </si>
  <si>
    <t>13.8.4</t>
  </si>
  <si>
    <t>13.8.5</t>
  </si>
  <si>
    <t>13.8.6</t>
  </si>
  <si>
    <t>13.8.7</t>
  </si>
  <si>
    <t>13.8.8</t>
  </si>
  <si>
    <t>13.8.9</t>
  </si>
  <si>
    <t>13.8.10</t>
  </si>
  <si>
    <t>13.8.11</t>
  </si>
  <si>
    <t>13.8.12</t>
  </si>
  <si>
    <t>13.8.13</t>
  </si>
  <si>
    <t>13.8.14</t>
  </si>
  <si>
    <t>13.8.15</t>
  </si>
  <si>
    <t>13.8.16</t>
  </si>
  <si>
    <t>13.8.20</t>
  </si>
  <si>
    <t>CONTACTOR I.N 9</t>
  </si>
  <si>
    <t>ESTABILIZADOR DE TENSIONES DE 1000 VA.</t>
  </si>
  <si>
    <t>ESTABILIZADOR DE TENSIONES DE 2000 VA.</t>
  </si>
  <si>
    <t>CH acero DD n° 14 ( 2,1 mm ) c/ puertas y contrapuertas abisagradas . Inc. Soportes de equipos, juegos de barras y borneras. Protecc. IP 65.</t>
  </si>
  <si>
    <t>Precisión + - 1,6%</t>
  </si>
  <si>
    <t>13.9.1</t>
  </si>
  <si>
    <t>13.9.2</t>
  </si>
  <si>
    <t>13.9.3</t>
  </si>
  <si>
    <t>13.9.4</t>
  </si>
  <si>
    <t>13.9.5</t>
  </si>
  <si>
    <t>13.9.6</t>
  </si>
  <si>
    <t>INSTALACION DE PUESTA A TIERRA DE SURTIDORES</t>
  </si>
  <si>
    <t>Incluye cable desnudo 50 mm, soldaduras, jabalina, conductores aislados para conexión a equipos, conexión y accesorios.</t>
  </si>
  <si>
    <t>13.10.1</t>
  </si>
  <si>
    <t xml:space="preserve">Flexible APE de 1/2" x 30 cm </t>
  </si>
  <si>
    <t>13.10.2</t>
  </si>
  <si>
    <t xml:space="preserve">Flexible APE de 1/2" x 60 cm </t>
  </si>
  <si>
    <t>13.10.3</t>
  </si>
  <si>
    <t xml:space="preserve">Flexible APE de 3/4" x 30 cm </t>
  </si>
  <si>
    <t>13.10.4</t>
  </si>
  <si>
    <t xml:space="preserve">Flexible APE de 3/4" x 60 cm </t>
  </si>
  <si>
    <t>13.10.5</t>
  </si>
  <si>
    <t xml:space="preserve">Flexible APE de 1" x 30 cm </t>
  </si>
  <si>
    <t>13.10.6</t>
  </si>
  <si>
    <t xml:space="preserve">Flexible APE de 1" x 60 cm </t>
  </si>
  <si>
    <t>13.10.7</t>
  </si>
  <si>
    <t xml:space="preserve">Caja APE de T3 de 1" </t>
  </si>
  <si>
    <t>13.10.8</t>
  </si>
  <si>
    <t xml:space="preserve">Caja APE de T3 de 1 1/2" </t>
  </si>
  <si>
    <t>13.10.9</t>
  </si>
  <si>
    <t xml:space="preserve">Caja APE de T3 de 2" </t>
  </si>
  <si>
    <t>13.10.10</t>
  </si>
  <si>
    <t>Sellador de 1/2"</t>
  </si>
  <si>
    <t>13.10.11</t>
  </si>
  <si>
    <t>Sellador de 3/4"</t>
  </si>
  <si>
    <t>13.10.12</t>
  </si>
  <si>
    <t>Sellador de 1"</t>
  </si>
  <si>
    <t>13.10.13</t>
  </si>
  <si>
    <t>Sellador de 1 1/2"</t>
  </si>
  <si>
    <t>13.10.14</t>
  </si>
  <si>
    <t>Sellador de 2"</t>
  </si>
  <si>
    <t xml:space="preserve">Construcción de isla para venta provisoria </t>
  </si>
  <si>
    <t>isla</t>
  </si>
  <si>
    <t>Desinstalación y reinstalación de surtidores existentes</t>
  </si>
  <si>
    <t>Construcción de isla nueva (Obra civil y pintura)</t>
  </si>
  <si>
    <t>Limpieza, desengrasado, reparación y pintura de piso de isla</t>
  </si>
  <si>
    <t>Instalación de aire comprimido a isla. HºGº 1/2"</t>
  </si>
  <si>
    <t>Instalación de agua a isla. HºGº 1/2"</t>
  </si>
  <si>
    <t>14.7</t>
  </si>
  <si>
    <t>Provisión y colocación de caño de defensa</t>
  </si>
  <si>
    <t>14.8</t>
  </si>
  <si>
    <t>14.9</t>
  </si>
  <si>
    <t>Planos conforme a obra</t>
  </si>
  <si>
    <t>RELLENO Y COMPACTACIÓN</t>
  </si>
  <si>
    <t>CEGADO DE TANQUES</t>
  </si>
  <si>
    <t>DESGACIFICADO DE TANQUES</t>
  </si>
  <si>
    <t>PRUEBA DE TANQUES Y CAÑERÍAS</t>
  </si>
  <si>
    <t>ACCESORIOS PARA TKS (incluye instalación)</t>
  </si>
  <si>
    <t>CAÑERIAS RIGIDAS DE COMBUSTIBLE</t>
  </si>
  <si>
    <t>CAÑERIAS FLEXIBLES DE COMBUSTIBLE</t>
  </si>
  <si>
    <t>PAVIMENTOS (incluye pasadores, aserrado, y sellado de juntas)</t>
  </si>
  <si>
    <t>CONTENCIÓN DE DERRAMES</t>
  </si>
  <si>
    <t xml:space="preserve">ELECTRICIDAD -INSTALACION APE - Alim. Eléctrica y corrientes débiles </t>
  </si>
  <si>
    <t>TABLEROS SECCIONALES DE COMBUSTIBLE</t>
  </si>
  <si>
    <t>13.3</t>
  </si>
  <si>
    <t>13.4</t>
  </si>
  <si>
    <t xml:space="preserve">13.6 </t>
  </si>
  <si>
    <t xml:space="preserve">CABLEADO </t>
  </si>
  <si>
    <t xml:space="preserve">13.7 </t>
  </si>
  <si>
    <t xml:space="preserve"> TABLEROS</t>
  </si>
  <si>
    <t xml:space="preserve">13.8 </t>
  </si>
  <si>
    <t xml:space="preserve">13.9 </t>
  </si>
  <si>
    <t xml:space="preserve"> ACCESORIOS ELÉCTRICOS</t>
  </si>
  <si>
    <t>13.10</t>
  </si>
  <si>
    <t xml:space="preserve">RECONOCIMIENTO POR PERMANENCIA </t>
  </si>
  <si>
    <t>2.10</t>
  </si>
  <si>
    <t>Rotura de isla</t>
  </si>
  <si>
    <t>2.11</t>
  </si>
  <si>
    <t>RETIRO DE ESCOMBROS C / CAMIÓN</t>
  </si>
  <si>
    <t>2.12</t>
  </si>
  <si>
    <t>RETIRO DE ESCOMBROS C/VOLQUETE</t>
  </si>
  <si>
    <t>4.6</t>
  </si>
  <si>
    <t>6.3</t>
  </si>
  <si>
    <t>7.6</t>
  </si>
  <si>
    <t>7.7</t>
  </si>
  <si>
    <t>8.27</t>
  </si>
  <si>
    <t>8.28</t>
  </si>
  <si>
    <t>8.29</t>
  </si>
  <si>
    <t>8.30</t>
  </si>
  <si>
    <t>8.31</t>
  </si>
  <si>
    <t>8.32</t>
  </si>
  <si>
    <t>8.33</t>
  </si>
  <si>
    <t>Adaptador y tapa para recuperación de gases 3"</t>
  </si>
  <si>
    <t>Tapa galvanizada 3"</t>
  </si>
  <si>
    <t>Tapa galvanizada 4"</t>
  </si>
  <si>
    <t>Sombrerete venteo</t>
  </si>
  <si>
    <t>Sombrerete venteo con válvula de presión y vacio</t>
  </si>
  <si>
    <t>Montante vertical cañería de H°G° IRAM 2502 4" revestido en PRFV y pintado con epoxi</t>
  </si>
  <si>
    <t>Montante vertical cañería de H°G° IRAM 2502 3" revestido en PRFV y pintado con epoxi</t>
  </si>
  <si>
    <t>Montante vertical cañería de H°G° IRAM 2502 2" revestido en PRFV y pintado con epoxi</t>
  </si>
  <si>
    <t>11.4</t>
  </si>
  <si>
    <t>13.9.7</t>
  </si>
  <si>
    <t>MEDICION DE VALORES DE RESISTENCIA PAT  (OHMS)</t>
  </si>
  <si>
    <t>14.10</t>
  </si>
  <si>
    <t>14.11</t>
  </si>
  <si>
    <t>14.12</t>
  </si>
  <si>
    <t>14.13</t>
  </si>
  <si>
    <t>14.14</t>
  </si>
  <si>
    <t>14.15</t>
  </si>
  <si>
    <t>14.16</t>
  </si>
  <si>
    <t>14.17</t>
  </si>
  <si>
    <t>14.18</t>
  </si>
  <si>
    <t>Membrana geotextil de protección</t>
  </si>
  <si>
    <t>Membrana HC PVC a prueba de hidrocarburos</t>
  </si>
  <si>
    <t xml:space="preserve">Bastidor metálico para soporte de venteos </t>
  </si>
  <si>
    <t>Depresión de napa - sistema convencional con Bomba tipo Flight</t>
  </si>
  <si>
    <t>Según norma IRAM IAS U500-2502 c/ costura planchada. Inc, selladores en zona clasificada, material auxiliar, montado y totalmente instalado a la vista</t>
  </si>
  <si>
    <t xml:space="preserve">Acero roscado construído s/ normas IRAM 2005. Semipesado </t>
  </si>
  <si>
    <t>De policloruro de vinilo tipo pesado s/ normas IRAM 2206-3 de 3,2 mm
de esp. Pared. Inc. Material auxiliar.</t>
  </si>
  <si>
    <t xml:space="preserve">Incluye cableado de puesta a tierra en todo el recorrido </t>
  </si>
  <si>
    <r>
      <rPr>
        <b/>
        <sz val="12"/>
        <rFont val="Verdana"/>
        <family val="2"/>
      </rPr>
      <t>PAMPEANA:</t>
    </r>
    <r>
      <rPr>
        <sz val="12"/>
        <rFont val="Verdana"/>
        <family val="2"/>
      </rPr>
      <t xml:space="preserve"> CIUDAD DE BUENOS AIRES Y/O BAHIA BLANCA</t>
    </r>
  </si>
  <si>
    <t>Estudio geotécnico</t>
  </si>
  <si>
    <t>Con binder</t>
  </si>
  <si>
    <t>Incluye protocolos de medición</t>
  </si>
  <si>
    <t>8.34</t>
  </si>
  <si>
    <t>Pavimento de H°A° 0,18 malla doble</t>
  </si>
  <si>
    <t>kg</t>
  </si>
  <si>
    <t>Pavimento articulado</t>
  </si>
  <si>
    <t>Tapa para caja de vereda</t>
  </si>
  <si>
    <t>Tapa para caja de sump riser</t>
  </si>
  <si>
    <t>Instalación desagües en isla</t>
  </si>
  <si>
    <t>Incluye cañerías y accesorios</t>
  </si>
  <si>
    <t>7.8</t>
  </si>
  <si>
    <t>STX  2 x 1,5 mm2</t>
  </si>
  <si>
    <t>STX  2 x 4 mm2</t>
  </si>
  <si>
    <t>STX  2 x 6  mm2</t>
  </si>
  <si>
    <t>STX  2 x 10 mm2</t>
  </si>
  <si>
    <t>STX  2 x 16 mm2</t>
  </si>
  <si>
    <t>STX  3 x 1,5 mm2</t>
  </si>
  <si>
    <t>STX  3 x 4  mm2</t>
  </si>
  <si>
    <t>STX  4x4 mm2</t>
  </si>
  <si>
    <t>STX  4x6 mm2</t>
  </si>
  <si>
    <t>STX  4x10 mm2</t>
  </si>
  <si>
    <t>STX  4x16 mm2</t>
  </si>
  <si>
    <t>STX  3x25/16 mm2</t>
  </si>
  <si>
    <t>STX  3x35/16 mm2</t>
  </si>
  <si>
    <t>VN  1 x 2,5 mm2</t>
  </si>
  <si>
    <t>VN  1 x 4 mm2</t>
  </si>
  <si>
    <t>VN 1 X 6 mm2</t>
  </si>
  <si>
    <t>VN 1 x 10 mm2</t>
  </si>
  <si>
    <t>VN 1 x 16 mm2</t>
  </si>
  <si>
    <t>13.7.14</t>
  </si>
  <si>
    <t>13.7.15</t>
  </si>
  <si>
    <t>13.7.16</t>
  </si>
  <si>
    <t xml:space="preserve">VERIFICACION DE PUESTA A TIERRA DE TODOS  EQUIPOS FALTANTES </t>
  </si>
  <si>
    <t xml:space="preserve">Flexible APE de 1 1/2 " x 60 cm </t>
  </si>
  <si>
    <t xml:space="preserve">Flexible APE de 1 1/2 " x 30 cm </t>
  </si>
  <si>
    <t>Cañería de telemedición y sensores  2" (APE-Incluye accesorios)</t>
  </si>
  <si>
    <t>Cañería de telemedición y sensores 3/4" (APE-Incluye accesorios)</t>
  </si>
  <si>
    <t>Cañería de telemedición y sensores 1" (APE-Incluye accesorios)</t>
  </si>
  <si>
    <t xml:space="preserve">Cañería de telemedición y sensores 1 1/2" (APE-Incluye accesorios) </t>
  </si>
  <si>
    <t>8.35</t>
  </si>
  <si>
    <t>11.5</t>
  </si>
  <si>
    <t>14.19</t>
  </si>
  <si>
    <t>6.4</t>
  </si>
  <si>
    <t>Vapor de agua, hielo seco, gases inertes en tramos de cañería</t>
  </si>
  <si>
    <t>8.36</t>
  </si>
  <si>
    <t>8.37</t>
  </si>
  <si>
    <t>8.38</t>
  </si>
  <si>
    <t>8.39</t>
  </si>
  <si>
    <t>Balde de simple pared</t>
  </si>
  <si>
    <t>Baldes de doble pared</t>
  </si>
  <si>
    <t xml:space="preserve">Balde de doble pared </t>
  </si>
  <si>
    <t xml:space="preserve">Entry Boots en Sump </t>
  </si>
  <si>
    <t>Accesorio para anular recuperación de gases</t>
  </si>
  <si>
    <t>Tapa de acero nervurada en su superficie, diámetro 36", espesor 3/4"</t>
  </si>
  <si>
    <t>Incluye sistema para sensado de instersticiio en el propio balde</t>
  </si>
  <si>
    <t>Incluye sistema para sensado de instersticiio con caño colector</t>
  </si>
  <si>
    <t>Cámara de inspección 60 x 60 cm</t>
  </si>
  <si>
    <t>13.9.8</t>
  </si>
  <si>
    <t>13.9.9</t>
  </si>
  <si>
    <t>13.9.10</t>
  </si>
  <si>
    <t>13.9.11</t>
  </si>
  <si>
    <t>13.9.12</t>
  </si>
  <si>
    <t>13.9.13</t>
  </si>
  <si>
    <t>13.9.14</t>
  </si>
  <si>
    <t>13.9.15</t>
  </si>
  <si>
    <t>13.9.16</t>
  </si>
  <si>
    <t>13.9.17</t>
  </si>
  <si>
    <t>13.9.18</t>
  </si>
  <si>
    <t>13.9.19</t>
  </si>
  <si>
    <t>13.9.20</t>
  </si>
  <si>
    <t>13.9.21</t>
  </si>
  <si>
    <t>13.9.22</t>
  </si>
  <si>
    <t>13.9.23</t>
  </si>
  <si>
    <t>13.9.24</t>
  </si>
  <si>
    <t>13.9.25</t>
  </si>
  <si>
    <t>FLEXIBLE METALICO AISLADO EN PVC ZOLODA Ǿ ¾ "</t>
  </si>
  <si>
    <t>FLEXIBLE METALICO AISLADO EN PVC ZOLODA Ǿ 1 "</t>
  </si>
  <si>
    <t>FLEXIBLE METALICO AISLADO EN PVC ZOLODA Ǿ 1 1/4"</t>
  </si>
  <si>
    <t>FLEXIBLE METALICO AISLADO EN PVC ZOLODA Ǿ 1 ½ "</t>
  </si>
  <si>
    <t>FLEXIBLE METALICO AISLADO EN PVC ZOLODA Ǿ 2 "</t>
  </si>
  <si>
    <t>BANDEJA PORTACABLES DE CHAPA PERFORADA ANCHO 100mm</t>
  </si>
  <si>
    <t>BANDEJA PORTACABLES DE CHAPA PERFORADA ANCHO 300mm</t>
  </si>
  <si>
    <t>GABINETE METALICO ESTANCO 300 X 300 X 150 mm</t>
  </si>
  <si>
    <t>INTERRUPTOR UNIPOLAR ZOLODA A-550 1 0 0 0   16A</t>
  </si>
  <si>
    <t>GOLPE DE PUÑO</t>
  </si>
  <si>
    <t>TRANSFORMADOR DE COMANDO 220VCA-24VCA - 300VA</t>
  </si>
  <si>
    <t>BASTIDOR CON 2 TOMACORRIENTE 2 X 10 A (ROJOS)</t>
  </si>
  <si>
    <t>BASTIDOR CON 2 TOMACORRIENTE 2 X 10 A (BLANCOS)</t>
  </si>
  <si>
    <t>BASTIDOR CON 2 CONECTORES RJ 45</t>
  </si>
  <si>
    <t>CABLECANAL DE 3 VIAS CON TAPA CON ACCESORIOS COMPLETOS E INSTALADO.</t>
  </si>
  <si>
    <t>Cable desnudo de CU 50 mm2</t>
  </si>
  <si>
    <t>Soldaduras cuproaluminotermicas</t>
  </si>
  <si>
    <t xml:space="preserve">Puntos de conexión a estructura </t>
  </si>
  <si>
    <t>14.20</t>
  </si>
  <si>
    <t>14.21</t>
  </si>
  <si>
    <t>14.22</t>
  </si>
  <si>
    <t>14.23</t>
  </si>
  <si>
    <t>14.24</t>
  </si>
  <si>
    <t>14.25</t>
  </si>
  <si>
    <t>14.26</t>
  </si>
  <si>
    <t>14.27</t>
  </si>
  <si>
    <t>14.28</t>
  </si>
  <si>
    <t>14.29</t>
  </si>
  <si>
    <t>14.30</t>
  </si>
  <si>
    <t>14.31</t>
  </si>
  <si>
    <t>14.32</t>
  </si>
  <si>
    <t>14.33</t>
  </si>
  <si>
    <t>14.34</t>
  </si>
  <si>
    <t>14.35</t>
  </si>
  <si>
    <t>14.36</t>
  </si>
  <si>
    <t>14.37</t>
  </si>
  <si>
    <t>14.38</t>
  </si>
  <si>
    <t>14.39</t>
  </si>
  <si>
    <t>14.40</t>
  </si>
  <si>
    <t>14.41</t>
  </si>
  <si>
    <t>14.42</t>
  </si>
  <si>
    <t>14.43</t>
  </si>
  <si>
    <t>14.44</t>
  </si>
  <si>
    <t>14.45</t>
  </si>
  <si>
    <t>14.46</t>
  </si>
  <si>
    <t>14.47</t>
  </si>
  <si>
    <t>14.48</t>
  </si>
  <si>
    <t>14.49</t>
  </si>
  <si>
    <t>14.50</t>
  </si>
  <si>
    <t>14.51</t>
  </si>
  <si>
    <t>14.52</t>
  </si>
  <si>
    <t>14.53</t>
  </si>
  <si>
    <t>14.54</t>
  </si>
  <si>
    <t>14.55</t>
  </si>
  <si>
    <t>14.56</t>
  </si>
  <si>
    <t>14.57</t>
  </si>
  <si>
    <t>14.58</t>
  </si>
  <si>
    <t>14.59</t>
  </si>
  <si>
    <t>GL</t>
  </si>
  <si>
    <t>15.3</t>
  </si>
  <si>
    <t>15.4</t>
  </si>
  <si>
    <t>15.5</t>
  </si>
  <si>
    <t>15.6</t>
  </si>
  <si>
    <t>15.7</t>
  </si>
  <si>
    <t>Provisión e Instalación de caños cribados  4" para monitoreo y/o drenaje de recinto de membrana con tapas en extremos. Incluye pozos.</t>
  </si>
  <si>
    <t>Limpieza de tanques</t>
  </si>
  <si>
    <t>Limpieza de sump</t>
  </si>
  <si>
    <t>Limpieza de cámaras y de interceptor de combustible</t>
  </si>
  <si>
    <t>Limpieza de canaletas</t>
  </si>
  <si>
    <t>Limpieza y acondicionamiento fondo de cajas de vereda</t>
  </si>
  <si>
    <t>Calibrado electrónico de TK 10 m3  ( Incluye varilla calibrada correspondiente a cada tk y soporte magnético con tablas de calibracion)</t>
  </si>
  <si>
    <t>Calibrado electrónico de TK 20 m3  ( Incluye varilla calibrada correspondiente a cada tk y soporte magnético con tablas de calibracion)</t>
  </si>
  <si>
    <t>Calibrado electrónico de TK 30 m3  ( Incluye varilla calibrada correspondiente a cada tk y soporte magnético con tablas de calibracion)</t>
  </si>
  <si>
    <t>Calibrado electrónico de TK 40 m3 ( Incluye varilla calibrada correspondiente a cada tk y soporte magnético con tablas de calibracion)</t>
  </si>
  <si>
    <t>pozo</t>
  </si>
  <si>
    <t>Depresión de napa - sistema Well-Point -Mayor</t>
  </si>
  <si>
    <t>Pozo de monitoreo para sensor de terreno (zona de descargas a distancia)</t>
  </si>
  <si>
    <t>Retiro y colocación de material existente de relleno sobre tanques</t>
  </si>
  <si>
    <t>Demolición - Mamposteria</t>
  </si>
  <si>
    <t>Construcción vereda perimetral</t>
  </si>
  <si>
    <t>Cordon H°A°</t>
  </si>
  <si>
    <t>Desague PVC 110mm</t>
  </si>
  <si>
    <t>REJILLA SEMICIRCULAR PUNTERA DE ISLAS</t>
  </si>
  <si>
    <t>REVOQUE - GRUESO Y FINO HASTA 2,00 m</t>
  </si>
  <si>
    <t>MAMPOSTERIA - ELEVACIÓN / 0,15 m</t>
  </si>
  <si>
    <t xml:space="preserve">TABIQUE DE PLACA DE ROCA DE YESO DOS CARA </t>
  </si>
  <si>
    <t>camara de pase  1.2x1.2Mts. Según especificaciones ypf</t>
  </si>
  <si>
    <t>CEMENTO RODILLADO</t>
  </si>
  <si>
    <t>BALDOSAS DE CEMENTO 40 X 60</t>
  </si>
  <si>
    <t>LAJA DE SAN LUIS 30X30</t>
  </si>
  <si>
    <t>Sellado de fisuras en pavimentos</t>
  </si>
  <si>
    <t>Desinstalación y reinstalación de bombas sumergibles</t>
  </si>
  <si>
    <t>Desinstalación muebles torre/facturación</t>
  </si>
  <si>
    <t>Reemplazo terminal tuberia electrofusion (1.1/2")</t>
  </si>
  <si>
    <t>Reemplazo terminal tuberia electrofusion (2")</t>
  </si>
  <si>
    <t>Reemplazo terminal tuberia electrofusion (3")</t>
  </si>
  <si>
    <t>Reemplazo terminal tuberia electrofusion (4")</t>
  </si>
  <si>
    <t>Manguera 2" con terminales. Para conexión venteo a BATANES</t>
  </si>
  <si>
    <t>Base HºAº y soporte para manguera venteo</t>
  </si>
  <si>
    <t>Reconocimiento por obra en etapas</t>
  </si>
  <si>
    <t>Técnico Seguridad e Higiene en obra</t>
  </si>
  <si>
    <t>dia</t>
  </si>
  <si>
    <t>Informe técnico</t>
  </si>
  <si>
    <t>CHAPONES METALICOS PARA PERMITIR CIRCULACION VEHICULAR POR ZANJAS ABIERTAS</t>
  </si>
  <si>
    <t>$m/mes</t>
  </si>
  <si>
    <t xml:space="preserve">Incluye guardacanto perimetral metalico y chapa perimetral. </t>
  </si>
  <si>
    <t>Gestión Aviso de Obra</t>
  </si>
  <si>
    <t>Gestión Permiso de Obra</t>
  </si>
  <si>
    <t>Gestión Presentación Municipal Inflamables</t>
  </si>
  <si>
    <t>Gestión presentación de documentación y plano final de obra aprobado</t>
  </si>
  <si>
    <t>24.4</t>
  </si>
  <si>
    <t>24.5</t>
  </si>
  <si>
    <t>1 viaje por obra (ida + vuelta) EE/SS  de 101 a 600 Km desde la Ciudad base de la Prestación</t>
  </si>
  <si>
    <t>1 viaje por obra (ida + vuelta) EE/SS a mas de 601 Km desde la Ciudad base de la Prestación</t>
  </si>
  <si>
    <t>24.6</t>
  </si>
  <si>
    <t>EE/SS a mas de 100 km de la ciudad base</t>
  </si>
  <si>
    <t>RECONOCIMIENTO POR TRASLADO DE PERSONAL (DISTANCIA x 2) ES a mas de 100 km de base</t>
  </si>
  <si>
    <t>RECONOCIMIENTO POR FLETE (DISTANCIA x 2) Rango 101 km hasta 600 km</t>
  </si>
  <si>
    <t>RECONOCIMIENTO POR FLETE (DISTANCIA x 2) Rango mayor a 601 km</t>
  </si>
  <si>
    <t>FECHA ASIGNACION :</t>
  </si>
  <si>
    <t>PEP / CeCo :</t>
  </si>
  <si>
    <t>RESPONSABLE DE OBRA :</t>
  </si>
  <si>
    <r>
      <t xml:space="preserve">PERIODO DE CERTIFICACION
</t>
    </r>
    <r>
      <rPr>
        <b/>
        <sz val="10"/>
        <rFont val="Arial"/>
        <family val="2"/>
      </rPr>
      <t>Sr . Proveedor, sin el período de certificación el certificado no puede ser procesado. Verifique que ese dato esté indicado a continuación</t>
    </r>
  </si>
  <si>
    <t xml:space="preserve">FECHA DESDE </t>
  </si>
  <si>
    <t>FECHA HASTA</t>
  </si>
  <si>
    <t>PRECIOS VIGENTES</t>
  </si>
  <si>
    <t>-</t>
  </si>
  <si>
    <t>HECTOR LOSI - PAMPEANA</t>
  </si>
  <si>
    <t>HECTOR LOSI - PATAGONIA</t>
  </si>
  <si>
    <t>4900088491PAMP</t>
  </si>
  <si>
    <t>4900088491PAT</t>
  </si>
  <si>
    <t>Provisión y colocación de vallado provisorio compuesto por parantes y malla de seguridad</t>
  </si>
  <si>
    <t>Provisión y colocación de cerco de obra metálico de 2 m de altura mínima pintado color blanco.</t>
  </si>
  <si>
    <t>Kit de Obra - Señales Provisorias Tamaño Pequeño</t>
  </si>
  <si>
    <t>Kit de Obra - Señales Provisorias Tamaño Grande</t>
  </si>
  <si>
    <t>Rotura de pavimento de Hormigón Armado</t>
  </si>
  <si>
    <t>Rotura de pavimento articulado</t>
  </si>
  <si>
    <t>2.13</t>
  </si>
  <si>
    <t>Llenado con agua y vaciado a cámara dentro de la estación</t>
  </si>
  <si>
    <t>Llenado con agua y vaciado a cámara dentro de la estación en tramos de cañería</t>
  </si>
  <si>
    <t>Prueba hidráulica de instalación completa (tks, cañerías asociadas, baldes antiderrames).</t>
  </si>
  <si>
    <t>Prueba hidráulica de cañería sola (succión ó impulsión ó venteo ó descarga, etc).</t>
  </si>
  <si>
    <t xml:space="preserve">Prueba neumática de la instalación completa (tks, cañerías asociadas, baldes antiderrames). </t>
  </si>
  <si>
    <t>Prueba neumática parcial de cañerías (succión/impulsión, ventilación, descarga) / balde antiderrame.</t>
  </si>
  <si>
    <t>Prueba neumática de la doble pared del tanque.</t>
  </si>
  <si>
    <t>Prueba Parcial con Nitrogeno de cañerias primarias/secundarias/ venteo, recuperación, descarga con balde antiderrame.</t>
  </si>
  <si>
    <t>Prueba de Tanques con Nitrogeno.</t>
  </si>
  <si>
    <t>Prueba con Nitrogeno de la instalación completa (tks, cañerías asociadas, baldes antiderrames).</t>
  </si>
  <si>
    <t>Tapa Sump Riser 35"</t>
  </si>
  <si>
    <t>Tapa Sump Riser 42"</t>
  </si>
  <si>
    <t>Tapa Sump Riser 45"</t>
  </si>
  <si>
    <t>Marco para caja de vereda</t>
  </si>
  <si>
    <t>8.40</t>
  </si>
  <si>
    <t>8.41</t>
  </si>
  <si>
    <t>8.42</t>
  </si>
  <si>
    <t>8.43</t>
  </si>
  <si>
    <t>Tablero general completo de Impulsión.Modelo tipo: 3 dispensers octuples y 4 bombas sumergibles (ver Documento 2.2 Punto 01-Descripción genérica del servicio)</t>
  </si>
  <si>
    <t>13.7.22</t>
  </si>
  <si>
    <t>13.7.23</t>
  </si>
  <si>
    <t>13.7.24</t>
  </si>
  <si>
    <t>13.7.25</t>
  </si>
  <si>
    <t>13.7.26</t>
  </si>
  <si>
    <t>13.7.27</t>
  </si>
  <si>
    <t>Marlew 9000</t>
  </si>
  <si>
    <t>13.7.28</t>
  </si>
  <si>
    <t>Marlew 6300</t>
  </si>
  <si>
    <t>13.7.29</t>
  </si>
  <si>
    <t>Marlew 5300</t>
  </si>
  <si>
    <t>13.8.21</t>
  </si>
  <si>
    <t>13.8.22</t>
  </si>
  <si>
    <t>13.8.23</t>
  </si>
  <si>
    <t>Limpieza y barrido de venteos (con gas Nitrógeno).</t>
  </si>
  <si>
    <t>Limpieza y barrido de descarga a distancia (con gas Nitrógeno).</t>
  </si>
  <si>
    <t>Limpieza y barrido de cruceta Rec. de Gases (con gas Nitrógeno.</t>
  </si>
  <si>
    <t>Limpieza de sump dispenser.</t>
  </si>
  <si>
    <t>Desarme y limpieza de válvula sifón.</t>
  </si>
  <si>
    <t>Trasvase de producto entre tanques o a cisterna.</t>
  </si>
  <si>
    <t>Provisión y colocación de manguera transparente para sifonado.</t>
  </si>
  <si>
    <t>Provisión y colocación de válvula de impacto de 1 ½”.</t>
  </si>
  <si>
    <t>Provisión y colocación de válvula de impacto de 2”.</t>
  </si>
  <si>
    <t>Provisión y colocación de barral en sump dispenser.</t>
  </si>
  <si>
    <t>Provisión y colocación de válvula esférica de 3/4”.</t>
  </si>
  <si>
    <t>Provisión y colocación de válvula esférica de 1”.</t>
  </si>
  <si>
    <t>Provisión y colocación de válvula esférica de 1 ½”.</t>
  </si>
  <si>
    <t>14.60</t>
  </si>
  <si>
    <t>Provisión y colocación de válvula esférica de 2”.</t>
  </si>
  <si>
    <t>14.61</t>
  </si>
  <si>
    <t>Acondicionamiento de Sump Riser.</t>
  </si>
  <si>
    <t>SERVICIOS PROFESIONALES, TRAMITACIONES Y GESTIONES</t>
  </si>
  <si>
    <t>EE/SS a más de 100 km desde la Ciudad base. Obras menores o iguales a $50.000</t>
  </si>
  <si>
    <t>EE/SS a más de 100 km desde la Ciudad base con obras entre  $51.000 y $150.000</t>
  </si>
  <si>
    <t xml:space="preserve">EE/SS a más de 100 km desde la Ciudad  base.  Obras mayores de $151.000 </t>
  </si>
  <si>
    <t>Baños y vestuarios para personal y pañol de herramientas.</t>
  </si>
  <si>
    <t>Durante todo el desarrollo de los trabajos. Incluye tablero completo con protecciones, cableado, acometidas y artefactos adicionales</t>
  </si>
  <si>
    <t>DOC 4.5. Carteles de 62 x 44 cm según especificaciones.</t>
  </si>
  <si>
    <t>DOC 4.5. Carteles de 120 x 200 cm según especificaciones.</t>
  </si>
  <si>
    <t>Monto único a aplicar en obras  que se ejecuten en mas de una etapa.</t>
  </si>
  <si>
    <t>Con traslado de material hasta volquete y/o camión.</t>
  </si>
  <si>
    <t>Previa verificación de su completo desgasificado. Con traslado de material hasta volquete y/o camión.</t>
  </si>
  <si>
    <t>De acuerdo a ETG 01900</t>
  </si>
  <si>
    <t>DOC 6 "PRESIONES Y TIEMPOS DE ENSAYO"</t>
  </si>
  <si>
    <t>DOC 6 "PRESIONES Y TIEMPOS DE ENSAYO". Incluye medio de elevación.</t>
  </si>
  <si>
    <t>DOC 6. Incluye medio de elevación para trabajo en altura, desinstalación y reinstalación de accesoriosde instalación (Tapas y válvulas)</t>
  </si>
  <si>
    <t>DOC 6. Las prueba comprende la totalidad de la instalación y, en caso de resultado negativo de la misma, las pruebas parciales hasta localizar las pérdidas. Incluye medio de elevación.</t>
  </si>
  <si>
    <t>Incluye medio de elevación.</t>
  </si>
  <si>
    <t>Incluye base o anclajes</t>
  </si>
  <si>
    <t>Ficha técnica TK-14</t>
  </si>
  <si>
    <t>Se considera solo alquiler por mes/ debera garantizar la estabilidad y la condición antideslizante</t>
  </si>
  <si>
    <t>Incluye limpieza de sump, pintura de bomba sumergible y recomposición de perímetro absorbente (extracción de material saturado y relleno con material absorbente).</t>
  </si>
  <si>
    <t>Según requerimiento especifico de la tarea a realizar</t>
  </si>
  <si>
    <t>No incluye presentaciones municipales</t>
  </si>
  <si>
    <r>
      <t xml:space="preserve">LOS VALLES: </t>
    </r>
    <r>
      <rPr>
        <sz val="12"/>
        <rFont val="Verdana"/>
        <family val="2"/>
      </rPr>
      <t>CORDOBA</t>
    </r>
  </si>
  <si>
    <t>Version documento:</t>
  </si>
  <si>
    <t>Comunicado por Compras:</t>
  </si>
  <si>
    <t>Precios vigentes al</t>
  </si>
  <si>
    <t>HECTOR LOSI - DEL SOL</t>
  </si>
  <si>
    <t>4900088491SOL</t>
  </si>
  <si>
    <t>13.10.15</t>
  </si>
  <si>
    <t>13.10.16</t>
  </si>
  <si>
    <t>ORDEN N°</t>
  </si>
  <si>
    <t xml:space="preserve">ADECUACION Y REPARACION DE SISTEMAS DE ALMACENAJE SUBTERRANEO DE HIDROCARBUROS EN EESS DE LA RED DE YPF Y OPESSA  - CPP N 59 - 3319
</t>
  </si>
  <si>
    <t>VENCIMIENTO</t>
  </si>
  <si>
    <t>VENCIMIENTO:</t>
  </si>
  <si>
    <t>SOCIEDAD:</t>
  </si>
  <si>
    <t>CUENTA:</t>
  </si>
  <si>
    <t>COMITÉ N° :</t>
  </si>
  <si>
    <t>SOCIEDAD</t>
  </si>
  <si>
    <t>680 OPESSA</t>
  </si>
  <si>
    <t>620 YPF</t>
  </si>
  <si>
    <t>V 66</t>
  </si>
  <si>
    <t>1/10/2024
1/9/2024 flete y permanencia</t>
  </si>
  <si>
    <t>A CERTIFICAR
FECHA: 07-01-25</t>
  </si>
  <si>
    <t>OPESSA LAS FLORES</t>
  </si>
  <si>
    <t>Ruta Nac. N° 3 km 187,330 y Av. Manuel V. Paz</t>
  </si>
  <si>
    <t>LAS FLORES</t>
  </si>
  <si>
    <t>BUENOS AIRES</t>
  </si>
  <si>
    <t>CR 2 2024</t>
  </si>
  <si>
    <t>NESTOR MARQUEZ</t>
  </si>
  <si>
    <t>FABIAN CARESTIA</t>
  </si>
  <si>
    <t>11-3811 6741</t>
  </si>
  <si>
    <t>11-3811 0525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</si>
</sst>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 &quot;$&quot;\ * #,##0.00_ ;_ &quot;$&quot;\ * \-#,##0.00_ ;_ &quot;$&quot;\ * &quot;-&quot;??_ ;_ @_ "/>
    <numFmt numFmtId="43" formatCode="_ * #,##0.00_ ;_ * \-#,##0.00_ ;_ * &quot;-&quot;??_ ;_ @_ "/>
    <numFmt numFmtId="164" formatCode="[$$-2C0A]\ #,##0.00"/>
    <numFmt numFmtId="165" formatCode="General_)"/>
    <numFmt numFmtId="166" formatCode="&quot;$&quot;\ #,##0.0"/>
    <numFmt numFmtId="167" formatCode="&quot;$&quot;\ #,##0.00"/>
    <numFmt numFmtId="168" formatCode="&quot;U$S&quot;\ #,##0.00"/>
    <numFmt numFmtId="169" formatCode="0\ \ &quot;días.&quot;"/>
    <numFmt numFmtId="170" formatCode="#,##0\ \ &quot;km.&quot;"/>
    <numFmt numFmtId="171" formatCode="&quot;Pedido N°:&quot;\ 0\ "/>
    <numFmt numFmtId="172" formatCode="&quot;U$S&quot;\ #,##0.0"/>
    <numFmt numFmtId="173" formatCode="dd\.mm\.yy;@"/>
  </numFmts>
  <fonts count="58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0"/>
      <name val="Courier"/>
      <family val="3"/>
    </font>
    <font>
      <b/>
      <sz val="12"/>
      <name val="Courier"/>
      <family val="3"/>
    </font>
    <font>
      <sz val="14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9"/>
      <name val="Arial"/>
      <family val="2"/>
    </font>
    <font>
      <u/>
      <sz val="8"/>
      <color indexed="12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sz val="18"/>
      <name val="Times New Roman"/>
      <family val="1"/>
    </font>
    <font>
      <b/>
      <sz val="16"/>
      <name val="Times New Roman"/>
      <family val="1"/>
    </font>
    <font>
      <sz val="16"/>
      <color indexed="8"/>
      <name val="Arial"/>
      <family val="2"/>
    </font>
    <font>
      <b/>
      <sz val="14"/>
      <name val="Arial"/>
      <family val="2"/>
    </font>
    <font>
      <b/>
      <sz val="18"/>
      <color indexed="8"/>
      <name val="Arial"/>
      <family val="2"/>
    </font>
    <font>
      <b/>
      <sz val="12"/>
      <color indexed="15"/>
      <name val="Arial"/>
      <family val="2"/>
    </font>
    <font>
      <sz val="12"/>
      <color indexed="9"/>
      <name val="Arial"/>
      <family val="2"/>
    </font>
    <font>
      <sz val="12"/>
      <color indexed="8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14"/>
      <name val="Times New Roman"/>
      <family val="1"/>
    </font>
    <font>
      <sz val="12"/>
      <name val="Arial"/>
      <family val="2"/>
    </font>
    <font>
      <sz val="9"/>
      <name val="Arial"/>
      <family val="2"/>
    </font>
    <font>
      <sz val="8"/>
      <name val="Arial"/>
      <family val="2"/>
    </font>
    <font>
      <sz val="18"/>
      <name val="Arial"/>
      <family val="2"/>
    </font>
    <font>
      <sz val="14"/>
      <color indexed="9"/>
      <name val="Arial"/>
      <family val="2"/>
    </font>
    <font>
      <sz val="12"/>
      <color indexed="9"/>
      <name val="Arial"/>
      <family val="2"/>
    </font>
    <font>
      <sz val="12"/>
      <name val="Verdana"/>
      <family val="2"/>
    </font>
    <font>
      <sz val="10"/>
      <name val="Verdana"/>
      <family val="2"/>
    </font>
    <font>
      <sz val="12"/>
      <color indexed="8"/>
      <name val="Arial"/>
      <family val="2"/>
    </font>
    <font>
      <sz val="14"/>
      <color indexed="12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10"/>
      <color indexed="9"/>
      <name val="Arial"/>
      <family val="2"/>
    </font>
    <font>
      <b/>
      <sz val="12"/>
      <color indexed="8"/>
      <name val="Arial"/>
      <family val="2"/>
    </font>
    <font>
      <b/>
      <sz val="12"/>
      <name val="Verdana"/>
      <family val="2"/>
    </font>
    <font>
      <b/>
      <u/>
      <sz val="12"/>
      <name val="Verdana"/>
      <family val="2"/>
    </font>
    <font>
      <b/>
      <u/>
      <sz val="10"/>
      <name val="Arial"/>
      <family val="2"/>
    </font>
    <font>
      <sz val="12"/>
      <color indexed="22"/>
      <name val="Arial"/>
      <family val="2"/>
    </font>
    <font>
      <sz val="11"/>
      <color indexed="8"/>
      <name val="Calibri"/>
      <family val="2"/>
    </font>
    <font>
      <b/>
      <sz val="8"/>
      <name val="Arial"/>
      <family val="2"/>
    </font>
    <font>
      <sz val="11"/>
      <name val="Arial"/>
      <family val="2"/>
    </font>
    <font>
      <b/>
      <sz val="7"/>
      <name val="Arial"/>
      <family val="2"/>
    </font>
    <font>
      <sz val="11"/>
      <color theme="1"/>
      <name val="Calibri"/>
      <family val="2"/>
      <scheme val="minor"/>
    </font>
    <font>
      <sz val="10"/>
      <color rgb="FF9C0006"/>
      <name val="Arial"/>
      <family val="2"/>
    </font>
    <font>
      <sz val="10"/>
      <color theme="1"/>
      <name val="Arial"/>
      <family val="2"/>
    </font>
    <font>
      <sz val="10"/>
      <color rgb="FF9C6500"/>
      <name val="Arial"/>
      <family val="2"/>
    </font>
    <font>
      <sz val="8"/>
      <color rgb="FF000000"/>
      <name val="Tahoma"/>
      <family val="2"/>
    </font>
    <font>
      <sz val="12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</borders>
  <cellStyleXfs count="20">
    <xf numFmtId="0" fontId="0" fillId="0" borderId="0"/>
    <xf numFmtId="0" fontId="51" fillId="9" borderId="0" applyNumberFormat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52" fillId="10" borderId="0" applyNumberFormat="0" applyBorder="0" applyAlignment="0" applyProtection="0"/>
    <xf numFmtId="43" fontId="1" fillId="0" borderId="0" applyFont="0" applyFill="0" applyBorder="0" applyAlignment="0" applyProtection="0"/>
    <xf numFmtId="44" fontId="53" fillId="0" borderId="0" applyFont="0" applyFill="0" applyBorder="0" applyAlignment="0" applyProtection="0"/>
    <xf numFmtId="0" fontId="54" fillId="11" borderId="0" applyNumberFormat="0" applyBorder="0" applyAlignment="0" applyProtection="0"/>
    <xf numFmtId="0" fontId="2" fillId="0" borderId="0"/>
    <xf numFmtId="0" fontId="51" fillId="0" borderId="0"/>
    <xf numFmtId="0" fontId="13" fillId="0" borderId="0"/>
    <xf numFmtId="9" fontId="1" fillId="0" borderId="0" applyFont="0" applyFill="0" applyBorder="0" applyAlignment="0" applyProtection="0"/>
    <xf numFmtId="9" fontId="47" fillId="0" borderId="0" applyFont="0" applyFill="0" applyBorder="0" applyAlignment="0" applyProtection="0"/>
    <xf numFmtId="165" fontId="6" fillId="0" borderId="1" applyNumberFormat="0" applyFont="0" applyFill="0" applyAlignment="0" applyProtection="0">
      <alignment horizontal="center"/>
    </xf>
    <xf numFmtId="165" fontId="6" fillId="0" borderId="2" applyNumberFormat="0" applyFont="0" applyFill="0" applyProtection="0">
      <alignment horizontal="center"/>
    </xf>
    <xf numFmtId="0" fontId="1" fillId="0" borderId="0"/>
    <xf numFmtId="0" fontId="1" fillId="0" borderId="0"/>
    <xf numFmtId="165" fontId="7" fillId="0" borderId="0" applyNumberFormat="0" applyFill="0" applyBorder="0" applyAlignment="0" applyProtection="0">
      <alignment horizontal="left"/>
    </xf>
    <xf numFmtId="0" fontId="1" fillId="0" borderId="0"/>
    <xf numFmtId="0" fontId="57" fillId="0" borderId="0">
      <alignment wrapText="1"/>
    </xf>
  </cellStyleXfs>
  <cellXfs count="282">
    <xf numFmtId="0" fontId="0" fillId="0" borderId="0" xfId="0"/>
    <xf numFmtId="0" fontId="0" fillId="0" borderId="0" xfId="0" applyAlignment="1">
      <alignment vertical="center"/>
    </xf>
    <xf numFmtId="0" fontId="13" fillId="0" borderId="0" xfId="15" applyFont="1" applyAlignment="1">
      <alignment vertical="center"/>
    </xf>
    <xf numFmtId="0" fontId="1" fillId="0" borderId="0" xfId="15" applyAlignment="1">
      <alignment vertical="center"/>
    </xf>
    <xf numFmtId="0" fontId="15" fillId="0" borderId="0" xfId="15" applyFont="1" applyAlignment="1">
      <alignment vertical="center"/>
    </xf>
    <xf numFmtId="0" fontId="5" fillId="0" borderId="0" xfId="15" applyFont="1" applyAlignment="1">
      <alignment vertical="center"/>
    </xf>
    <xf numFmtId="0" fontId="18" fillId="0" borderId="3" xfId="15" quotePrefix="1" applyFont="1" applyBorder="1" applyAlignment="1">
      <alignment horizontal="right" vertical="center"/>
    </xf>
    <xf numFmtId="15" fontId="4" fillId="2" borderId="4" xfId="15" applyNumberFormat="1" applyFont="1" applyFill="1" applyBorder="1" applyAlignment="1" applyProtection="1">
      <alignment horizontal="left" vertical="center" wrapText="1" indent="1"/>
      <protection locked="0"/>
    </xf>
    <xf numFmtId="0" fontId="2" fillId="0" borderId="0" xfId="15" applyFont="1" applyAlignment="1">
      <alignment horizontal="center" vertical="center"/>
    </xf>
    <xf numFmtId="15" fontId="19" fillId="2" borderId="5" xfId="15" applyNumberFormat="1" applyFont="1" applyFill="1" applyBorder="1" applyAlignment="1" applyProtection="1">
      <alignment horizontal="left" vertical="center" indent="1"/>
      <protection locked="0"/>
    </xf>
    <xf numFmtId="169" fontId="19" fillId="0" borderId="6" xfId="15" applyNumberFormat="1" applyFont="1" applyBorder="1" applyAlignment="1">
      <alignment horizontal="left" vertical="center" indent="1"/>
    </xf>
    <xf numFmtId="1" fontId="20" fillId="2" borderId="7" xfId="15" applyNumberFormat="1" applyFont="1" applyFill="1" applyBorder="1" applyAlignment="1" applyProtection="1">
      <alignment horizontal="left" vertical="center" indent="1"/>
      <protection locked="0"/>
    </xf>
    <xf numFmtId="0" fontId="21" fillId="0" borderId="0" xfId="15" applyFont="1" applyAlignment="1">
      <alignment horizontal="center" vertical="center"/>
    </xf>
    <xf numFmtId="0" fontId="10" fillId="0" borderId="0" xfId="15" applyFont="1" applyAlignment="1">
      <alignment horizontal="center" vertical="center"/>
    </xf>
    <xf numFmtId="0" fontId="10" fillId="0" borderId="0" xfId="15" applyFont="1" applyAlignment="1">
      <alignment vertical="center"/>
    </xf>
    <xf numFmtId="0" fontId="1" fillId="0" borderId="0" xfId="15" applyAlignment="1">
      <alignment horizontal="center" vertical="center"/>
    </xf>
    <xf numFmtId="0" fontId="23" fillId="0" borderId="0" xfId="15" applyFont="1" applyAlignment="1">
      <alignment vertical="center"/>
    </xf>
    <xf numFmtId="0" fontId="5" fillId="0" borderId="0" xfId="15" applyFont="1" applyAlignment="1">
      <alignment horizontal="center" vertical="center"/>
    </xf>
    <xf numFmtId="0" fontId="13" fillId="0" borderId="8" xfId="15" applyFont="1" applyBorder="1" applyAlignment="1">
      <alignment horizontal="right"/>
    </xf>
    <xf numFmtId="0" fontId="13" fillId="0" borderId="0" xfId="15" applyFont="1" applyAlignment="1">
      <alignment horizontal="right" vertical="top"/>
    </xf>
    <xf numFmtId="0" fontId="1" fillId="3" borderId="0" xfId="15" applyFill="1" applyAlignment="1">
      <alignment vertical="center"/>
    </xf>
    <xf numFmtId="0" fontId="15" fillId="3" borderId="0" xfId="15" applyFont="1" applyFill="1" applyAlignment="1">
      <alignment vertical="center"/>
    </xf>
    <xf numFmtId="0" fontId="0" fillId="0" borderId="0" xfId="0" applyAlignment="1">
      <alignment horizontal="left" vertical="center"/>
    </xf>
    <xf numFmtId="0" fontId="27" fillId="4" borderId="9" xfId="15" applyFont="1" applyFill="1" applyBorder="1" applyAlignment="1">
      <alignment horizontal="center" vertical="center"/>
    </xf>
    <xf numFmtId="14" fontId="3" fillId="2" borderId="10" xfId="15" applyNumberFormat="1" applyFont="1" applyFill="1" applyBorder="1" applyAlignment="1" applyProtection="1">
      <alignment horizontal="center" vertical="center"/>
      <protection locked="0"/>
    </xf>
    <xf numFmtId="1" fontId="3" fillId="2" borderId="6" xfId="15" applyNumberFormat="1" applyFont="1" applyFill="1" applyBorder="1" applyAlignment="1" applyProtection="1">
      <alignment horizontal="left" vertical="center" indent="1"/>
      <protection locked="0"/>
    </xf>
    <xf numFmtId="0" fontId="14" fillId="0" borderId="0" xfId="15" applyFont="1" applyAlignment="1">
      <alignment horizontal="center" vertical="center"/>
    </xf>
    <xf numFmtId="0" fontId="16" fillId="4" borderId="11" xfId="15" applyFont="1" applyFill="1" applyBorder="1" applyAlignment="1">
      <alignment horizontal="right" vertical="center"/>
    </xf>
    <xf numFmtId="9" fontId="10" fillId="0" borderId="12" xfId="15" applyNumberFormat="1" applyFont="1" applyBorder="1" applyAlignment="1">
      <alignment horizontal="right" vertical="center"/>
    </xf>
    <xf numFmtId="0" fontId="18" fillId="0" borderId="3" xfId="15" applyFont="1" applyBorder="1" applyAlignment="1">
      <alignment horizontal="right" vertical="center"/>
    </xf>
    <xf numFmtId="0" fontId="18" fillId="0" borderId="14" xfId="15" quotePrefix="1" applyFont="1" applyBorder="1" applyAlignment="1">
      <alignment horizontal="right" vertical="center"/>
    </xf>
    <xf numFmtId="0" fontId="3" fillId="0" borderId="15" xfId="15" applyFont="1" applyBorder="1" applyAlignment="1">
      <alignment horizontal="left" vertical="center" indent="1"/>
    </xf>
    <xf numFmtId="0" fontId="1" fillId="0" borderId="15" xfId="15" applyBorder="1" applyAlignment="1">
      <alignment vertical="center"/>
    </xf>
    <xf numFmtId="0" fontId="5" fillId="0" borderId="16" xfId="15" applyFont="1" applyBorder="1" applyAlignment="1">
      <alignment horizontal="right"/>
    </xf>
    <xf numFmtId="0" fontId="5" fillId="0" borderId="0" xfId="15" applyFont="1" applyAlignment="1">
      <alignment horizontal="left" vertical="center"/>
    </xf>
    <xf numFmtId="0" fontId="5" fillId="0" borderId="7" xfId="15" quotePrefix="1" applyFont="1" applyBorder="1" applyAlignment="1">
      <alignment horizontal="right" vertical="center"/>
    </xf>
    <xf numFmtId="15" fontId="4" fillId="2" borderId="4" xfId="15" applyNumberFormat="1" applyFont="1" applyFill="1" applyBorder="1" applyAlignment="1">
      <alignment horizontal="left" vertical="center" wrapText="1"/>
    </xf>
    <xf numFmtId="0" fontId="5" fillId="0" borderId="0" xfId="15" quotePrefix="1" applyFont="1" applyAlignment="1">
      <alignment horizontal="right" vertical="center"/>
    </xf>
    <xf numFmtId="15" fontId="19" fillId="2" borderId="5" xfId="15" applyNumberFormat="1" applyFont="1" applyFill="1" applyBorder="1" applyAlignment="1">
      <alignment horizontal="left" vertical="center"/>
    </xf>
    <xf numFmtId="169" fontId="19" fillId="0" borderId="6" xfId="15" applyNumberFormat="1" applyFont="1" applyBorder="1" applyAlignment="1">
      <alignment horizontal="left" vertical="center"/>
    </xf>
    <xf numFmtId="0" fontId="5" fillId="0" borderId="17" xfId="15" applyFont="1" applyBorder="1" applyAlignment="1">
      <alignment horizontal="left" vertical="center"/>
    </xf>
    <xf numFmtId="169" fontId="19" fillId="0" borderId="17" xfId="15" applyNumberFormat="1" applyFont="1" applyBorder="1" applyAlignment="1">
      <alignment horizontal="left" vertical="center"/>
    </xf>
    <xf numFmtId="0" fontId="2" fillId="0" borderId="17" xfId="15" applyFont="1" applyBorder="1" applyAlignment="1">
      <alignment vertical="center"/>
    </xf>
    <xf numFmtId="170" fontId="19" fillId="0" borderId="17" xfId="15" applyNumberFormat="1" applyFont="1" applyBorder="1" applyAlignment="1">
      <alignment horizontal="center" vertical="center"/>
    </xf>
    <xf numFmtId="0" fontId="5" fillId="0" borderId="0" xfId="15" applyFont="1" applyAlignment="1">
      <alignment horizontal="right" vertical="center"/>
    </xf>
    <xf numFmtId="2" fontId="5" fillId="0" borderId="0" xfId="15" applyNumberFormat="1" applyFont="1" applyAlignment="1">
      <alignment horizontal="right" vertical="center" wrapText="1"/>
    </xf>
    <xf numFmtId="0" fontId="5" fillId="0" borderId="15" xfId="15" applyFont="1" applyBorder="1" applyAlignment="1">
      <alignment horizontal="right" vertical="center"/>
    </xf>
    <xf numFmtId="0" fontId="5" fillId="0" borderId="15" xfId="15" applyFont="1" applyBorder="1" applyAlignment="1">
      <alignment vertical="center"/>
    </xf>
    <xf numFmtId="0" fontId="1" fillId="0" borderId="15" xfId="15" applyBorder="1" applyAlignment="1">
      <alignment horizontal="left" vertical="center" indent="1"/>
    </xf>
    <xf numFmtId="0" fontId="18" fillId="0" borderId="0" xfId="15" applyFont="1" applyAlignment="1">
      <alignment vertical="center"/>
    </xf>
    <xf numFmtId="0" fontId="9" fillId="4" borderId="18" xfId="15" applyFont="1" applyFill="1" applyBorder="1" applyAlignment="1">
      <alignment horizontal="left" vertical="center" indent="1"/>
    </xf>
    <xf numFmtId="0" fontId="23" fillId="0" borderId="19" xfId="15" applyFont="1" applyBorder="1" applyAlignment="1">
      <alignment horizontal="left" vertical="center" wrapText="1" indent="1"/>
    </xf>
    <xf numFmtId="0" fontId="23" fillId="0" borderId="20" xfId="15" applyFont="1" applyBorder="1" applyAlignment="1">
      <alignment vertical="center" wrapText="1"/>
    </xf>
    <xf numFmtId="166" fontId="8" fillId="0" borderId="21" xfId="11" applyNumberFormat="1" applyFont="1" applyFill="1" applyBorder="1" applyAlignment="1" applyProtection="1">
      <alignment horizontal="right" vertical="center"/>
    </xf>
    <xf numFmtId="172" fontId="8" fillId="0" borderId="21" xfId="11" applyNumberFormat="1" applyFont="1" applyFill="1" applyBorder="1" applyAlignment="1" applyProtection="1">
      <alignment horizontal="right" vertical="center"/>
    </xf>
    <xf numFmtId="0" fontId="23" fillId="0" borderId="22" xfId="15" applyFont="1" applyBorder="1" applyAlignment="1">
      <alignment vertical="center"/>
    </xf>
    <xf numFmtId="0" fontId="13" fillId="0" borderId="23" xfId="15" applyFont="1" applyBorder="1" applyAlignment="1">
      <alignment vertical="center"/>
    </xf>
    <xf numFmtId="0" fontId="23" fillId="0" borderId="19" xfId="15" quotePrefix="1" applyFont="1" applyBorder="1" applyAlignment="1">
      <alignment horizontal="left" vertical="center" wrapText="1" indent="1"/>
    </xf>
    <xf numFmtId="0" fontId="23" fillId="0" borderId="24" xfId="15" quotePrefix="1" applyFont="1" applyBorder="1" applyAlignment="1">
      <alignment horizontal="left" vertical="center" wrapText="1" indent="1"/>
    </xf>
    <xf numFmtId="0" fontId="4" fillId="0" borderId="7" xfId="15" applyFont="1" applyBorder="1" applyAlignment="1">
      <alignment vertical="center"/>
    </xf>
    <xf numFmtId="0" fontId="3" fillId="0" borderId="7" xfId="15" applyFont="1" applyBorder="1" applyAlignment="1">
      <alignment horizontal="center" vertical="center"/>
    </xf>
    <xf numFmtId="0" fontId="1" fillId="0" borderId="7" xfId="15" applyBorder="1" applyAlignment="1">
      <alignment vertical="center"/>
    </xf>
    <xf numFmtId="0" fontId="13" fillId="0" borderId="8" xfId="15" applyFont="1" applyBorder="1" applyAlignment="1">
      <alignment horizontal="left"/>
    </xf>
    <xf numFmtId="2" fontId="14" fillId="0" borderId="0" xfId="15" applyNumberFormat="1" applyFont="1" applyAlignment="1">
      <alignment horizontal="center" vertical="center"/>
    </xf>
    <xf numFmtId="0" fontId="13" fillId="0" borderId="0" xfId="15" applyFont="1" applyAlignment="1">
      <alignment horizontal="left" vertical="top"/>
    </xf>
    <xf numFmtId="0" fontId="24" fillId="5" borderId="25" xfId="15" applyFont="1" applyFill="1" applyBorder="1" applyAlignment="1">
      <alignment horizontal="left" vertical="center"/>
    </xf>
    <xf numFmtId="0" fontId="1" fillId="3" borderId="26" xfId="15" applyFill="1" applyBorder="1" applyAlignment="1">
      <alignment horizontal="left" vertical="center"/>
    </xf>
    <xf numFmtId="0" fontId="1" fillId="3" borderId="27" xfId="15" applyFill="1" applyBorder="1" applyAlignment="1">
      <alignment horizontal="left" vertical="center"/>
    </xf>
    <xf numFmtId="0" fontId="1" fillId="3" borderId="0" xfId="15" applyFill="1" applyAlignment="1">
      <alignment horizontal="left" vertical="center"/>
    </xf>
    <xf numFmtId="0" fontId="28" fillId="3" borderId="18" xfId="15" applyFont="1" applyFill="1" applyBorder="1" applyAlignment="1">
      <alignment horizontal="left" vertical="center"/>
    </xf>
    <xf numFmtId="0" fontId="28" fillId="3" borderId="26" xfId="15" applyFont="1" applyFill="1" applyBorder="1" applyAlignment="1">
      <alignment horizontal="left" vertical="center"/>
    </xf>
    <xf numFmtId="0" fontId="29" fillId="0" borderId="0" xfId="0" applyFont="1" applyAlignment="1">
      <alignment vertical="center"/>
    </xf>
    <xf numFmtId="0" fontId="25" fillId="0" borderId="0" xfId="16" applyFont="1" applyAlignment="1">
      <alignment horizontal="center" vertical="center" wrapText="1"/>
    </xf>
    <xf numFmtId="0" fontId="25" fillId="0" borderId="0" xfId="16" applyFont="1" applyAlignment="1">
      <alignment horizontal="left" vertical="center" wrapText="1"/>
    </xf>
    <xf numFmtId="0" fontId="1" fillId="0" borderId="0" xfId="16" applyAlignment="1">
      <alignment vertical="center" wrapText="1"/>
    </xf>
    <xf numFmtId="0" fontId="0" fillId="0" borderId="0" xfId="0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5" fillId="2" borderId="29" xfId="0" applyFont="1" applyFill="1" applyBorder="1" applyAlignment="1">
      <alignment horizontal="left" vertical="center"/>
    </xf>
    <xf numFmtId="1" fontId="5" fillId="2" borderId="29" xfId="0" quotePrefix="1" applyNumberFormat="1" applyFont="1" applyFill="1" applyBorder="1" applyAlignment="1">
      <alignment horizontal="center" vertical="center" wrapText="1"/>
    </xf>
    <xf numFmtId="1" fontId="5" fillId="2" borderId="29" xfId="0" applyNumberFormat="1" applyFont="1" applyFill="1" applyBorder="1" applyAlignment="1">
      <alignment horizontal="center" vertical="center" wrapText="1"/>
    </xf>
    <xf numFmtId="1" fontId="5" fillId="2" borderId="30" xfId="0" quotePrefix="1" applyNumberFormat="1" applyFont="1" applyFill="1" applyBorder="1" applyAlignment="1">
      <alignment horizontal="left" vertical="center" wrapText="1"/>
    </xf>
    <xf numFmtId="0" fontId="5" fillId="0" borderId="0" xfId="0" applyFont="1" applyAlignment="1">
      <alignment vertical="center"/>
    </xf>
    <xf numFmtId="0" fontId="29" fillId="0" borderId="0" xfId="0" applyFont="1" applyAlignment="1">
      <alignment vertical="center" wrapText="1"/>
    </xf>
    <xf numFmtId="0" fontId="5" fillId="0" borderId="31" xfId="0" applyFont="1" applyBorder="1" applyAlignment="1">
      <alignment horizontal="left" vertical="center" wrapText="1"/>
    </xf>
    <xf numFmtId="0" fontId="5" fillId="0" borderId="32" xfId="0" applyFont="1" applyBorder="1" applyAlignment="1">
      <alignment horizontal="left" vertical="center" wrapText="1"/>
    </xf>
    <xf numFmtId="4" fontId="2" fillId="0" borderId="33" xfId="0" quotePrefix="1" applyNumberFormat="1" applyFont="1" applyBorder="1" applyAlignment="1">
      <alignment horizontal="left" vertical="center" wrapText="1"/>
    </xf>
    <xf numFmtId="0" fontId="11" fillId="0" borderId="0" xfId="0" applyFont="1" applyAlignment="1">
      <alignment vertical="center" wrapText="1"/>
    </xf>
    <xf numFmtId="4" fontId="5" fillId="0" borderId="32" xfId="0" applyNumberFormat="1" applyFont="1" applyBorder="1" applyAlignment="1">
      <alignment vertical="center" wrapText="1"/>
    </xf>
    <xf numFmtId="4" fontId="5" fillId="0" borderId="32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64" fontId="5" fillId="4" borderId="34" xfId="0" quotePrefix="1" applyNumberFormat="1" applyFont="1" applyFill="1" applyBorder="1" applyAlignment="1">
      <alignment horizontal="left" vertical="center" wrapText="1"/>
    </xf>
    <xf numFmtId="0" fontId="5" fillId="4" borderId="11" xfId="0" applyFont="1" applyFill="1" applyBorder="1" applyAlignment="1">
      <alignment horizontal="left" vertical="center" wrapText="1"/>
    </xf>
    <xf numFmtId="164" fontId="5" fillId="4" borderId="35" xfId="0" quotePrefix="1" applyNumberFormat="1" applyFont="1" applyFill="1" applyBorder="1" applyAlignment="1">
      <alignment horizontal="left" vertical="center" wrapText="1"/>
    </xf>
    <xf numFmtId="164" fontId="4" fillId="0" borderId="25" xfId="0" applyNumberFormat="1" applyFont="1" applyBorder="1" applyAlignment="1">
      <alignment vertical="center" wrapText="1"/>
    </xf>
    <xf numFmtId="4" fontId="5" fillId="0" borderId="32" xfId="0" applyNumberFormat="1" applyFont="1" applyBorder="1" applyAlignment="1" applyProtection="1">
      <alignment horizontal="right" vertical="center" wrapText="1"/>
      <protection locked="0"/>
    </xf>
    <xf numFmtId="164" fontId="9" fillId="2" borderId="25" xfId="0" applyNumberFormat="1" applyFont="1" applyFill="1" applyBorder="1" applyAlignment="1">
      <alignment vertical="center" wrapText="1"/>
    </xf>
    <xf numFmtId="0" fontId="36" fillId="0" borderId="0" xfId="15" applyFont="1" applyAlignment="1">
      <alignment horizontal="center" vertical="top"/>
    </xf>
    <xf numFmtId="0" fontId="37" fillId="0" borderId="0" xfId="2" applyFont="1" applyAlignment="1" applyProtection="1">
      <alignment horizontal="center" vertical="center" wrapText="1"/>
    </xf>
    <xf numFmtId="0" fontId="5" fillId="4" borderId="36" xfId="0" applyFont="1" applyFill="1" applyBorder="1" applyAlignment="1">
      <alignment horizontal="left" vertical="center"/>
    </xf>
    <xf numFmtId="14" fontId="32" fillId="6" borderId="37" xfId="16" applyNumberFormat="1" applyFont="1" applyFill="1" applyBorder="1" applyAlignment="1">
      <alignment horizontal="left" vertical="center" indent="1" shrinkToFit="1"/>
    </xf>
    <xf numFmtId="14" fontId="32" fillId="6" borderId="38" xfId="16" applyNumberFormat="1" applyFont="1" applyFill="1" applyBorder="1" applyAlignment="1">
      <alignment horizontal="left" vertical="center" indent="1"/>
    </xf>
    <xf numFmtId="1" fontId="38" fillId="2" borderId="5" xfId="15" applyNumberFormat="1" applyFont="1" applyFill="1" applyBorder="1" applyAlignment="1" applyProtection="1">
      <alignment horizontal="left" vertical="center" indent="1" shrinkToFit="1"/>
      <protection locked="0"/>
    </xf>
    <xf numFmtId="1" fontId="2" fillId="2" borderId="31" xfId="0" applyNumberFormat="1" applyFont="1" applyFill="1" applyBorder="1" applyAlignment="1">
      <alignment vertical="center"/>
    </xf>
    <xf numFmtId="164" fontId="38" fillId="0" borderId="25" xfId="0" applyNumberFormat="1" applyFont="1" applyBorder="1" applyAlignment="1">
      <alignment vertical="center" wrapText="1"/>
    </xf>
    <xf numFmtId="4" fontId="5" fillId="0" borderId="31" xfId="0" applyNumberFormat="1" applyFont="1" applyBorder="1" applyAlignment="1" applyProtection="1">
      <alignment horizontal="right" vertical="center" wrapText="1"/>
      <protection locked="0"/>
    </xf>
    <xf numFmtId="4" fontId="5" fillId="0" borderId="33" xfId="0" applyNumberFormat="1" applyFont="1" applyBorder="1" applyAlignment="1">
      <alignment horizontal="right" vertical="center" wrapText="1"/>
    </xf>
    <xf numFmtId="0" fontId="0" fillId="2" borderId="36" xfId="0" applyFill="1" applyBorder="1" applyAlignment="1">
      <alignment vertical="center"/>
    </xf>
    <xf numFmtId="0" fontId="0" fillId="2" borderId="36" xfId="0" applyFill="1" applyBorder="1"/>
    <xf numFmtId="0" fontId="0" fillId="2" borderId="35" xfId="0" applyFill="1" applyBorder="1" applyAlignment="1">
      <alignment vertical="center"/>
    </xf>
    <xf numFmtId="1" fontId="3" fillId="2" borderId="8" xfId="15" applyNumberFormat="1" applyFont="1" applyFill="1" applyBorder="1" applyAlignment="1" applyProtection="1">
      <alignment horizontal="left" vertical="center" indent="1" shrinkToFit="1"/>
      <protection locked="0"/>
    </xf>
    <xf numFmtId="1" fontId="8" fillId="2" borderId="8" xfId="15" applyNumberFormat="1" applyFont="1" applyFill="1" applyBorder="1" applyAlignment="1" applyProtection="1">
      <alignment horizontal="left" vertical="center" indent="1" shrinkToFit="1"/>
      <protection locked="0"/>
    </xf>
    <xf numFmtId="0" fontId="0" fillId="2" borderId="11" xfId="0" applyFill="1" applyBorder="1"/>
    <xf numFmtId="0" fontId="8" fillId="0" borderId="9" xfId="0" applyFont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horizontal="left" vertical="center" wrapText="1"/>
    </xf>
    <xf numFmtId="0" fontId="8" fillId="0" borderId="39" xfId="0" applyFont="1" applyBorder="1" applyAlignment="1">
      <alignment horizontal="left" vertical="center"/>
    </xf>
    <xf numFmtId="0" fontId="39" fillId="0" borderId="39" xfId="0" applyFont="1" applyBorder="1" applyAlignment="1">
      <alignment horizontal="left" vertical="center"/>
    </xf>
    <xf numFmtId="0" fontId="11" fillId="2" borderId="39" xfId="0" applyFont="1" applyFill="1" applyBorder="1" applyAlignment="1">
      <alignment horizontal="left" vertical="center"/>
    </xf>
    <xf numFmtId="0" fontId="10" fillId="2" borderId="39" xfId="0" applyFont="1" applyFill="1" applyBorder="1" applyAlignment="1">
      <alignment horizontal="left" vertical="center"/>
    </xf>
    <xf numFmtId="43" fontId="5" fillId="0" borderId="1" xfId="5" applyFont="1" applyBorder="1" applyAlignment="1" applyProtection="1">
      <alignment vertical="center" wrapText="1"/>
    </xf>
    <xf numFmtId="43" fontId="5" fillId="4" borderId="1" xfId="5" applyFont="1" applyFill="1" applyBorder="1" applyAlignment="1" applyProtection="1">
      <alignment vertical="center"/>
    </xf>
    <xf numFmtId="43" fontId="38" fillId="4" borderId="1" xfId="5" applyFont="1" applyFill="1" applyBorder="1" applyAlignment="1" applyProtection="1">
      <alignment vertical="center"/>
    </xf>
    <xf numFmtId="0" fontId="30" fillId="2" borderId="17" xfId="15" applyFont="1" applyFill="1" applyBorder="1" applyAlignment="1">
      <alignment horizontal="left" vertical="center"/>
    </xf>
    <xf numFmtId="0" fontId="30" fillId="2" borderId="9" xfId="15" applyFont="1" applyFill="1" applyBorder="1" applyAlignment="1">
      <alignment horizontal="left" vertical="center"/>
    </xf>
    <xf numFmtId="0" fontId="24" fillId="0" borderId="0" xfId="0" applyFont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40" fillId="7" borderId="25" xfId="15" applyFont="1" applyFill="1" applyBorder="1" applyAlignment="1">
      <alignment horizontal="center" vertical="center" wrapText="1" shrinkToFit="1"/>
    </xf>
    <xf numFmtId="1" fontId="2" fillId="2" borderId="33" xfId="0" applyNumberFormat="1" applyFont="1" applyFill="1" applyBorder="1" applyAlignment="1">
      <alignment horizontal="left" vertical="center" wrapText="1"/>
    </xf>
    <xf numFmtId="1" fontId="15" fillId="6" borderId="31" xfId="0" applyNumberFormat="1" applyFont="1" applyFill="1" applyBorder="1" applyAlignment="1">
      <alignment vertical="center"/>
    </xf>
    <xf numFmtId="1" fontId="15" fillId="6" borderId="33" xfId="0" applyNumberFormat="1" applyFont="1" applyFill="1" applyBorder="1" applyAlignment="1">
      <alignment horizontal="center" vertical="center" wrapText="1"/>
    </xf>
    <xf numFmtId="0" fontId="42" fillId="0" borderId="40" xfId="15" applyFont="1" applyBorder="1" applyAlignment="1">
      <alignment horizontal="left" vertical="center" wrapText="1" indent="1"/>
    </xf>
    <xf numFmtId="167" fontId="18" fillId="0" borderId="41" xfId="11" applyNumberFormat="1" applyFont="1" applyFill="1" applyBorder="1" applyAlignment="1" applyProtection="1">
      <alignment horizontal="right" vertical="center"/>
      <protection locked="0"/>
    </xf>
    <xf numFmtId="168" fontId="18" fillId="0" borderId="41" xfId="11" applyNumberFormat="1" applyFont="1" applyFill="1" applyBorder="1" applyAlignment="1" applyProtection="1">
      <alignment horizontal="right" vertical="center"/>
      <protection locked="0"/>
    </xf>
    <xf numFmtId="167" fontId="18" fillId="0" borderId="32" xfId="11" applyNumberFormat="1" applyFont="1" applyFill="1" applyBorder="1" applyAlignment="1" applyProtection="1">
      <alignment horizontal="right" vertical="center"/>
      <protection locked="0"/>
    </xf>
    <xf numFmtId="168" fontId="18" fillId="0" borderId="32" xfId="11" applyNumberFormat="1" applyFont="1" applyFill="1" applyBorder="1" applyAlignment="1" applyProtection="1">
      <alignment horizontal="right" vertical="center"/>
      <protection locked="0"/>
    </xf>
    <xf numFmtId="4" fontId="5" fillId="0" borderId="31" xfId="0" applyNumberFormat="1" applyFont="1" applyBorder="1" applyAlignment="1">
      <alignment horizontal="right" vertical="center" wrapText="1"/>
    </xf>
    <xf numFmtId="171" fontId="27" fillId="4" borderId="35" xfId="15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5" fillId="0" borderId="36" xfId="0" applyFont="1" applyBorder="1" applyAlignment="1">
      <alignment vertical="center"/>
    </xf>
    <xf numFmtId="164" fontId="23" fillId="0" borderId="1" xfId="1" applyNumberFormat="1" applyFont="1" applyFill="1" applyBorder="1" applyAlignment="1" applyProtection="1">
      <alignment vertical="center" wrapText="1"/>
      <protection locked="0"/>
    </xf>
    <xf numFmtId="0" fontId="38" fillId="4" borderId="43" xfId="0" applyFont="1" applyFill="1" applyBorder="1" applyAlignment="1">
      <alignment horizontal="left" vertical="center" wrapText="1"/>
    </xf>
    <xf numFmtId="0" fontId="38" fillId="4" borderId="36" xfId="0" applyFont="1" applyFill="1" applyBorder="1" applyAlignment="1">
      <alignment horizontal="left" vertical="center" wrapText="1"/>
    </xf>
    <xf numFmtId="4" fontId="5" fillId="0" borderId="36" xfId="0" applyNumberFormat="1" applyFont="1" applyBorder="1" applyAlignment="1" applyProtection="1">
      <alignment horizontal="right" vertical="center" wrapText="1"/>
      <protection locked="0"/>
    </xf>
    <xf numFmtId="4" fontId="5" fillId="0" borderId="36" xfId="0" applyNumberFormat="1" applyFont="1" applyBorder="1" applyAlignment="1">
      <alignment horizontal="right" vertical="center" wrapText="1"/>
    </xf>
    <xf numFmtId="4" fontId="5" fillId="0" borderId="44" xfId="0" applyNumberFormat="1" applyFont="1" applyBorder="1" applyAlignment="1" applyProtection="1">
      <alignment horizontal="right" vertical="center" wrapText="1"/>
      <protection locked="0"/>
    </xf>
    <xf numFmtId="4" fontId="5" fillId="0" borderId="44" xfId="0" applyNumberFormat="1" applyFont="1" applyBorder="1" applyAlignment="1">
      <alignment horizontal="right" vertical="center" wrapText="1"/>
    </xf>
    <xf numFmtId="0" fontId="5" fillId="0" borderId="32" xfId="0" quotePrefix="1" applyFont="1" applyBorder="1" applyAlignment="1">
      <alignment horizontal="left" vertical="center" wrapText="1"/>
    </xf>
    <xf numFmtId="0" fontId="11" fillId="0" borderId="0" xfId="0" applyFont="1" applyAlignment="1">
      <alignment vertical="center"/>
    </xf>
    <xf numFmtId="0" fontId="40" fillId="0" borderId="0" xfId="15" applyFont="1" applyAlignment="1">
      <alignment horizontal="center" vertical="center" wrapText="1" shrinkToFit="1"/>
    </xf>
    <xf numFmtId="4" fontId="5" fillId="0" borderId="33" xfId="0" quotePrefix="1" applyNumberFormat="1" applyFont="1" applyBorder="1" applyAlignment="1">
      <alignment horizontal="left" vertical="center" wrapText="1"/>
    </xf>
    <xf numFmtId="0" fontId="46" fillId="4" borderId="44" xfId="0" applyFont="1" applyFill="1" applyBorder="1" applyAlignment="1">
      <alignment horizontal="left" vertical="center" wrapText="1"/>
    </xf>
    <xf numFmtId="0" fontId="5" fillId="4" borderId="44" xfId="0" applyFont="1" applyFill="1" applyBorder="1" applyAlignment="1">
      <alignment horizontal="left" vertical="center" wrapText="1"/>
    </xf>
    <xf numFmtId="0" fontId="4" fillId="4" borderId="18" xfId="15" applyFont="1" applyFill="1" applyBorder="1" applyAlignment="1">
      <alignment horizontal="center" vertical="center"/>
    </xf>
    <xf numFmtId="0" fontId="4" fillId="4" borderId="18" xfId="15" quotePrefix="1" applyFont="1" applyFill="1" applyBorder="1" applyAlignment="1">
      <alignment horizontal="center" vertical="center"/>
    </xf>
    <xf numFmtId="0" fontId="4" fillId="4" borderId="45" xfId="15" applyFont="1" applyFill="1" applyBorder="1" applyAlignment="1">
      <alignment horizontal="center" vertical="center"/>
    </xf>
    <xf numFmtId="0" fontId="4" fillId="4" borderId="46" xfId="15" applyFont="1" applyFill="1" applyBorder="1" applyAlignment="1">
      <alignment vertical="center"/>
    </xf>
    <xf numFmtId="167" fontId="3" fillId="2" borderId="1" xfId="11" applyNumberFormat="1" applyFont="1" applyFill="1" applyBorder="1" applyAlignment="1" applyProtection="1">
      <alignment horizontal="right" vertical="center"/>
    </xf>
    <xf numFmtId="168" fontId="10" fillId="0" borderId="47" xfId="11" applyNumberFormat="1" applyFont="1" applyFill="1" applyBorder="1" applyAlignment="1" applyProtection="1">
      <alignment vertical="center"/>
    </xf>
    <xf numFmtId="168" fontId="10" fillId="0" borderId="48" xfId="11" applyNumberFormat="1" applyFont="1" applyFill="1" applyBorder="1" applyAlignment="1" applyProtection="1">
      <alignment vertical="center"/>
    </xf>
    <xf numFmtId="167" fontId="10" fillId="0" borderId="27" xfId="11" applyNumberFormat="1" applyFont="1" applyFill="1" applyBorder="1" applyAlignment="1" applyProtection="1">
      <alignment horizontal="right" vertical="center"/>
    </xf>
    <xf numFmtId="167" fontId="10" fillId="2" borderId="27" xfId="11" applyNumberFormat="1" applyFont="1" applyFill="1" applyBorder="1" applyAlignment="1" applyProtection="1">
      <alignment horizontal="right" vertical="center"/>
    </xf>
    <xf numFmtId="168" fontId="10" fillId="0" borderId="49" xfId="11" applyNumberFormat="1" applyFont="1" applyFill="1" applyBorder="1" applyAlignment="1" applyProtection="1">
      <alignment vertical="center"/>
    </xf>
    <xf numFmtId="0" fontId="46" fillId="4" borderId="36" xfId="0" applyFont="1" applyFill="1" applyBorder="1" applyAlignment="1">
      <alignment horizontal="left" vertical="center" wrapText="1"/>
    </xf>
    <xf numFmtId="0" fontId="39" fillId="7" borderId="50" xfId="15" applyFont="1" applyFill="1" applyBorder="1" applyAlignment="1">
      <alignment horizontal="center" vertical="center" wrapText="1" shrinkToFit="1"/>
    </xf>
    <xf numFmtId="167" fontId="31" fillId="0" borderId="1" xfId="11" applyNumberFormat="1" applyFont="1" applyFill="1" applyBorder="1" applyAlignment="1" applyProtection="1">
      <alignment horizontal="right" vertical="center"/>
    </xf>
    <xf numFmtId="167" fontId="31" fillId="2" borderId="1" xfId="11" applyNumberFormat="1" applyFont="1" applyFill="1" applyBorder="1" applyAlignment="1" applyProtection="1">
      <alignment horizontal="right" vertical="center"/>
    </xf>
    <xf numFmtId="0" fontId="30" fillId="7" borderId="50" xfId="15" applyFont="1" applyFill="1" applyBorder="1" applyAlignment="1">
      <alignment horizontal="center" vertical="center" wrapText="1" shrinkToFit="1"/>
    </xf>
    <xf numFmtId="0" fontId="5" fillId="8" borderId="0" xfId="0" applyFont="1" applyFill="1" applyAlignment="1">
      <alignment vertical="center" wrapText="1"/>
    </xf>
    <xf numFmtId="4" fontId="5" fillId="0" borderId="34" xfId="0" quotePrefix="1" applyNumberFormat="1" applyFont="1" applyBorder="1" applyAlignment="1">
      <alignment horizontal="left" vertical="center" wrapText="1"/>
    </xf>
    <xf numFmtId="4" fontId="2" fillId="0" borderId="33" xfId="0" applyNumberFormat="1" applyFont="1" applyBorder="1" applyAlignment="1">
      <alignment horizontal="left" vertical="center" wrapText="1"/>
    </xf>
    <xf numFmtId="0" fontId="2" fillId="0" borderId="1" xfId="10" applyFont="1" applyBorder="1" applyAlignment="1">
      <alignment horizontal="center" vertical="center"/>
    </xf>
    <xf numFmtId="4" fontId="5" fillId="4" borderId="36" xfId="0" applyNumberFormat="1" applyFont="1" applyFill="1" applyBorder="1" applyAlignment="1">
      <alignment vertical="center" wrapText="1"/>
    </xf>
    <xf numFmtId="164" fontId="5" fillId="0" borderId="0" xfId="0" applyNumberFormat="1" applyFont="1" applyAlignment="1">
      <alignment vertical="center"/>
    </xf>
    <xf numFmtId="0" fontId="5" fillId="0" borderId="36" xfId="0" applyFont="1" applyBorder="1" applyAlignment="1">
      <alignment horizontal="left" vertical="center" wrapText="1"/>
    </xf>
    <xf numFmtId="4" fontId="5" fillId="0" borderId="36" xfId="0" applyNumberFormat="1" applyFont="1" applyBorder="1" applyAlignment="1">
      <alignment horizontal="center" vertical="center" wrapText="1"/>
    </xf>
    <xf numFmtId="1" fontId="8" fillId="2" borderId="0" xfId="15" applyNumberFormat="1" applyFont="1" applyFill="1" applyAlignment="1" applyProtection="1">
      <alignment horizontal="left" vertical="center" indent="1" shrinkToFit="1"/>
      <protection locked="0"/>
    </xf>
    <xf numFmtId="0" fontId="1" fillId="0" borderId="17" xfId="15" applyBorder="1" applyAlignment="1">
      <alignment vertical="center"/>
    </xf>
    <xf numFmtId="0" fontId="5" fillId="0" borderId="17" xfId="15" applyFont="1" applyBorder="1" applyAlignment="1">
      <alignment vertical="center"/>
    </xf>
    <xf numFmtId="0" fontId="1" fillId="0" borderId="17" xfId="15" applyBorder="1" applyAlignment="1">
      <alignment horizontal="left" vertical="center" indent="1"/>
    </xf>
    <xf numFmtId="0" fontId="9" fillId="0" borderId="0" xfId="15" applyFont="1" applyAlignment="1">
      <alignment horizontal="center" vertical="center" wrapText="1"/>
    </xf>
    <xf numFmtId="1" fontId="8" fillId="0" borderId="52" xfId="15" applyNumberFormat="1" applyFont="1" applyBorder="1" applyAlignment="1" applyProtection="1">
      <alignment horizontal="left" vertical="center" indent="1" shrinkToFit="1"/>
      <protection locked="0"/>
    </xf>
    <xf numFmtId="164" fontId="23" fillId="12" borderId="1" xfId="1" applyNumberFormat="1" applyFont="1" applyFill="1" applyBorder="1" applyAlignment="1" applyProtection="1">
      <alignment vertical="center" wrapText="1"/>
      <protection locked="0"/>
    </xf>
    <xf numFmtId="0" fontId="5" fillId="0" borderId="15" xfId="15" applyFont="1" applyBorder="1" applyAlignment="1">
      <alignment horizontal="right" vertical="center" wrapText="1"/>
    </xf>
    <xf numFmtId="164" fontId="0" fillId="0" borderId="0" xfId="0" applyNumberFormat="1" applyAlignment="1">
      <alignment vertical="center"/>
    </xf>
    <xf numFmtId="0" fontId="2" fillId="3" borderId="11" xfId="15" applyFont="1" applyFill="1" applyBorder="1" applyAlignment="1">
      <alignment horizontal="left" vertical="center"/>
    </xf>
    <xf numFmtId="0" fontId="50" fillId="0" borderId="0" xfId="15" applyFont="1" applyAlignment="1">
      <alignment horizontal="center" vertical="center" wrapText="1" shrinkToFit="1"/>
    </xf>
    <xf numFmtId="0" fontId="40" fillId="7" borderId="50" xfId="15" applyFont="1" applyFill="1" applyBorder="1" applyAlignment="1">
      <alignment horizontal="center" vertical="center" wrapText="1" shrinkToFit="1"/>
    </xf>
    <xf numFmtId="0" fontId="4" fillId="2" borderId="5" xfId="0" applyFont="1" applyFill="1" applyBorder="1" applyAlignment="1">
      <alignment horizontal="left" vertical="center"/>
    </xf>
    <xf numFmtId="0" fontId="4" fillId="13" borderId="5" xfId="0" applyFont="1" applyFill="1" applyBorder="1" applyAlignment="1">
      <alignment horizontal="left" vertical="center"/>
    </xf>
    <xf numFmtId="43" fontId="49" fillId="0" borderId="0" xfId="5" applyFont="1" applyAlignment="1" applyProtection="1">
      <alignment vertical="center"/>
    </xf>
    <xf numFmtId="0" fontId="3" fillId="2" borderId="42" xfId="0" applyFont="1" applyFill="1" applyBorder="1" applyAlignment="1">
      <alignment horizontal="left" vertical="center"/>
    </xf>
    <xf numFmtId="14" fontId="3" fillId="2" borderId="42" xfId="0" applyNumberFormat="1" applyFont="1" applyFill="1" applyBorder="1" applyAlignment="1">
      <alignment horizontal="left" vertical="center"/>
    </xf>
    <xf numFmtId="0" fontId="1" fillId="3" borderId="11" xfId="15" applyFill="1" applyBorder="1" applyAlignment="1">
      <alignment horizontal="left" vertical="center"/>
    </xf>
    <xf numFmtId="0" fontId="4" fillId="13" borderId="0" xfId="18" applyFont="1" applyFill="1" applyAlignment="1">
      <alignment vertical="center"/>
    </xf>
    <xf numFmtId="14" fontId="2" fillId="3" borderId="64" xfId="15" applyNumberFormat="1" applyFont="1" applyFill="1" applyBorder="1" applyAlignment="1">
      <alignment horizontal="left" vertical="center"/>
    </xf>
    <xf numFmtId="0" fontId="2" fillId="3" borderId="65" xfId="15" applyFont="1" applyFill="1" applyBorder="1" applyAlignment="1">
      <alignment horizontal="left" vertical="center"/>
    </xf>
    <xf numFmtId="0" fontId="1" fillId="3" borderId="65" xfId="15" applyFill="1" applyBorder="1" applyAlignment="1">
      <alignment horizontal="left" vertical="center"/>
    </xf>
    <xf numFmtId="0" fontId="1" fillId="3" borderId="66" xfId="15" applyFill="1" applyBorder="1" applyAlignment="1">
      <alignment horizontal="left" vertical="center"/>
    </xf>
    <xf numFmtId="14" fontId="2" fillId="3" borderId="49" xfId="15" applyNumberFormat="1" applyFont="1" applyFill="1" applyBorder="1" applyAlignment="1">
      <alignment horizontal="left" vertical="center"/>
    </xf>
    <xf numFmtId="0" fontId="2" fillId="3" borderId="67" xfId="15" applyFont="1" applyFill="1" applyBorder="1" applyAlignment="1">
      <alignment horizontal="left" vertical="center"/>
    </xf>
    <xf numFmtId="0" fontId="2" fillId="3" borderId="40" xfId="15" applyFont="1" applyFill="1" applyBorder="1" applyAlignment="1">
      <alignment horizontal="left" vertical="center"/>
    </xf>
    <xf numFmtId="14" fontId="1" fillId="3" borderId="68" xfId="15" applyNumberFormat="1" applyFill="1" applyBorder="1" applyAlignment="1">
      <alignment vertical="center"/>
    </xf>
    <xf numFmtId="14" fontId="14" fillId="5" borderId="25" xfId="15" applyNumberFormat="1" applyFont="1" applyFill="1" applyBorder="1" applyAlignment="1">
      <alignment horizontal="left" vertical="center"/>
    </xf>
    <xf numFmtId="9" fontId="10" fillId="0" borderId="3" xfId="15" applyNumberFormat="1" applyFont="1" applyBorder="1" applyAlignment="1">
      <alignment horizontal="right" vertical="center"/>
    </xf>
    <xf numFmtId="0" fontId="10" fillId="13" borderId="8" xfId="0" applyFont="1" applyFill="1" applyBorder="1"/>
    <xf numFmtId="0" fontId="10" fillId="13" borderId="69" xfId="0" applyFont="1" applyFill="1" applyBorder="1"/>
    <xf numFmtId="0" fontId="14" fillId="5" borderId="25" xfId="15" applyFont="1" applyFill="1" applyBorder="1" applyAlignment="1">
      <alignment horizontal="left" vertical="center"/>
    </xf>
    <xf numFmtId="0" fontId="56" fillId="0" borderId="1" xfId="15" applyFont="1" applyBorder="1" applyAlignment="1" applyProtection="1">
      <alignment horizontal="left" vertical="center" wrapText="1"/>
      <protection locked="0"/>
    </xf>
    <xf numFmtId="164" fontId="23" fillId="14" borderId="1" xfId="1" applyNumberFormat="1" applyFont="1" applyFill="1" applyBorder="1" applyAlignment="1" applyProtection="1">
      <alignment vertical="center" wrapText="1"/>
      <protection locked="0"/>
    </xf>
    <xf numFmtId="14" fontId="4" fillId="13" borderId="52" xfId="15" applyNumberFormat="1" applyFont="1" applyFill="1" applyBorder="1" applyAlignment="1">
      <alignment horizontal="left" vertical="center"/>
    </xf>
    <xf numFmtId="14" fontId="1" fillId="3" borderId="11" xfId="15" applyNumberFormat="1" applyFill="1" applyBorder="1" applyAlignment="1">
      <alignment horizontal="left" vertical="center" wrapText="1"/>
    </xf>
    <xf numFmtId="14" fontId="3" fillId="13" borderId="42" xfId="15" quotePrefix="1" applyNumberFormat="1" applyFont="1" applyFill="1" applyBorder="1" applyAlignment="1">
      <alignment horizontal="left" vertical="center" wrapText="1"/>
    </xf>
    <xf numFmtId="1" fontId="1" fillId="2" borderId="33" xfId="0" applyNumberFormat="1" applyFont="1" applyFill="1" applyBorder="1" applyAlignment="1">
      <alignment horizontal="left" vertical="center" wrapText="1"/>
    </xf>
    <xf numFmtId="173" fontId="8" fillId="2" borderId="51" xfId="15" applyNumberFormat="1" applyFont="1" applyFill="1" applyBorder="1" applyAlignment="1" applyProtection="1">
      <alignment horizontal="left" vertical="center" indent="1" shrinkToFit="1"/>
      <protection locked="0"/>
    </xf>
    <xf numFmtId="173" fontId="8" fillId="2" borderId="16" xfId="15" applyNumberFormat="1" applyFont="1" applyFill="1" applyBorder="1" applyAlignment="1" applyProtection="1">
      <alignment horizontal="left" vertical="center" indent="1" shrinkToFit="1"/>
      <protection locked="0"/>
    </xf>
    <xf numFmtId="0" fontId="8" fillId="2" borderId="6" xfId="15" applyFont="1" applyFill="1" applyBorder="1" applyAlignment="1" applyProtection="1">
      <alignment horizontal="left" vertical="center"/>
      <protection locked="0"/>
    </xf>
    <xf numFmtId="0" fontId="8" fillId="2" borderId="5" xfId="15" applyFont="1" applyFill="1" applyBorder="1" applyAlignment="1" applyProtection="1">
      <alignment horizontal="left" vertical="center"/>
      <protection locked="0"/>
    </xf>
    <xf numFmtId="0" fontId="9" fillId="2" borderId="5" xfId="15" applyFont="1" applyFill="1" applyBorder="1" applyAlignment="1" applyProtection="1">
      <alignment horizontal="left" vertical="center" shrinkToFit="1"/>
      <protection locked="0"/>
    </xf>
    <xf numFmtId="0" fontId="0" fillId="0" borderId="5" xfId="0" applyBorder="1" applyAlignment="1" applyProtection="1">
      <alignment vertical="center" shrinkToFit="1"/>
      <protection locked="0"/>
    </xf>
    <xf numFmtId="0" fontId="8" fillId="2" borderId="8" xfId="15" applyFont="1" applyFill="1" applyBorder="1" applyAlignment="1" applyProtection="1">
      <alignment horizontal="left" vertical="center" shrinkToFit="1"/>
      <protection locked="0"/>
    </xf>
    <xf numFmtId="0" fontId="8" fillId="0" borderId="8" xfId="0" applyFont="1" applyBorder="1" applyAlignment="1" applyProtection="1">
      <alignment vertical="center" shrinkToFit="1"/>
      <protection locked="0"/>
    </xf>
    <xf numFmtId="0" fontId="9" fillId="4" borderId="12" xfId="15" applyFont="1" applyFill="1" applyBorder="1" applyAlignment="1">
      <alignment horizontal="center" vertical="center" wrapText="1"/>
    </xf>
    <xf numFmtId="0" fontId="9" fillId="4" borderId="7" xfId="15" applyFont="1" applyFill="1" applyBorder="1" applyAlignment="1">
      <alignment horizontal="center" vertical="center" wrapText="1"/>
    </xf>
    <xf numFmtId="0" fontId="9" fillId="4" borderId="14" xfId="15" applyFont="1" applyFill="1" applyBorder="1" applyAlignment="1">
      <alignment horizontal="center" vertical="center" wrapText="1"/>
    </xf>
    <xf numFmtId="0" fontId="9" fillId="4" borderId="15" xfId="15" applyFont="1" applyFill="1" applyBorder="1" applyAlignment="1">
      <alignment horizontal="center" vertical="center" wrapText="1"/>
    </xf>
    <xf numFmtId="0" fontId="23" fillId="0" borderId="53" xfId="15" applyFont="1" applyBorder="1" applyAlignment="1">
      <alignment horizontal="left" vertical="center" wrapText="1" indent="1"/>
    </xf>
    <xf numFmtId="0" fontId="0" fillId="0" borderId="54" xfId="0" applyBorder="1" applyAlignment="1">
      <alignment horizontal="left" vertical="center" wrapText="1" indent="1"/>
    </xf>
    <xf numFmtId="0" fontId="23" fillId="0" borderId="55" xfId="15" quotePrefix="1" applyFont="1" applyBorder="1" applyAlignment="1">
      <alignment horizontal="left" vertical="center" wrapText="1"/>
    </xf>
    <xf numFmtId="0" fontId="0" fillId="0" borderId="34" xfId="0" applyBorder="1" applyAlignment="1">
      <alignment vertical="center" wrapText="1"/>
    </xf>
    <xf numFmtId="0" fontId="23" fillId="0" borderId="56" xfId="15" quotePrefix="1" applyFont="1" applyBorder="1" applyAlignment="1">
      <alignment horizontal="left" vertical="center" wrapText="1"/>
    </xf>
    <xf numFmtId="0" fontId="0" fillId="0" borderId="57" xfId="0" applyBorder="1" applyAlignment="1">
      <alignment vertical="center" wrapText="1"/>
    </xf>
    <xf numFmtId="0" fontId="16" fillId="4" borderId="36" xfId="15" quotePrefix="1" applyFont="1" applyFill="1" applyBorder="1" applyAlignment="1">
      <alignment horizontal="center" vertical="center"/>
    </xf>
    <xf numFmtId="0" fontId="31" fillId="0" borderId="36" xfId="0" applyFont="1" applyBorder="1" applyAlignment="1">
      <alignment horizontal="center" vertical="center"/>
    </xf>
    <xf numFmtId="0" fontId="9" fillId="2" borderId="6" xfId="15" applyFont="1" applyFill="1" applyBorder="1" applyAlignment="1" applyProtection="1">
      <alignment horizontal="left" vertical="center" shrinkToFit="1"/>
      <protection locked="0"/>
    </xf>
    <xf numFmtId="0" fontId="0" fillId="0" borderId="6" xfId="0" applyBorder="1" applyAlignment="1" applyProtection="1">
      <alignment vertical="center" shrinkToFit="1"/>
      <protection locked="0"/>
    </xf>
    <xf numFmtId="0" fontId="3" fillId="2" borderId="5" xfId="15" applyFont="1" applyFill="1" applyBorder="1" applyAlignment="1" applyProtection="1">
      <alignment horizontal="left" vertical="center" indent="1" shrinkToFit="1"/>
      <protection locked="0"/>
    </xf>
    <xf numFmtId="0" fontId="0" fillId="0" borderId="5" xfId="0" applyBorder="1" applyAlignment="1">
      <alignment horizontal="left" indent="1" shrinkToFit="1"/>
    </xf>
    <xf numFmtId="0" fontId="3" fillId="2" borderId="4" xfId="15" applyFont="1" applyFill="1" applyBorder="1" applyAlignment="1" applyProtection="1">
      <alignment horizontal="left" vertical="center" shrinkToFit="1"/>
      <protection locked="0"/>
    </xf>
    <xf numFmtId="0" fontId="0" fillId="0" borderId="4" xfId="0" applyBorder="1" applyAlignment="1" applyProtection="1">
      <alignment vertical="center" shrinkToFit="1"/>
      <protection locked="0"/>
    </xf>
    <xf numFmtId="0" fontId="3" fillId="13" borderId="5" xfId="15" applyFont="1" applyFill="1" applyBorder="1" applyAlignment="1">
      <alignment horizontal="left" vertical="center" indent="1"/>
    </xf>
    <xf numFmtId="0" fontId="3" fillId="13" borderId="13" xfId="15" applyFont="1" applyFill="1" applyBorder="1" applyAlignment="1" applyProtection="1">
      <alignment horizontal="left" vertical="center" wrapText="1" indent="1"/>
      <protection locked="0"/>
    </xf>
    <xf numFmtId="0" fontId="0" fillId="13" borderId="13" xfId="0" applyFill="1" applyBorder="1"/>
    <xf numFmtId="0" fontId="3" fillId="13" borderId="5" xfId="15" applyFont="1" applyFill="1" applyBorder="1" applyAlignment="1" applyProtection="1">
      <alignment horizontal="left" vertical="center" indent="1" shrinkToFit="1"/>
      <protection locked="0"/>
    </xf>
    <xf numFmtId="0" fontId="0" fillId="13" borderId="5" xfId="0" applyFill="1" applyBorder="1" applyAlignment="1">
      <alignment horizontal="left" indent="1" shrinkToFit="1"/>
    </xf>
    <xf numFmtId="4" fontId="9" fillId="2" borderId="4" xfId="15" quotePrefix="1" applyNumberFormat="1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wrapText="1"/>
    </xf>
    <xf numFmtId="0" fontId="10" fillId="0" borderId="51" xfId="0" applyFont="1" applyBorder="1" applyAlignment="1">
      <alignment horizontal="center" wrapText="1"/>
    </xf>
    <xf numFmtId="14" fontId="3" fillId="13" borderId="5" xfId="15" applyNumberFormat="1" applyFont="1" applyFill="1" applyBorder="1" applyAlignment="1">
      <alignment horizontal="left" vertical="center" indent="1"/>
    </xf>
    <xf numFmtId="0" fontId="41" fillId="6" borderId="11" xfId="0" applyFont="1" applyFill="1" applyBorder="1" applyAlignment="1">
      <alignment horizontal="center" vertical="center"/>
    </xf>
    <xf numFmtId="0" fontId="41" fillId="6" borderId="35" xfId="0" applyFont="1" applyFill="1" applyBorder="1" applyAlignment="1">
      <alignment horizontal="center" vertical="center"/>
    </xf>
    <xf numFmtId="0" fontId="34" fillId="0" borderId="0" xfId="0" applyFont="1" applyAlignment="1">
      <alignment horizontal="left" vertical="center" wrapText="1" indent="2"/>
    </xf>
    <xf numFmtId="0" fontId="34" fillId="0" borderId="0" xfId="0" applyFont="1" applyAlignment="1">
      <alignment horizontal="left"/>
    </xf>
    <xf numFmtId="0" fontId="35" fillId="0" borderId="0" xfId="0" applyFont="1"/>
    <xf numFmtId="0" fontId="34" fillId="0" borderId="0" xfId="0" applyFont="1" applyAlignment="1">
      <alignment horizontal="left" vertical="center"/>
    </xf>
    <xf numFmtId="0" fontId="35" fillId="0" borderId="0" xfId="0" applyFont="1" applyAlignment="1">
      <alignment vertical="center"/>
    </xf>
    <xf numFmtId="0" fontId="35" fillId="0" borderId="52" xfId="0" applyFont="1" applyBorder="1" applyAlignment="1">
      <alignment vertical="center"/>
    </xf>
    <xf numFmtId="0" fontId="28" fillId="0" borderId="13" xfId="0" applyFont="1" applyBorder="1" applyAlignment="1">
      <alignment horizontal="center" vertical="center" wrapText="1"/>
    </xf>
    <xf numFmtId="0" fontId="34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43" fillId="0" borderId="0" xfId="0" applyFont="1" applyAlignment="1">
      <alignment horizontal="left" vertical="center" wrapText="1"/>
    </xf>
    <xf numFmtId="0" fontId="34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48" fillId="4" borderId="39" xfId="9" applyFont="1" applyFill="1" applyBorder="1" applyAlignment="1" applyProtection="1">
      <alignment horizontal="center" vertical="center" wrapText="1"/>
      <protection locked="0"/>
    </xf>
    <xf numFmtId="0" fontId="48" fillId="4" borderId="17" xfId="9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>
      <alignment vertical="center" wrapText="1"/>
    </xf>
    <xf numFmtId="0" fontId="44" fillId="0" borderId="0" xfId="0" applyFont="1" applyAlignment="1">
      <alignment horizontal="left" vertical="center" wrapText="1"/>
    </xf>
    <xf numFmtId="0" fontId="45" fillId="0" borderId="0" xfId="0" applyFont="1" applyAlignment="1">
      <alignment vertical="center" wrapText="1"/>
    </xf>
    <xf numFmtId="0" fontId="17" fillId="4" borderId="39" xfId="15" quotePrefix="1" applyFont="1" applyFill="1" applyBorder="1" applyAlignment="1">
      <alignment horizontal="center" vertical="center" wrapText="1"/>
    </xf>
    <xf numFmtId="0" fontId="26" fillId="0" borderId="17" xfId="0" applyFont="1" applyBorder="1" applyAlignment="1">
      <alignment vertical="center"/>
    </xf>
    <xf numFmtId="0" fontId="26" fillId="0" borderId="58" xfId="0" applyFont="1" applyBorder="1" applyAlignment="1">
      <alignment vertical="center"/>
    </xf>
    <xf numFmtId="4" fontId="22" fillId="6" borderId="59" xfId="16" applyNumberFormat="1" applyFont="1" applyFill="1" applyBorder="1" applyAlignment="1">
      <alignment horizontal="left" vertical="center" wrapText="1" indent="1" shrinkToFit="1"/>
    </xf>
    <xf numFmtId="0" fontId="5" fillId="0" borderId="60" xfId="0" applyFont="1" applyBorder="1" applyAlignment="1">
      <alignment horizontal="left" vertical="center" wrapText="1" indent="1" shrinkToFit="1"/>
    </xf>
    <xf numFmtId="0" fontId="32" fillId="6" borderId="61" xfId="16" applyFont="1" applyFill="1" applyBorder="1" applyAlignment="1">
      <alignment horizontal="left" vertical="center" indent="1" shrinkToFit="1"/>
    </xf>
    <xf numFmtId="0" fontId="8" fillId="0" borderId="6" xfId="0" applyFont="1" applyBorder="1" applyAlignment="1">
      <alignment horizontal="left" vertical="center" indent="1" shrinkToFit="1"/>
    </xf>
    <xf numFmtId="4" fontId="32" fillId="6" borderId="59" xfId="16" applyNumberFormat="1" applyFont="1" applyFill="1" applyBorder="1" applyAlignment="1">
      <alignment horizontal="left" vertical="center" indent="1" shrinkToFit="1"/>
    </xf>
    <xf numFmtId="0" fontId="8" fillId="0" borderId="4" xfId="0" applyFont="1" applyBorder="1" applyAlignment="1">
      <alignment horizontal="left" vertical="center" indent="1" shrinkToFit="1"/>
    </xf>
    <xf numFmtId="0" fontId="8" fillId="0" borderId="60" xfId="0" applyFont="1" applyBorder="1" applyAlignment="1">
      <alignment horizontal="left" vertical="center" indent="1" shrinkToFit="1"/>
    </xf>
    <xf numFmtId="0" fontId="33" fillId="6" borderId="62" xfId="0" applyFont="1" applyFill="1" applyBorder="1" applyAlignment="1">
      <alignment horizontal="left" vertical="center" wrapText="1" indent="1"/>
    </xf>
    <xf numFmtId="0" fontId="33" fillId="0" borderId="6" xfId="0" applyFont="1" applyBorder="1" applyAlignment="1">
      <alignment horizontal="left" vertical="center" indent="1"/>
    </xf>
    <xf numFmtId="0" fontId="33" fillId="0" borderId="63" xfId="0" applyFont="1" applyBorder="1" applyAlignment="1">
      <alignment horizontal="left" vertical="center" indent="1"/>
    </xf>
    <xf numFmtId="0" fontId="8" fillId="2" borderId="13" xfId="15" applyFont="1" applyFill="1" applyBorder="1" applyAlignment="1" applyProtection="1">
      <alignment horizontal="left" vertical="center" shrinkToFit="1"/>
      <protection locked="0"/>
    </xf>
    <xf numFmtId="0" fontId="8" fillId="0" borderId="13" xfId="0" applyFont="1" applyBorder="1" applyAlignment="1" applyProtection="1">
      <alignment vertical="center" shrinkToFit="1"/>
      <protection locked="0"/>
    </xf>
  </cellXfs>
  <cellStyles count="20">
    <cellStyle name="20% - Énfasis6" xfId="1" builtinId="50"/>
    <cellStyle name="Hipervínculo" xfId="2" builtinId="8"/>
    <cellStyle name="Hipervínculo 2" xfId="3" xr:uid="{00000000-0005-0000-0000-000002000000}"/>
    <cellStyle name="Incorrecto 2" xfId="4" xr:uid="{00000000-0005-0000-0000-000003000000}"/>
    <cellStyle name="Millares" xfId="5" builtinId="3"/>
    <cellStyle name="Moneda 2" xfId="6" xr:uid="{00000000-0005-0000-0000-000005000000}"/>
    <cellStyle name="Neutral 2" xfId="7" xr:uid="{00000000-0005-0000-0000-000006000000}"/>
    <cellStyle name="Normal" xfId="0" builtinId="0"/>
    <cellStyle name="Normal 2" xfId="19" xr:uid="{063F856A-35E9-485A-AC6E-6B3B8E7C0316}"/>
    <cellStyle name="Normal 2 2" xfId="8" xr:uid="{00000000-0005-0000-0000-000008000000}"/>
    <cellStyle name="Normal 3" xfId="9" xr:uid="{00000000-0005-0000-0000-000009000000}"/>
    <cellStyle name="Normal_Detalle" xfId="10" xr:uid="{00000000-0005-0000-0000-00000A000000}"/>
    <cellStyle name="Porcentaje" xfId="11" builtinId="5"/>
    <cellStyle name="Porcentual 2" xfId="12" xr:uid="{00000000-0005-0000-0000-00000C000000}"/>
    <cellStyle name="recuadro" xfId="13" xr:uid="{00000000-0005-0000-0000-00000D000000}"/>
    <cellStyle name="recuadrog" xfId="14" xr:uid="{00000000-0005-0000-0000-00000E000000}"/>
    <cellStyle name="RUTA 29 Y ACCESO A SOLANET" xfId="15" xr:uid="{00000000-0005-0000-0000-00000F000000}"/>
    <cellStyle name="RUTA 29 Y ACCESO A SOLANET 2 2" xfId="18" xr:uid="{B0BEBC3A-EF8A-4369-B762-A0E7380AA2A0}"/>
    <cellStyle name="RUTA 29 Y ACCESO A SOLANET_A4 PRESUPUESTO IMAGEN-20" xfId="16" xr:uid="{00000000-0005-0000-0000-000010000000}"/>
    <cellStyle name="titulo" xfId="17" xr:uid="{00000000-0005-0000-0000-000011000000}"/>
  </cellStyles>
  <dxfs count="6">
    <dxf>
      <fill>
        <patternFill>
          <bgColor indexed="47"/>
        </patternFill>
      </fill>
    </dxf>
    <dxf>
      <font>
        <b/>
        <i val="0"/>
        <condense val="0"/>
        <extend val="0"/>
        <color indexed="43"/>
      </font>
      <fill>
        <patternFill>
          <bgColor indexed="10"/>
        </patternFill>
      </fill>
    </dxf>
    <dxf>
      <font>
        <b/>
        <i val="0"/>
        <condense val="0"/>
        <extend val="0"/>
        <color indexed="43"/>
      </font>
      <fill>
        <patternFill>
          <bgColor indexed="10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Radio" checked="Checked" firstButton="1" lockText="1"/>
</file>

<file path=xl/ctrlProps/ctrlProp2.xml><?xml version="1.0" encoding="utf-8"?>
<formControlPr xmlns="http://schemas.microsoft.com/office/spreadsheetml/2009/9/main" objectType="Radio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8.jpeg"/><Relationship Id="rId5" Type="http://schemas.openxmlformats.org/officeDocument/2006/relationships/image" Target="../media/image7.jpeg"/><Relationship Id="rId4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1205865</xdr:colOff>
      <xdr:row>48</xdr:row>
      <xdr:rowOff>152400</xdr:rowOff>
    </xdr:from>
    <xdr:to>
      <xdr:col>4</xdr:col>
      <xdr:colOff>301085</xdr:colOff>
      <xdr:row>49</xdr:row>
      <xdr:rowOff>152400</xdr:rowOff>
    </xdr:to>
    <xdr:sp macro="" textlink="">
      <xdr:nvSpPr>
        <xdr:cNvPr id="18433" name="Rectangle 1">
          <a:extLst>
            <a:ext uri="{FF2B5EF4-FFF2-40B4-BE49-F238E27FC236}">
              <a16:creationId xmlns:a16="http://schemas.microsoft.com/office/drawing/2014/main" id="{00000000-0008-0000-0100-000001480000}"/>
            </a:ext>
          </a:extLst>
        </xdr:cNvPr>
        <xdr:cNvSpPr>
          <a:spLocks noChangeArrowheads="1"/>
        </xdr:cNvSpPr>
      </xdr:nvSpPr>
      <xdr:spPr bwMode="auto">
        <a:xfrm>
          <a:off x="3314700" y="13001625"/>
          <a:ext cx="2676525" cy="15906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Recibido el _____ / _____ / ______</a:t>
          </a:r>
        </a:p>
      </xdr:txBody>
    </xdr:sp>
    <xdr:clientData/>
  </xdr:twoCellAnchor>
  <xdr:twoCellAnchor>
    <xdr:from>
      <xdr:col>1</xdr:col>
      <xdr:colOff>47625</xdr:colOff>
      <xdr:row>1</xdr:row>
      <xdr:rowOff>28575</xdr:rowOff>
    </xdr:from>
    <xdr:to>
      <xdr:col>1</xdr:col>
      <xdr:colOff>542925</xdr:colOff>
      <xdr:row>1</xdr:row>
      <xdr:rowOff>247650</xdr:rowOff>
    </xdr:to>
    <xdr:pic>
      <xdr:nvPicPr>
        <xdr:cNvPr id="18982" name="Picture 42">
          <a:extLst>
            <a:ext uri="{FF2B5EF4-FFF2-40B4-BE49-F238E27FC236}">
              <a16:creationId xmlns:a16="http://schemas.microsoft.com/office/drawing/2014/main" id="{00000000-0008-0000-0100-0000264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04775"/>
          <a:ext cx="495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712</xdr:row>
      <xdr:rowOff>544</xdr:rowOff>
    </xdr:from>
    <xdr:ext cx="38472" cy="176972"/>
    <xdr:sp macro="" textlink="">
      <xdr:nvSpPr>
        <xdr:cNvPr id="12291" name="Rectangle 3">
          <a:extLst>
            <a:ext uri="{FF2B5EF4-FFF2-40B4-BE49-F238E27FC236}">
              <a16:creationId xmlns:a16="http://schemas.microsoft.com/office/drawing/2014/main" id="{00000000-0008-0000-0200-000003300000}"/>
            </a:ext>
          </a:extLst>
        </xdr:cNvPr>
        <xdr:cNvSpPr>
          <a:spLocks noChangeArrowheads="1"/>
        </xdr:cNvSpPr>
      </xdr:nvSpPr>
      <xdr:spPr bwMode="auto">
        <a:xfrm>
          <a:off x="0" y="166830919"/>
          <a:ext cx="38472" cy="1769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</a:t>
          </a:r>
        </a:p>
      </xdr:txBody>
    </xdr:sp>
    <xdr:clientData/>
  </xdr:oneCellAnchor>
  <xdr:oneCellAnchor>
    <xdr:from>
      <xdr:col>0</xdr:col>
      <xdr:colOff>0</xdr:colOff>
      <xdr:row>712</xdr:row>
      <xdr:rowOff>544</xdr:rowOff>
    </xdr:from>
    <xdr:ext cx="38472" cy="176972"/>
    <xdr:sp macro="" textlink="">
      <xdr:nvSpPr>
        <xdr:cNvPr id="12292" name="Rectangle 4">
          <a:extLst>
            <a:ext uri="{FF2B5EF4-FFF2-40B4-BE49-F238E27FC236}">
              <a16:creationId xmlns:a16="http://schemas.microsoft.com/office/drawing/2014/main" id="{00000000-0008-0000-0200-000004300000}"/>
            </a:ext>
          </a:extLst>
        </xdr:cNvPr>
        <xdr:cNvSpPr>
          <a:spLocks noChangeArrowheads="1"/>
        </xdr:cNvSpPr>
      </xdr:nvSpPr>
      <xdr:spPr bwMode="auto">
        <a:xfrm>
          <a:off x="0" y="166830919"/>
          <a:ext cx="38472" cy="1769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</a:t>
          </a:r>
        </a:p>
      </xdr:txBody>
    </xdr:sp>
    <xdr:clientData/>
  </xdr:oneCellAnchor>
  <xdr:oneCellAnchor>
    <xdr:from>
      <xdr:col>3</xdr:col>
      <xdr:colOff>0</xdr:colOff>
      <xdr:row>0</xdr:row>
      <xdr:rowOff>0</xdr:rowOff>
    </xdr:from>
    <xdr:ext cx="38472" cy="176972"/>
    <xdr:sp macro="" textlink="">
      <xdr:nvSpPr>
        <xdr:cNvPr id="12350" name="Rectangle 62">
          <a:extLst>
            <a:ext uri="{FF2B5EF4-FFF2-40B4-BE49-F238E27FC236}">
              <a16:creationId xmlns:a16="http://schemas.microsoft.com/office/drawing/2014/main" id="{00000000-0008-0000-0200-00003E300000}"/>
            </a:ext>
          </a:extLst>
        </xdr:cNvPr>
        <xdr:cNvSpPr>
          <a:spLocks noChangeArrowheads="1"/>
        </xdr:cNvSpPr>
      </xdr:nvSpPr>
      <xdr:spPr bwMode="auto">
        <a:xfrm>
          <a:off x="4333875" y="0"/>
          <a:ext cx="38472" cy="1769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</a:t>
          </a:r>
        </a:p>
      </xdr:txBody>
    </xdr:sp>
    <xdr:clientData/>
  </xdr:oneCellAnchor>
  <xdr:oneCellAnchor>
    <xdr:from>
      <xdr:col>3</xdr:col>
      <xdr:colOff>0</xdr:colOff>
      <xdr:row>710</xdr:row>
      <xdr:rowOff>4355</xdr:rowOff>
    </xdr:from>
    <xdr:ext cx="38472" cy="176972"/>
    <xdr:sp macro="" textlink="">
      <xdr:nvSpPr>
        <xdr:cNvPr id="12351" name="Rectangle 63">
          <a:extLst>
            <a:ext uri="{FF2B5EF4-FFF2-40B4-BE49-F238E27FC236}">
              <a16:creationId xmlns:a16="http://schemas.microsoft.com/office/drawing/2014/main" id="{00000000-0008-0000-0200-00003F300000}"/>
            </a:ext>
          </a:extLst>
        </xdr:cNvPr>
        <xdr:cNvSpPr>
          <a:spLocks noChangeArrowheads="1"/>
        </xdr:cNvSpPr>
      </xdr:nvSpPr>
      <xdr:spPr bwMode="auto">
        <a:xfrm>
          <a:off x="4333875" y="166501355"/>
          <a:ext cx="38472" cy="1769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</a:t>
          </a:r>
        </a:p>
      </xdr:txBody>
    </xdr:sp>
    <xdr:clientData/>
  </xdr:oneCellAnchor>
  <xdr:twoCellAnchor>
    <xdr:from>
      <xdr:col>7</xdr:col>
      <xdr:colOff>66675</xdr:colOff>
      <xdr:row>693</xdr:row>
      <xdr:rowOff>9525</xdr:rowOff>
    </xdr:from>
    <xdr:to>
      <xdr:col>7</xdr:col>
      <xdr:colOff>2962275</xdr:colOff>
      <xdr:row>693</xdr:row>
      <xdr:rowOff>257175</xdr:rowOff>
    </xdr:to>
    <xdr:sp macro="[0]!Filtrar" textlink="">
      <xdr:nvSpPr>
        <xdr:cNvPr id="27565" name="Rectangle 80">
          <a:extLst>
            <a:ext uri="{FF2B5EF4-FFF2-40B4-BE49-F238E27FC236}">
              <a16:creationId xmlns:a16="http://schemas.microsoft.com/office/drawing/2014/main" id="{00000000-0008-0000-0200-0000AD6B0000}"/>
            </a:ext>
          </a:extLst>
        </xdr:cNvPr>
        <xdr:cNvSpPr>
          <a:spLocks noChangeArrowheads="1"/>
        </xdr:cNvSpPr>
      </xdr:nvSpPr>
      <xdr:spPr bwMode="auto">
        <a:xfrm>
          <a:off x="8058150" y="161972625"/>
          <a:ext cx="28956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27</xdr:col>
      <xdr:colOff>0</xdr:colOff>
      <xdr:row>2</xdr:row>
      <xdr:rowOff>219075</xdr:rowOff>
    </xdr:from>
    <xdr:to>
      <xdr:col>27</xdr:col>
      <xdr:colOff>0</xdr:colOff>
      <xdr:row>3</xdr:row>
      <xdr:rowOff>209550</xdr:rowOff>
    </xdr:to>
    <xdr:sp macro="" textlink="">
      <xdr:nvSpPr>
        <xdr:cNvPr id="27566" name="Rectangle 83">
          <a:extLst>
            <a:ext uri="{FF2B5EF4-FFF2-40B4-BE49-F238E27FC236}">
              <a16:creationId xmlns:a16="http://schemas.microsoft.com/office/drawing/2014/main" id="{00000000-0008-0000-0200-0000AE6B0000}"/>
            </a:ext>
          </a:extLst>
        </xdr:cNvPr>
        <xdr:cNvSpPr>
          <a:spLocks noChangeArrowheads="1"/>
        </xdr:cNvSpPr>
      </xdr:nvSpPr>
      <xdr:spPr bwMode="auto">
        <a:xfrm>
          <a:off x="12087225" y="733425"/>
          <a:ext cx="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27</xdr:col>
      <xdr:colOff>0</xdr:colOff>
      <xdr:row>3</xdr:row>
      <xdr:rowOff>0</xdr:rowOff>
    </xdr:from>
    <xdr:to>
      <xdr:col>30</xdr:col>
      <xdr:colOff>923925</xdr:colOff>
      <xdr:row>3</xdr:row>
      <xdr:rowOff>228600</xdr:rowOff>
    </xdr:to>
    <xdr:sp macro="[0]!PegaUnitarios" textlink="">
      <xdr:nvSpPr>
        <xdr:cNvPr id="27567" name="Rectangle 86">
          <a:extLst>
            <a:ext uri="{FF2B5EF4-FFF2-40B4-BE49-F238E27FC236}">
              <a16:creationId xmlns:a16="http://schemas.microsoft.com/office/drawing/2014/main" id="{00000000-0008-0000-0200-0000AF6B0000}"/>
            </a:ext>
          </a:extLst>
        </xdr:cNvPr>
        <xdr:cNvSpPr>
          <a:spLocks noChangeArrowheads="1"/>
        </xdr:cNvSpPr>
      </xdr:nvSpPr>
      <xdr:spPr bwMode="auto">
        <a:xfrm>
          <a:off x="12087225" y="1171575"/>
          <a:ext cx="62103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371475</xdr:colOff>
      <xdr:row>0</xdr:row>
      <xdr:rowOff>66675</xdr:rowOff>
    </xdr:from>
    <xdr:to>
      <xdr:col>2</xdr:col>
      <xdr:colOff>323850</xdr:colOff>
      <xdr:row>0</xdr:row>
      <xdr:rowOff>390525</xdr:rowOff>
    </xdr:to>
    <xdr:pic>
      <xdr:nvPicPr>
        <xdr:cNvPr id="27568" name="Picture 87">
          <a:extLst>
            <a:ext uri="{FF2B5EF4-FFF2-40B4-BE49-F238E27FC236}">
              <a16:creationId xmlns:a16="http://schemas.microsoft.com/office/drawing/2014/main" id="{00000000-0008-0000-0200-0000B06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66675"/>
          <a:ext cx="7239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0</xdr:colOff>
      <xdr:row>570</xdr:row>
      <xdr:rowOff>4355</xdr:rowOff>
    </xdr:from>
    <xdr:ext cx="38472" cy="176972"/>
    <xdr:sp macro="" textlink="">
      <xdr:nvSpPr>
        <xdr:cNvPr id="12" name="Rectangle 3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rrowheads="1"/>
        </xdr:cNvSpPr>
      </xdr:nvSpPr>
      <xdr:spPr bwMode="auto">
        <a:xfrm>
          <a:off x="0" y="143165105"/>
          <a:ext cx="38472" cy="1769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</a:t>
          </a:r>
        </a:p>
      </xdr:txBody>
    </xdr:sp>
    <xdr:clientData/>
  </xdr:oneCellAnchor>
  <xdr:oneCellAnchor>
    <xdr:from>
      <xdr:col>0</xdr:col>
      <xdr:colOff>0</xdr:colOff>
      <xdr:row>570</xdr:row>
      <xdr:rowOff>4355</xdr:rowOff>
    </xdr:from>
    <xdr:ext cx="38472" cy="176972"/>
    <xdr:sp macro="" textlink="">
      <xdr:nvSpPr>
        <xdr:cNvPr id="13" name="Rectangle 4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/>
        </xdr:cNvSpPr>
      </xdr:nvSpPr>
      <xdr:spPr bwMode="auto">
        <a:xfrm>
          <a:off x="0" y="143165105"/>
          <a:ext cx="38472" cy="1769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</a:t>
          </a:r>
        </a:p>
      </xdr:txBody>
    </xdr:sp>
    <xdr:clientData/>
  </xdr:oneCellAnchor>
  <xdr:oneCellAnchor>
    <xdr:from>
      <xdr:col>3</xdr:col>
      <xdr:colOff>0</xdr:colOff>
      <xdr:row>570</xdr:row>
      <xdr:rowOff>4355</xdr:rowOff>
    </xdr:from>
    <xdr:ext cx="38472" cy="176972"/>
    <xdr:sp macro="" textlink="">
      <xdr:nvSpPr>
        <xdr:cNvPr id="14" name="Rectangle 6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rrowheads="1"/>
        </xdr:cNvSpPr>
      </xdr:nvSpPr>
      <xdr:spPr bwMode="auto">
        <a:xfrm>
          <a:off x="4333875" y="143165105"/>
          <a:ext cx="38472" cy="1769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</a:t>
          </a:r>
        </a:p>
      </xdr:txBody>
    </xdr:sp>
    <xdr:clientData/>
  </xdr:oneCellAnchor>
  <xdr:twoCellAnchor>
    <xdr:from>
      <xdr:col>7</xdr:col>
      <xdr:colOff>1926590</xdr:colOff>
      <xdr:row>5</xdr:row>
      <xdr:rowOff>0</xdr:rowOff>
    </xdr:from>
    <xdr:to>
      <xdr:col>7</xdr:col>
      <xdr:colOff>3660043</xdr:colOff>
      <xdr:row>5</xdr:row>
      <xdr:rowOff>333375</xdr:rowOff>
    </xdr:to>
    <xdr:sp macro="[0]!Final" textlink="">
      <xdr:nvSpPr>
        <xdr:cNvPr id="16" name="Rectangle 81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rrowheads="1"/>
        </xdr:cNvSpPr>
      </xdr:nvSpPr>
      <xdr:spPr bwMode="auto">
        <a:xfrm>
          <a:off x="11036300" y="1333500"/>
          <a:ext cx="171450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200" b="0" i="0" strike="noStrike">
              <a:solidFill>
                <a:srgbClr val="0000FF"/>
              </a:solidFill>
              <a:latin typeface="Arial"/>
              <a:cs typeface="Arial"/>
            </a:rPr>
            <a:t>Ir al final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5</xdr:row>
          <xdr:rowOff>68580</xdr:rowOff>
        </xdr:from>
        <xdr:to>
          <xdr:col>2</xdr:col>
          <xdr:colOff>2042160</xdr:colOff>
          <xdr:row>40</xdr:row>
          <xdr:rowOff>22860</xdr:rowOff>
        </xdr:to>
        <xdr:sp macro="" textlink="">
          <xdr:nvSpPr>
            <xdr:cNvPr id="12366" name="Option Button 78" hidden="1">
              <a:extLst>
                <a:ext uri="{63B3BB69-23CF-44E3-9099-C40C66FF867C}">
                  <a14:compatExt spid="_x0000_s12366"/>
                </a:ext>
                <a:ext uri="{FF2B5EF4-FFF2-40B4-BE49-F238E27FC236}">
                  <a16:creationId xmlns:a16="http://schemas.microsoft.com/office/drawing/2014/main" id="{00000000-0008-0000-0200-00004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2133600</xdr:colOff>
          <xdr:row>5</xdr:row>
          <xdr:rowOff>68580</xdr:rowOff>
        </xdr:from>
        <xdr:to>
          <xdr:col>2</xdr:col>
          <xdr:colOff>2811780</xdr:colOff>
          <xdr:row>5</xdr:row>
          <xdr:rowOff>312420</xdr:rowOff>
        </xdr:to>
        <xdr:sp macro="" textlink="">
          <xdr:nvSpPr>
            <xdr:cNvPr id="12367" name="Option Button 79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02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 Todo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114300</xdr:colOff>
      <xdr:row>0</xdr:row>
      <xdr:rowOff>28575</xdr:rowOff>
    </xdr:from>
    <xdr:to>
      <xdr:col>5</xdr:col>
      <xdr:colOff>647700</xdr:colOff>
      <xdr:row>22</xdr:row>
      <xdr:rowOff>123825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28575"/>
          <a:ext cx="2057400" cy="365760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130950</xdr:colOff>
      <xdr:row>0</xdr:row>
      <xdr:rowOff>83325</xdr:rowOff>
    </xdr:from>
    <xdr:to>
      <xdr:col>2</xdr:col>
      <xdr:colOff>664350</xdr:colOff>
      <xdr:row>23</xdr:row>
      <xdr:rowOff>16650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0" y="83325"/>
          <a:ext cx="2057400" cy="3876675"/>
        </a:xfrm>
        <a:prstGeom prst="rect">
          <a:avLst/>
        </a:prstGeom>
      </xdr:spPr>
    </xdr:pic>
    <xdr:clientData/>
  </xdr:twoCellAnchor>
  <xdr:twoCellAnchor editAs="oneCell">
    <xdr:from>
      <xdr:col>6</xdr:col>
      <xdr:colOff>147600</xdr:colOff>
      <xdr:row>0</xdr:row>
      <xdr:rowOff>61875</xdr:rowOff>
    </xdr:from>
    <xdr:to>
      <xdr:col>8</xdr:col>
      <xdr:colOff>681000</xdr:colOff>
      <xdr:row>22</xdr:row>
      <xdr:rowOff>166650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19600" y="61875"/>
          <a:ext cx="2057400" cy="3876675"/>
        </a:xfrm>
        <a:prstGeom prst="rect">
          <a:avLst/>
        </a:prstGeom>
      </xdr:spPr>
    </xdr:pic>
    <xdr:clientData/>
  </xdr:twoCellAnchor>
  <xdr:twoCellAnchor editAs="oneCell">
    <xdr:from>
      <xdr:col>9</xdr:col>
      <xdr:colOff>171450</xdr:colOff>
      <xdr:row>23</xdr:row>
      <xdr:rowOff>114301</xdr:rowOff>
    </xdr:from>
    <xdr:to>
      <xdr:col>16</xdr:col>
      <xdr:colOff>647700</xdr:colOff>
      <xdr:row>42</xdr:row>
      <xdr:rowOff>125017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4057651"/>
          <a:ext cx="5810250" cy="3268266"/>
        </a:xfrm>
        <a:prstGeom prst="rect">
          <a:avLst/>
        </a:prstGeom>
      </xdr:spPr>
    </xdr:pic>
    <xdr:clientData/>
  </xdr:twoCellAnchor>
  <xdr:twoCellAnchor editAs="oneCell">
    <xdr:from>
      <xdr:col>9</xdr:col>
      <xdr:colOff>150000</xdr:colOff>
      <xdr:row>1</xdr:row>
      <xdr:rowOff>169051</xdr:rowOff>
    </xdr:from>
    <xdr:to>
      <xdr:col>15</xdr:col>
      <xdr:colOff>628400</xdr:colOff>
      <xdr:row>18</xdr:row>
      <xdr:rowOff>95251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8000" y="340501"/>
          <a:ext cx="5050400" cy="2840850"/>
        </a:xfrm>
        <a:prstGeom prst="rect">
          <a:avLst/>
        </a:prstGeom>
      </xdr:spPr>
    </xdr:pic>
    <xdr:clientData/>
  </xdr:twoCellAnchor>
  <xdr:twoCellAnchor editAs="oneCell">
    <xdr:from>
      <xdr:col>0</xdr:col>
      <xdr:colOff>145200</xdr:colOff>
      <xdr:row>24</xdr:row>
      <xdr:rowOff>107100</xdr:rowOff>
    </xdr:from>
    <xdr:to>
      <xdr:col>8</xdr:col>
      <xdr:colOff>647700</xdr:colOff>
      <xdr:row>41</xdr:row>
      <xdr:rowOff>161775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00" y="4221900"/>
          <a:ext cx="6598500" cy="29693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3"/>
  <sheetViews>
    <sheetView workbookViewId="0">
      <selection activeCell="A3" sqref="A3"/>
    </sheetView>
  </sheetViews>
  <sheetFormatPr baseColWidth="10" defaultRowHeight="13.2" x14ac:dyDescent="0.25"/>
  <sheetData>
    <row r="1" spans="1:1" x14ac:dyDescent="0.25">
      <c r="A1" t="s">
        <v>66</v>
      </c>
    </row>
    <row r="2" spans="1:1" x14ac:dyDescent="0.25">
      <c r="A2" t="s">
        <v>67</v>
      </c>
    </row>
    <row r="3" spans="1:1" x14ac:dyDescent="0.25">
      <c r="A3" t="s">
        <v>68</v>
      </c>
    </row>
  </sheetData>
  <phoneticPr fontId="30" type="noConversion"/>
  <pageMargins left="0.75" right="0.75" top="1" bottom="1" header="0" footer="0"/>
  <pageSetup paperSize="9" orientation="portrait" horizontalDpi="4294967295" verticalDpi="4294967295" r:id="rId1"/>
  <headerFooter alignWithMargins="0">
    <oddHeader>&amp;R&amp;"Calibri"&amp;10&amp;K000000Documento: YPF-Privado&amp;1#</oddHeader>
    <oddFooter>&amp;R&amp;1#&amp;"Calibri"&amp;10&amp;K000000Documento: YPF-Privado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AR89"/>
  <sheetViews>
    <sheetView showGridLines="0" tabSelected="1" zoomScale="55" zoomScaleNormal="55" workbookViewId="0">
      <pane xSplit="1" ySplit="2" topLeftCell="B3" activePane="bottomRight" state="frozen"/>
      <selection pane="topRight"/>
      <selection pane="bottomLeft"/>
      <selection pane="bottomRight" activeCell="L20" sqref="L20"/>
    </sheetView>
  </sheetViews>
  <sheetFormatPr baseColWidth="10" defaultColWidth="11.44140625" defaultRowHeight="13.2" x14ac:dyDescent="0.25"/>
  <cols>
    <col min="1" max="1" width="2.5546875" style="2" customWidth="1"/>
    <col min="2" max="2" width="29.109375" style="20" customWidth="1"/>
    <col min="3" max="3" width="34.109375" style="20" customWidth="1"/>
    <col min="4" max="4" width="23.88671875" style="20" customWidth="1"/>
    <col min="5" max="5" width="44.109375" style="20" bestFit="1" customWidth="1"/>
    <col min="6" max="6" width="48.33203125" style="20" customWidth="1"/>
    <col min="7" max="7" width="2.44140625" style="21" customWidth="1"/>
    <col min="8" max="16384" width="11.44140625" style="3"/>
  </cols>
  <sheetData>
    <row r="1" spans="2:44" ht="6" customHeight="1" x14ac:dyDescent="0.25">
      <c r="B1" s="3"/>
      <c r="C1" s="26"/>
      <c r="D1" s="26"/>
      <c r="E1" s="3"/>
      <c r="F1" s="3"/>
      <c r="G1" s="4"/>
    </row>
    <row r="2" spans="2:44" ht="35.1" customHeight="1" x14ac:dyDescent="0.25">
      <c r="B2" s="27"/>
      <c r="C2" s="231" t="s">
        <v>29</v>
      </c>
      <c r="D2" s="232"/>
      <c r="E2" s="232"/>
      <c r="F2" s="136"/>
      <c r="G2" s="4"/>
    </row>
    <row r="3" spans="2:44" ht="9.9" customHeight="1" thickBot="1" x14ac:dyDescent="0.3">
      <c r="B3" s="3"/>
      <c r="C3" s="3"/>
      <c r="D3" s="3"/>
      <c r="E3" s="3"/>
      <c r="F3" s="3"/>
      <c r="G3" s="4"/>
    </row>
    <row r="4" spans="2:44" ht="66.75" customHeight="1" x14ac:dyDescent="0.35">
      <c r="B4" s="28" t="s">
        <v>30</v>
      </c>
      <c r="C4" s="244" t="s">
        <v>793</v>
      </c>
      <c r="D4" s="245"/>
      <c r="E4" s="245"/>
      <c r="F4" s="246"/>
      <c r="G4" s="3"/>
    </row>
    <row r="5" spans="2:44" ht="26.25" customHeight="1" x14ac:dyDescent="0.35">
      <c r="B5" s="203" t="s">
        <v>795</v>
      </c>
      <c r="C5" s="247">
        <f>VLOOKUP($C$7,$C$59:$F$63,4,0)</f>
        <v>45716</v>
      </c>
      <c r="D5" s="247"/>
      <c r="E5" s="204"/>
      <c r="F5" s="205"/>
      <c r="G5" s="3"/>
    </row>
    <row r="6" spans="2:44" ht="30" customHeight="1" x14ac:dyDescent="0.25">
      <c r="B6" s="29" t="s">
        <v>31</v>
      </c>
      <c r="C6" s="235" t="s">
        <v>19</v>
      </c>
      <c r="D6" s="236"/>
      <c r="E6" s="187" t="s">
        <v>785</v>
      </c>
      <c r="F6" s="190" t="s">
        <v>802</v>
      </c>
      <c r="G6" s="3"/>
    </row>
    <row r="7" spans="2:44" ht="30" customHeight="1" x14ac:dyDescent="0.25">
      <c r="B7" s="29" t="s">
        <v>32</v>
      </c>
      <c r="C7" s="242" t="s">
        <v>700</v>
      </c>
      <c r="D7" s="243"/>
      <c r="E7" s="187" t="s">
        <v>786</v>
      </c>
      <c r="F7" s="191">
        <v>45602</v>
      </c>
      <c r="G7" s="3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</row>
    <row r="8" spans="2:44" ht="56.25" customHeight="1" x14ac:dyDescent="0.25">
      <c r="B8" s="6" t="s">
        <v>33</v>
      </c>
      <c r="C8" s="239" t="str">
        <f>VLOOKUP(C7,C60:D63,2,0)</f>
        <v>4900088491PAMP</v>
      </c>
      <c r="D8" s="239"/>
      <c r="E8" s="188" t="s">
        <v>787</v>
      </c>
      <c r="F8" s="211" t="str">
        <f>VLOOKUP($C$7,$C$59:$E$63,3,0)</f>
        <v>1/10/2024
1/9/2024 flete y permanencia</v>
      </c>
      <c r="G8" s="3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</row>
    <row r="9" spans="2:44" ht="30" customHeight="1" x14ac:dyDescent="0.25">
      <c r="B9" s="6" t="s">
        <v>33</v>
      </c>
      <c r="C9" s="240" t="s">
        <v>76</v>
      </c>
      <c r="D9" s="241"/>
      <c r="E9" s="193" t="s">
        <v>792</v>
      </c>
      <c r="F9" s="209"/>
      <c r="G9" s="3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</row>
    <row r="10" spans="2:44" ht="5.25" customHeight="1" thickBot="1" x14ac:dyDescent="0.3">
      <c r="B10" s="30"/>
      <c r="C10" s="31"/>
      <c r="D10" s="31"/>
      <c r="E10" s="32"/>
      <c r="F10" s="33"/>
      <c r="G10" s="3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</row>
    <row r="11" spans="2:44" ht="5.0999999999999996" customHeight="1" thickBot="1" x14ac:dyDescent="0.3">
      <c r="B11" s="34"/>
      <c r="C11" s="5"/>
      <c r="D11" s="5"/>
      <c r="E11" s="5"/>
      <c r="F11" s="5"/>
      <c r="G11" s="3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</row>
    <row r="12" spans="2:44" ht="23.1" customHeight="1" x14ac:dyDescent="0.25">
      <c r="B12" s="35" t="s">
        <v>34</v>
      </c>
      <c r="C12" s="7"/>
      <c r="D12" s="36"/>
      <c r="E12" s="35" t="s">
        <v>35</v>
      </c>
      <c r="F12" s="7"/>
      <c r="G12" s="4"/>
      <c r="H12" s="8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</row>
    <row r="13" spans="2:44" ht="23.1" customHeight="1" x14ac:dyDescent="0.25">
      <c r="B13" s="37" t="s">
        <v>36</v>
      </c>
      <c r="C13" s="9"/>
      <c r="D13" s="38"/>
      <c r="E13" s="37" t="s">
        <v>37</v>
      </c>
      <c r="F13" s="9"/>
      <c r="G13" s="4"/>
      <c r="H13" s="8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</row>
    <row r="14" spans="2:44" ht="23.1" customHeight="1" thickBot="1" x14ac:dyDescent="0.3">
      <c r="B14" s="37" t="s">
        <v>38</v>
      </c>
      <c r="C14" s="10" t="str">
        <f>IF(C13=0,"*",IF(C13-C12&lt;0,"ERROR",C13-C12))</f>
        <v>*</v>
      </c>
      <c r="D14" s="39"/>
      <c r="E14" s="37" t="s">
        <v>39</v>
      </c>
      <c r="F14" s="10" t="str">
        <f>IF(F13=0,"*",IF(F13-F12&lt;0,"ERROR",F13-F12))</f>
        <v>*</v>
      </c>
      <c r="G14" s="4"/>
      <c r="H14" s="8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</row>
    <row r="15" spans="2:44" ht="5.0999999999999996" customHeight="1" thickBot="1" x14ac:dyDescent="0.3">
      <c r="B15" s="40"/>
      <c r="C15" s="41"/>
      <c r="D15" s="41"/>
      <c r="E15" s="42"/>
      <c r="F15" s="43"/>
      <c r="G15" s="4"/>
      <c r="H15" s="8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</row>
    <row r="16" spans="2:44" ht="27" customHeight="1" thickBot="1" x14ac:dyDescent="0.3">
      <c r="B16" s="44" t="s">
        <v>69</v>
      </c>
      <c r="C16" s="237" t="s">
        <v>805</v>
      </c>
      <c r="D16" s="238"/>
      <c r="E16" s="44" t="s">
        <v>40</v>
      </c>
      <c r="F16" s="11">
        <v>1702</v>
      </c>
      <c r="G16" s="4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</row>
    <row r="17" spans="1:44" ht="27" customHeight="1" thickTop="1" thickBot="1" x14ac:dyDescent="0.3">
      <c r="B17" s="44" t="s">
        <v>70</v>
      </c>
      <c r="C17" s="219" t="s">
        <v>75</v>
      </c>
      <c r="D17" s="220"/>
      <c r="E17" s="44" t="s">
        <v>692</v>
      </c>
      <c r="F17" s="24">
        <v>45387</v>
      </c>
      <c r="G17" s="4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</row>
    <row r="18" spans="1:44" ht="27" customHeight="1" thickTop="1" x14ac:dyDescent="0.25">
      <c r="B18" s="44" t="s">
        <v>41</v>
      </c>
      <c r="C18" s="217" t="s">
        <v>806</v>
      </c>
      <c r="D18" s="218"/>
      <c r="E18" s="44" t="s">
        <v>796</v>
      </c>
      <c r="F18" s="109" t="s">
        <v>801</v>
      </c>
      <c r="G18" s="4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</row>
    <row r="19" spans="1:44" ht="27" customHeight="1" x14ac:dyDescent="0.25">
      <c r="B19" s="44" t="s">
        <v>42</v>
      </c>
      <c r="C19" s="217" t="s">
        <v>807</v>
      </c>
      <c r="D19" s="218"/>
      <c r="E19" s="45" t="s">
        <v>797</v>
      </c>
      <c r="F19" s="101">
        <v>6290801100</v>
      </c>
      <c r="G19" s="4"/>
      <c r="H19" s="12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</row>
    <row r="20" spans="1:44" ht="27" customHeight="1" x14ac:dyDescent="0.25">
      <c r="B20" s="44" t="s">
        <v>44</v>
      </c>
      <c r="C20" s="217" t="s">
        <v>808</v>
      </c>
      <c r="D20" s="218"/>
      <c r="E20" s="45" t="s">
        <v>693</v>
      </c>
      <c r="F20" s="101">
        <v>664101</v>
      </c>
      <c r="G20" s="4"/>
      <c r="H20" s="12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</row>
    <row r="21" spans="1:44" ht="36.75" customHeight="1" thickBot="1" x14ac:dyDescent="0.3">
      <c r="B21" s="46" t="s">
        <v>43</v>
      </c>
      <c r="C21" s="233"/>
      <c r="D21" s="234"/>
      <c r="E21" s="182" t="s">
        <v>798</v>
      </c>
      <c r="F21" s="25" t="s">
        <v>809</v>
      </c>
      <c r="G21" s="3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</row>
    <row r="22" spans="1:44" ht="5.0999999999999996" customHeight="1" thickBot="1" x14ac:dyDescent="0.3">
      <c r="B22" s="32"/>
      <c r="C22" s="32"/>
      <c r="D22" s="32"/>
      <c r="E22" s="47"/>
      <c r="F22" s="48"/>
      <c r="G22" s="3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</row>
    <row r="23" spans="1:44" ht="23.1" customHeight="1" x14ac:dyDescent="0.25">
      <c r="B23" s="44" t="s">
        <v>694</v>
      </c>
      <c r="C23" s="219" t="s">
        <v>810</v>
      </c>
      <c r="D23" s="220"/>
      <c r="E23" s="44" t="s">
        <v>43</v>
      </c>
      <c r="F23" s="110" t="s">
        <v>812</v>
      </c>
      <c r="G23" s="4"/>
      <c r="H23" s="8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</row>
    <row r="24" spans="1:44" ht="23.1" customHeight="1" thickBot="1" x14ac:dyDescent="0.3">
      <c r="B24" s="44"/>
      <c r="C24" s="280" t="s">
        <v>811</v>
      </c>
      <c r="D24" s="281"/>
      <c r="E24" s="44" t="s">
        <v>43</v>
      </c>
      <c r="F24" s="175" t="s">
        <v>813</v>
      </c>
      <c r="G24" s="4"/>
      <c r="H24" s="8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</row>
    <row r="25" spans="1:44" ht="4.95" customHeight="1" thickBot="1" x14ac:dyDescent="0.3">
      <c r="B25" s="176"/>
      <c r="C25" s="176"/>
      <c r="D25" s="176"/>
      <c r="E25" s="177"/>
      <c r="F25" s="178"/>
      <c r="G25" s="4"/>
      <c r="H25" s="8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</row>
    <row r="26" spans="1:44" ht="23.1" customHeight="1" x14ac:dyDescent="0.25">
      <c r="B26" s="221" t="s">
        <v>695</v>
      </c>
      <c r="C26" s="222"/>
      <c r="D26" s="222"/>
      <c r="E26" s="44" t="s">
        <v>696</v>
      </c>
      <c r="F26" s="213">
        <v>45627</v>
      </c>
      <c r="G26" s="4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</row>
    <row r="27" spans="1:44" ht="23.1" customHeight="1" thickBot="1" x14ac:dyDescent="0.3">
      <c r="B27" s="223"/>
      <c r="C27" s="224"/>
      <c r="D27" s="224"/>
      <c r="E27" s="46" t="s">
        <v>697</v>
      </c>
      <c r="F27" s="214">
        <v>45657</v>
      </c>
      <c r="G27" s="4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</row>
    <row r="28" spans="1:44" ht="4.5" customHeight="1" thickBot="1" x14ac:dyDescent="0.3">
      <c r="B28" s="179"/>
      <c r="C28" s="179"/>
      <c r="D28" s="179"/>
      <c r="E28" s="44"/>
      <c r="F28" s="180"/>
      <c r="G28" s="4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</row>
    <row r="29" spans="1:44" s="14" customFormat="1" ht="24.75" customHeight="1" x14ac:dyDescent="0.25">
      <c r="A29" s="49"/>
      <c r="B29" s="50" t="s">
        <v>46</v>
      </c>
      <c r="C29" s="152" t="s">
        <v>16</v>
      </c>
      <c r="D29" s="153" t="s">
        <v>17</v>
      </c>
      <c r="E29" s="154" t="s">
        <v>52</v>
      </c>
      <c r="F29" s="155" t="s">
        <v>27</v>
      </c>
      <c r="G29" s="13"/>
    </row>
    <row r="30" spans="1:44" s="2" customFormat="1" ht="36.9" customHeight="1" x14ac:dyDescent="0.25">
      <c r="B30" s="51" t="s">
        <v>92</v>
      </c>
      <c r="C30" s="164">
        <f>+SUBTOTAL1</f>
        <v>546701.57000000007</v>
      </c>
      <c r="D30" s="164">
        <f>+SUBTOTAL2</f>
        <v>724464</v>
      </c>
      <c r="E30" s="156">
        <f>+TOTAL</f>
        <v>1271165.57</v>
      </c>
      <c r="F30" s="157"/>
      <c r="G30" s="15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</row>
    <row r="31" spans="1:44" s="2" customFormat="1" ht="36.9" customHeight="1" x14ac:dyDescent="0.25">
      <c r="B31" s="51" t="s">
        <v>93</v>
      </c>
      <c r="C31" s="165"/>
      <c r="D31" s="165"/>
      <c r="E31" s="165">
        <f>SUM(C31:D31)</f>
        <v>0</v>
      </c>
      <c r="F31" s="158"/>
      <c r="G31" s="15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</row>
    <row r="32" spans="1:44" s="2" customFormat="1" ht="36.9" customHeight="1" x14ac:dyDescent="0.25">
      <c r="B32" s="130" t="s">
        <v>87</v>
      </c>
      <c r="C32" s="165">
        <f>+Detalle!K335</f>
        <v>546701.57000000007</v>
      </c>
      <c r="D32" s="165">
        <f>+Detalle!K345</f>
        <v>724464</v>
      </c>
      <c r="E32" s="156">
        <f>SUM(C32:D32)</f>
        <v>1271165.57</v>
      </c>
      <c r="F32" s="158"/>
      <c r="G32" s="15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</row>
    <row r="33" spans="2:44" s="2" customFormat="1" ht="36.9" customHeight="1" thickBot="1" x14ac:dyDescent="0.3">
      <c r="B33" s="51" t="s">
        <v>88</v>
      </c>
      <c r="C33" s="159">
        <f>+C30-(ABS(C31)+ABS(C32))</f>
        <v>0</v>
      </c>
      <c r="D33" s="159">
        <f>+D30-(ABS(D31)+ABS(D32))</f>
        <v>0</v>
      </c>
      <c r="E33" s="160">
        <f>+E30-(ABS(E31)+ABS(E32))</f>
        <v>0</v>
      </c>
      <c r="F33" s="161"/>
      <c r="G33" s="15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</row>
    <row r="34" spans="2:44" s="2" customFormat="1" ht="10.5" customHeight="1" thickTop="1" thickBot="1" x14ac:dyDescent="0.3">
      <c r="B34" s="52"/>
      <c r="C34" s="53"/>
      <c r="D34" s="54"/>
      <c r="E34" s="55"/>
      <c r="F34" s="56"/>
      <c r="G34" s="15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</row>
    <row r="35" spans="2:44" s="2" customFormat="1" ht="36.9" customHeight="1" x14ac:dyDescent="0.25">
      <c r="B35" s="57" t="s">
        <v>47</v>
      </c>
      <c r="C35" s="131"/>
      <c r="D35" s="132"/>
      <c r="E35" s="225"/>
      <c r="F35" s="226"/>
      <c r="G35" s="15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</row>
    <row r="36" spans="2:44" s="2" customFormat="1" ht="36.9" customHeight="1" x14ac:dyDescent="0.25">
      <c r="B36" s="57" t="s">
        <v>48</v>
      </c>
      <c r="C36" s="133">
        <f>+C32*0.05</f>
        <v>27335.078500000003</v>
      </c>
      <c r="D36" s="133"/>
      <c r="E36" s="227"/>
      <c r="F36" s="228"/>
      <c r="G36" s="15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</row>
    <row r="37" spans="2:44" s="2" customFormat="1" ht="36.9" customHeight="1" thickBot="1" x14ac:dyDescent="0.3">
      <c r="B37" s="58" t="s">
        <v>49</v>
      </c>
      <c r="C37" s="133"/>
      <c r="D37" s="134"/>
      <c r="E37" s="229"/>
      <c r="F37" s="230"/>
      <c r="G37" s="15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</row>
    <row r="38" spans="2:44" ht="5.0999999999999996" customHeight="1" thickBot="1" x14ac:dyDescent="0.3">
      <c r="B38" s="40"/>
      <c r="C38" s="41"/>
      <c r="D38" s="41"/>
      <c r="E38" s="42"/>
      <c r="F38" s="43"/>
      <c r="G38" s="4"/>
      <c r="H38" s="8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</row>
    <row r="39" spans="2:44" ht="23.25" customHeight="1" x14ac:dyDescent="0.25">
      <c r="B39" s="59" t="s">
        <v>50</v>
      </c>
      <c r="C39" s="60"/>
      <c r="D39" s="60"/>
      <c r="E39" s="61"/>
      <c r="F39" s="61"/>
      <c r="G39" s="17"/>
    </row>
    <row r="40" spans="2:44" ht="20.100000000000001" customHeight="1" x14ac:dyDescent="0.25">
      <c r="B40" s="216" t="s">
        <v>208</v>
      </c>
      <c r="C40" s="216"/>
      <c r="D40" s="216"/>
      <c r="E40" s="216"/>
      <c r="F40" s="216"/>
      <c r="G40" s="17"/>
    </row>
    <row r="41" spans="2:44" ht="20.100000000000001" customHeight="1" x14ac:dyDescent="0.25">
      <c r="B41" s="216"/>
      <c r="C41" s="216"/>
      <c r="D41" s="216"/>
      <c r="E41" s="216"/>
      <c r="F41" s="216"/>
      <c r="G41" s="17"/>
    </row>
    <row r="42" spans="2:44" ht="20.100000000000001" customHeight="1" x14ac:dyDescent="0.25">
      <c r="B42" s="216"/>
      <c r="C42" s="216"/>
      <c r="D42" s="216"/>
      <c r="E42" s="216"/>
      <c r="F42" s="216"/>
      <c r="G42" s="17"/>
    </row>
    <row r="43" spans="2:44" ht="20.100000000000001" customHeight="1" x14ac:dyDescent="0.25">
      <c r="B43" s="216"/>
      <c r="C43" s="216"/>
      <c r="D43" s="216"/>
      <c r="E43" s="216"/>
      <c r="F43" s="216"/>
      <c r="G43" s="4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</row>
    <row r="44" spans="2:44" ht="20.100000000000001" customHeight="1" x14ac:dyDescent="0.25">
      <c r="B44" s="216"/>
      <c r="C44" s="216"/>
      <c r="D44" s="216"/>
      <c r="E44" s="216"/>
      <c r="F44" s="216"/>
      <c r="G44" s="4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</row>
    <row r="45" spans="2:44" ht="20.100000000000001" customHeight="1" x14ac:dyDescent="0.25">
      <c r="B45" s="216"/>
      <c r="C45" s="216"/>
      <c r="D45" s="216"/>
      <c r="E45" s="216"/>
      <c r="F45" s="216"/>
      <c r="G45" s="4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</row>
    <row r="46" spans="2:44" ht="20.100000000000001" customHeight="1" x14ac:dyDescent="0.25">
      <c r="B46" s="216"/>
      <c r="C46" s="216"/>
      <c r="D46" s="216"/>
      <c r="E46" s="216"/>
      <c r="F46" s="216"/>
      <c r="G46" s="4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</row>
    <row r="47" spans="2:44" ht="20.100000000000001" customHeight="1" x14ac:dyDescent="0.25">
      <c r="B47" s="216"/>
      <c r="C47" s="216"/>
      <c r="D47" s="216"/>
      <c r="E47" s="216"/>
      <c r="F47" s="216"/>
      <c r="G47" s="4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</row>
    <row r="48" spans="2:44" ht="20.100000000000001" customHeight="1" thickBot="1" x14ac:dyDescent="0.3">
      <c r="B48" s="215"/>
      <c r="C48" s="215"/>
      <c r="D48" s="215"/>
      <c r="E48" s="215"/>
      <c r="F48" s="215"/>
      <c r="G48" s="17"/>
    </row>
    <row r="49" spans="2:44" s="2" customFormat="1" ht="125.25" customHeight="1" x14ac:dyDescent="0.25">
      <c r="B49" s="62"/>
      <c r="C49" s="63"/>
      <c r="D49" s="63"/>
      <c r="F49" s="18" t="str">
        <f>+C23</f>
        <v>NESTOR MARQUEZ</v>
      </c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</row>
    <row r="50" spans="2:44" s="2" customFormat="1" ht="29.25" customHeight="1" x14ac:dyDescent="0.25">
      <c r="B50" s="64" t="str">
        <f>("Por ")&amp;+CARATULA!C7</f>
        <v>Por HECTOR LOSI - PAMPEANA</v>
      </c>
      <c r="C50" s="63"/>
      <c r="D50" s="63"/>
      <c r="F50" s="19" t="s">
        <v>51</v>
      </c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</row>
    <row r="51" spans="2:44" ht="24" customHeight="1" x14ac:dyDescent="0.25">
      <c r="B51" s="3"/>
      <c r="C51" s="3"/>
      <c r="D51" s="3"/>
      <c r="E51" s="3"/>
      <c r="F51" s="3"/>
      <c r="G51" s="4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</row>
    <row r="52" spans="2:44" ht="13.8" hidden="1" thickBot="1" x14ac:dyDescent="0.3">
      <c r="C52" s="65" t="s">
        <v>46</v>
      </c>
      <c r="D52" s="3"/>
    </row>
    <row r="53" spans="2:44" hidden="1" x14ac:dyDescent="0.25">
      <c r="C53" s="66" t="s">
        <v>65</v>
      </c>
      <c r="D53" s="3"/>
    </row>
    <row r="54" spans="2:44" hidden="1" x14ac:dyDescent="0.25">
      <c r="C54" s="66" t="s">
        <v>211</v>
      </c>
      <c r="D54" s="3"/>
    </row>
    <row r="55" spans="2:44" hidden="1" x14ac:dyDescent="0.25">
      <c r="C55" s="66" t="s">
        <v>18</v>
      </c>
      <c r="D55" s="3"/>
    </row>
    <row r="56" spans="2:44" hidden="1" x14ac:dyDescent="0.25">
      <c r="C56" s="66" t="s">
        <v>19</v>
      </c>
      <c r="D56" s="3"/>
    </row>
    <row r="57" spans="2:44" ht="13.8" hidden="1" thickBot="1" x14ac:dyDescent="0.3">
      <c r="C57" s="67"/>
      <c r="D57" s="3"/>
    </row>
    <row r="58" spans="2:44" ht="13.8" hidden="1" thickBot="1" x14ac:dyDescent="0.3">
      <c r="D58" s="68"/>
    </row>
    <row r="59" spans="2:44" ht="13.8" hidden="1" thickBot="1" x14ac:dyDescent="0.3">
      <c r="C59" s="65" t="s">
        <v>63</v>
      </c>
      <c r="D59" s="65" t="s">
        <v>64</v>
      </c>
      <c r="E59" s="202" t="s">
        <v>698</v>
      </c>
      <c r="F59" s="202" t="s">
        <v>794</v>
      </c>
    </row>
    <row r="60" spans="2:44" ht="26.4" hidden="1" x14ac:dyDescent="0.25">
      <c r="C60" s="199" t="s">
        <v>700</v>
      </c>
      <c r="D60" s="200" t="s">
        <v>702</v>
      </c>
      <c r="E60" s="210" t="s">
        <v>803</v>
      </c>
      <c r="F60" s="201">
        <v>45716</v>
      </c>
    </row>
    <row r="61" spans="2:44" ht="26.4" hidden="1" x14ac:dyDescent="0.25">
      <c r="C61" s="195" t="s">
        <v>701</v>
      </c>
      <c r="D61" s="184" t="s">
        <v>703</v>
      </c>
      <c r="E61" s="210" t="s">
        <v>803</v>
      </c>
      <c r="F61" s="201">
        <v>45716</v>
      </c>
    </row>
    <row r="62" spans="2:44" ht="26.4" hidden="1" x14ac:dyDescent="0.25">
      <c r="C62" s="196" t="s">
        <v>788</v>
      </c>
      <c r="D62" s="192" t="s">
        <v>789</v>
      </c>
      <c r="E62" s="210" t="s">
        <v>803</v>
      </c>
      <c r="F62" s="201">
        <v>45716</v>
      </c>
    </row>
    <row r="63" spans="2:44" ht="13.8" hidden="1" thickBot="1" x14ac:dyDescent="0.3">
      <c r="C63" s="197" t="s">
        <v>165</v>
      </c>
      <c r="D63" s="67" t="s">
        <v>25</v>
      </c>
      <c r="E63" s="194" t="s">
        <v>699</v>
      </c>
      <c r="F63" s="198" t="s">
        <v>699</v>
      </c>
    </row>
    <row r="64" spans="2:44" ht="13.8" hidden="1" thickBot="1" x14ac:dyDescent="0.3"/>
    <row r="65" spans="3:5" ht="13.8" hidden="1" thickBot="1" x14ac:dyDescent="0.3">
      <c r="C65" s="65" t="s">
        <v>71</v>
      </c>
      <c r="E65" s="206" t="s">
        <v>799</v>
      </c>
    </row>
    <row r="66" spans="3:5" ht="15.6" hidden="1" x14ac:dyDescent="0.25">
      <c r="C66" s="69" t="s">
        <v>72</v>
      </c>
      <c r="E66" s="207" t="s">
        <v>800</v>
      </c>
    </row>
    <row r="67" spans="3:5" ht="15.6" hidden="1" x14ac:dyDescent="0.25">
      <c r="C67" s="70" t="s">
        <v>73</v>
      </c>
      <c r="E67" s="207" t="s">
        <v>801</v>
      </c>
    </row>
    <row r="68" spans="3:5" ht="15.6" hidden="1" x14ac:dyDescent="0.25">
      <c r="C68" s="70" t="s">
        <v>160</v>
      </c>
      <c r="E68" s="207" t="s">
        <v>62</v>
      </c>
    </row>
    <row r="69" spans="3:5" ht="15" hidden="1" x14ac:dyDescent="0.25">
      <c r="C69" s="70" t="s">
        <v>74</v>
      </c>
    </row>
    <row r="70" spans="3:5" ht="15" hidden="1" x14ac:dyDescent="0.25">
      <c r="C70" s="70" t="s">
        <v>75</v>
      </c>
    </row>
    <row r="71" spans="3:5" ht="13.8" hidden="1" thickBot="1" x14ac:dyDescent="0.3"/>
    <row r="72" spans="3:5" ht="13.8" hidden="1" thickBot="1" x14ac:dyDescent="0.3">
      <c r="C72" s="65" t="s">
        <v>45</v>
      </c>
    </row>
    <row r="73" spans="3:5" ht="15" hidden="1" x14ac:dyDescent="0.25">
      <c r="C73" s="69" t="s">
        <v>76</v>
      </c>
    </row>
    <row r="74" spans="3:5" ht="15" hidden="1" x14ac:dyDescent="0.25">
      <c r="C74" s="70" t="s">
        <v>77</v>
      </c>
    </row>
    <row r="75" spans="3:5" ht="15" hidden="1" x14ac:dyDescent="0.25">
      <c r="C75" s="70" t="s">
        <v>166</v>
      </c>
    </row>
    <row r="76" spans="3:5" ht="15" hidden="1" x14ac:dyDescent="0.25">
      <c r="C76" s="70" t="s">
        <v>78</v>
      </c>
    </row>
    <row r="77" spans="3:5" ht="15" hidden="1" x14ac:dyDescent="0.25">
      <c r="C77" s="70" t="s">
        <v>75</v>
      </c>
    </row>
    <row r="89" ht="14.25" customHeight="1" x14ac:dyDescent="0.25"/>
  </sheetData>
  <mergeCells count="28">
    <mergeCell ref="C2:E2"/>
    <mergeCell ref="C21:D21"/>
    <mergeCell ref="C17:D17"/>
    <mergeCell ref="C6:D6"/>
    <mergeCell ref="C16:D16"/>
    <mergeCell ref="C8:D8"/>
    <mergeCell ref="C9:D9"/>
    <mergeCell ref="C7:D7"/>
    <mergeCell ref="C4:F4"/>
    <mergeCell ref="C5:D5"/>
    <mergeCell ref="C19:D19"/>
    <mergeCell ref="B42:F42"/>
    <mergeCell ref="B41:F41"/>
    <mergeCell ref="E35:F35"/>
    <mergeCell ref="E36:F36"/>
    <mergeCell ref="E37:F37"/>
    <mergeCell ref="B40:F40"/>
    <mergeCell ref="C24:D24"/>
    <mergeCell ref="C18:D18"/>
    <mergeCell ref="C20:D20"/>
    <mergeCell ref="C23:D23"/>
    <mergeCell ref="B26:D27"/>
    <mergeCell ref="B48:F48"/>
    <mergeCell ref="B43:F43"/>
    <mergeCell ref="B44:F44"/>
    <mergeCell ref="B45:F45"/>
    <mergeCell ref="B46:F46"/>
    <mergeCell ref="B47:F47"/>
  </mergeCells>
  <phoneticPr fontId="0" type="noConversion"/>
  <conditionalFormatting sqref="E12:E14 B12:B14">
    <cfRule type="expression" dxfId="5" priority="1" stopIfTrue="1">
      <formula>$I$16&gt;=4</formula>
    </cfRule>
  </conditionalFormatting>
  <conditionalFormatting sqref="C12:D14 F12:F14">
    <cfRule type="expression" dxfId="4" priority="2" stopIfTrue="1">
      <formula>$I$16=4</formula>
    </cfRule>
  </conditionalFormatting>
  <dataValidations xWindow="510" yWindow="302" count="6">
    <dataValidation type="whole" errorStyle="warning" operator="greaterThanOrEqual" allowBlank="1" showErrorMessage="1" errorTitle="¡¡ ERROR !!" error="Coloque el Nº de Código de Boca, si no posee coloque 0." sqref="F16" xr:uid="{00000000-0002-0000-0100-000000000000}">
      <formula1>0</formula1>
    </dataValidation>
    <dataValidation type="list" allowBlank="1" showInputMessage="1" showErrorMessage="1" sqref="C6" xr:uid="{00000000-0002-0000-0100-000001000000}">
      <formula1>$C$53:$C$57</formula1>
    </dataValidation>
    <dataValidation type="list" allowBlank="1" showInputMessage="1" showErrorMessage="1" sqref="C17:D17" xr:uid="{00000000-0002-0000-0100-000002000000}">
      <formula1>$C$66:$C$70</formula1>
    </dataValidation>
    <dataValidation type="list" allowBlank="1" showInputMessage="1" showErrorMessage="1" sqref="C9:D9" xr:uid="{00000000-0002-0000-0100-000003000000}">
      <formula1>$C$65:$C$73</formula1>
    </dataValidation>
    <dataValidation type="list" allowBlank="1" showInputMessage="1" showErrorMessage="1" sqref="F18" xr:uid="{3FBBB58E-6629-4A77-80F9-F7E6181E02AE}">
      <formula1>$E$66:$E$68</formula1>
    </dataValidation>
    <dataValidation type="list" allowBlank="1" showInputMessage="1" showErrorMessage="1" sqref="C7" xr:uid="{00000000-0002-0000-0100-000004000000}">
      <formula1>$C$60:$C$63</formula1>
    </dataValidation>
  </dataValidations>
  <printOptions horizontalCentered="1"/>
  <pageMargins left="0.19685039370078741" right="0.19685039370078741" top="0.59055118110236227" bottom="0.59055118110236227" header="0" footer="0"/>
  <pageSetup paperSize="9" scale="60" orientation="portrait" horizontalDpi="300" verticalDpi="300" r:id="rId1"/>
  <headerFooter alignWithMargins="0">
    <oddHeader>&amp;R&amp;"Calibri"&amp;10&amp;K000000Documento: YPF-Privado&amp;1#</oddHeader>
    <oddFooter>&amp;LRev.02 / MP&amp;C &amp;F / &amp;A&amp;R&amp;"Calibri"&amp;11&amp;K000000&amp;"Calibri"&amp;11&amp;K000000&amp;"Calibri"&amp;11&amp;K000000INGENIERIA y MANTENIMIENTO_x000D_&amp;1#&amp;"Calibri"&amp;10&amp;K000000Documento: YPF-Privado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 filterMode="1"/>
  <dimension ref="A1:AP600"/>
  <sheetViews>
    <sheetView zoomScale="66" zoomScaleNormal="66" workbookViewId="0">
      <pane xSplit="3" ySplit="7" topLeftCell="D41" activePane="bottomRight" state="frozen"/>
      <selection pane="topRight" activeCell="D1" sqref="D1"/>
      <selection pane="bottomLeft" activeCell="A8" sqref="A8"/>
      <selection pane="bottomRight" activeCell="J344" sqref="J344"/>
    </sheetView>
  </sheetViews>
  <sheetFormatPr baseColWidth="10" defaultColWidth="11.44140625" defaultRowHeight="13.2" x14ac:dyDescent="0.25"/>
  <cols>
    <col min="1" max="1" width="2.5546875" style="71" customWidth="1"/>
    <col min="2" max="2" width="11.5546875" style="75" customWidth="1"/>
    <col min="3" max="3" width="54.33203125" style="22" customWidth="1"/>
    <col min="4" max="4" width="7.33203125" style="1" customWidth="1"/>
    <col min="5" max="5" width="12.6640625" style="1" customWidth="1"/>
    <col min="6" max="6" width="13.88671875" style="1" customWidth="1"/>
    <col min="7" max="7" width="22.44140625" style="1" bestFit="1" customWidth="1"/>
    <col min="8" max="8" width="59.109375" style="1" customWidth="1"/>
    <col min="9" max="9" width="1.109375" style="1" customWidth="1"/>
    <col min="10" max="10" width="10.6640625" customWidth="1"/>
    <col min="11" max="11" width="19.44140625" style="1" bestFit="1" customWidth="1"/>
    <col min="12" max="12" width="1.109375" style="1" customWidth="1"/>
    <col min="13" max="13" width="10.6640625" customWidth="1"/>
    <col min="14" max="14" width="16.6640625" style="1" customWidth="1"/>
    <col min="15" max="15" width="1.109375" style="1" customWidth="1"/>
    <col min="16" max="16" width="10.6640625" customWidth="1"/>
    <col min="17" max="17" width="16.6640625" style="1" customWidth="1"/>
    <col min="18" max="18" width="1.109375" style="1" customWidth="1"/>
    <col min="19" max="19" width="10.6640625" customWidth="1"/>
    <col min="20" max="20" width="16.6640625" style="1" customWidth="1"/>
    <col min="21" max="21" width="1.109375" style="1" customWidth="1"/>
    <col min="22" max="22" width="10.6640625" customWidth="1"/>
    <col min="23" max="23" width="16.6640625" style="1" customWidth="1"/>
    <col min="24" max="24" width="1.109375" style="1" customWidth="1"/>
    <col min="25" max="25" width="10.6640625" customWidth="1"/>
    <col min="26" max="26" width="16.6640625" style="1" customWidth="1"/>
    <col min="27" max="27" width="1.109375" style="1" customWidth="1"/>
    <col min="28" max="28" width="16.88671875" style="1" customWidth="1"/>
    <col min="29" max="29" width="17.33203125" style="1" customWidth="1"/>
    <col min="30" max="30" width="17" style="1" bestFit="1" customWidth="1"/>
    <col min="31" max="31" width="14.6640625" style="1" customWidth="1"/>
    <col min="32" max="32" width="11.44140625" style="1"/>
    <col min="33" max="33" width="13.44140625" style="1" bestFit="1" customWidth="1"/>
    <col min="34" max="34" width="12.109375" style="1" bestFit="1" customWidth="1"/>
    <col min="35" max="39" width="13.44140625" style="1" bestFit="1" customWidth="1"/>
    <col min="40" max="40" width="12.109375" style="1" bestFit="1" customWidth="1"/>
    <col min="41" max="41" width="13.44140625" style="1" bestFit="1" customWidth="1"/>
    <col min="42" max="16384" width="11.44140625" style="1"/>
  </cols>
  <sheetData>
    <row r="1" spans="1:42" ht="36.75" customHeight="1" thickBot="1" x14ac:dyDescent="0.3">
      <c r="B1" s="267" t="s">
        <v>29</v>
      </c>
      <c r="C1" s="268"/>
      <c r="D1" s="268"/>
      <c r="E1" s="268"/>
      <c r="F1" s="268"/>
      <c r="G1" s="269"/>
      <c r="H1" s="23"/>
      <c r="AB1" s="189">
        <f t="shared" ref="AB1:AD1" si="0">SUM(AB6:AB326)</f>
        <v>72131647.680000007</v>
      </c>
      <c r="AC1" s="189">
        <f t="shared" ref="AC1" si="1">SUM(AC6:AC326)</f>
        <v>80969780.550000057</v>
      </c>
      <c r="AD1" s="189">
        <f t="shared" si="0"/>
        <v>72131647.680000007</v>
      </c>
    </row>
    <row r="2" spans="1:42" ht="3.9" customHeight="1" thickBot="1" x14ac:dyDescent="0.3">
      <c r="B2" s="72"/>
      <c r="C2" s="73"/>
      <c r="D2" s="74"/>
      <c r="E2" s="74"/>
    </row>
    <row r="3" spans="1:42" ht="51.75" customHeight="1" thickBot="1" x14ac:dyDescent="0.3">
      <c r="B3" s="270">
        <f>+CARATULA!C5</f>
        <v>45716</v>
      </c>
      <c r="C3" s="271"/>
      <c r="D3" s="274" t="str">
        <f>+CARATULA!C6&amp;(" ")&amp;CARATULA!E6</f>
        <v>CERTIFICADO ADICIONAL DE OBRA N° Version documento:</v>
      </c>
      <c r="E3" s="275"/>
      <c r="F3" s="275"/>
      <c r="G3" s="276"/>
      <c r="H3" s="100" t="str">
        <f>+CONTRATISTA</f>
        <v>HECTOR LOSI - PAMPEANA</v>
      </c>
      <c r="AB3" s="183"/>
    </row>
    <row r="4" spans="1:42" ht="26.25" customHeight="1" thickBot="1" x14ac:dyDescent="0.3">
      <c r="B4" s="272" t="str">
        <f>+CARATULA!C16</f>
        <v>OPESSA LAS FLORES</v>
      </c>
      <c r="C4" s="273"/>
      <c r="D4" s="277" t="str">
        <f>+CARATULA!C17</f>
        <v>Otro: ver observaciones</v>
      </c>
      <c r="E4" s="278"/>
      <c r="F4" s="278"/>
      <c r="G4" s="279"/>
      <c r="H4" s="99" t="str">
        <f>+CONTRATISTA</f>
        <v>HECTOR LOSI - PAMPEANA</v>
      </c>
      <c r="J4" s="111" t="s">
        <v>191</v>
      </c>
      <c r="K4" s="106"/>
      <c r="L4" s="106"/>
      <c r="M4" s="107"/>
      <c r="N4" s="106"/>
      <c r="O4" s="106"/>
      <c r="P4" s="107"/>
      <c r="Q4" s="106"/>
      <c r="R4" s="106"/>
      <c r="S4" s="107"/>
      <c r="T4" s="106"/>
      <c r="U4" s="106"/>
      <c r="V4" s="107"/>
      <c r="W4" s="108"/>
      <c r="Y4" s="248" t="s">
        <v>91</v>
      </c>
      <c r="Z4" s="249"/>
      <c r="AB4" s="122"/>
      <c r="AC4" s="122"/>
      <c r="AD4" s="122"/>
      <c r="AE4" s="123"/>
    </row>
    <row r="5" spans="1:42" ht="8.25" customHeight="1" thickBot="1" x14ac:dyDescent="0.3">
      <c r="AB5" s="124"/>
      <c r="AC5" s="124"/>
      <c r="AD5" s="124"/>
      <c r="AE5" s="125"/>
    </row>
    <row r="6" spans="1:42" s="81" customFormat="1" ht="26.25" customHeight="1" thickBot="1" x14ac:dyDescent="0.3">
      <c r="A6" s="71">
        <v>1</v>
      </c>
      <c r="B6" s="76" t="s">
        <v>61</v>
      </c>
      <c r="C6" s="77" t="s">
        <v>95</v>
      </c>
      <c r="D6" s="78" t="s">
        <v>20</v>
      </c>
      <c r="E6" s="79" t="s">
        <v>59</v>
      </c>
      <c r="F6" s="79" t="s">
        <v>60</v>
      </c>
      <c r="G6" s="79" t="s">
        <v>52</v>
      </c>
      <c r="H6" s="80" t="s">
        <v>27</v>
      </c>
      <c r="J6" s="102" t="s">
        <v>59</v>
      </c>
      <c r="K6" s="212" t="s">
        <v>804</v>
      </c>
      <c r="M6" s="102" t="s">
        <v>59</v>
      </c>
      <c r="N6" s="127" t="s">
        <v>89</v>
      </c>
      <c r="P6" s="102" t="s">
        <v>59</v>
      </c>
      <c r="Q6" s="127" t="s">
        <v>89</v>
      </c>
      <c r="S6" s="102" t="s">
        <v>59</v>
      </c>
      <c r="T6" s="127" t="s">
        <v>89</v>
      </c>
      <c r="V6" s="102" t="s">
        <v>59</v>
      </c>
      <c r="W6" s="127" t="s">
        <v>89</v>
      </c>
      <c r="X6" s="1"/>
      <c r="Y6" s="128" t="s">
        <v>59</v>
      </c>
      <c r="Z6" s="129" t="s">
        <v>90</v>
      </c>
      <c r="AB6" s="166" t="s">
        <v>700</v>
      </c>
      <c r="AC6" s="166" t="s">
        <v>701</v>
      </c>
      <c r="AD6" s="166" t="s">
        <v>788</v>
      </c>
      <c r="AE6" s="163" t="s">
        <v>165</v>
      </c>
    </row>
    <row r="7" spans="1:42" s="137" customFormat="1" ht="15.6" hidden="1" x14ac:dyDescent="0.25">
      <c r="A7" s="137">
        <f>IF(H7&gt;0,1,0)</f>
        <v>0</v>
      </c>
      <c r="B7" s="140">
        <v>1</v>
      </c>
      <c r="C7" s="141" t="s">
        <v>122</v>
      </c>
      <c r="D7" s="141"/>
      <c r="E7" s="162"/>
      <c r="F7" s="171"/>
      <c r="G7" s="114"/>
      <c r="H7" s="90">
        <f>SUM(G8:G21)</f>
        <v>0</v>
      </c>
      <c r="J7" s="142"/>
      <c r="K7" s="143"/>
      <c r="M7" s="142"/>
      <c r="N7" s="143"/>
      <c r="P7" s="142"/>
      <c r="Q7" s="143"/>
      <c r="S7" s="142"/>
      <c r="T7" s="143"/>
      <c r="V7" s="142"/>
      <c r="W7" s="143"/>
      <c r="Y7" s="143"/>
      <c r="Z7" s="143"/>
      <c r="AB7" s="138"/>
      <c r="AC7" s="138"/>
      <c r="AD7" s="138"/>
      <c r="AE7" s="138"/>
    </row>
    <row r="8" spans="1:42" s="81" customFormat="1" ht="15" hidden="1" x14ac:dyDescent="0.25">
      <c r="A8" s="137">
        <f t="shared" ref="A8:A21" si="2">IF(E8=0,0,1)</f>
        <v>0</v>
      </c>
      <c r="B8" s="83" t="s">
        <v>96</v>
      </c>
      <c r="C8" s="84" t="s">
        <v>497</v>
      </c>
      <c r="D8" s="88" t="s">
        <v>121</v>
      </c>
      <c r="E8" s="94"/>
      <c r="F8" s="87">
        <f>HLOOKUP(CONTRATISTA,UNITARIOS,+ROW()-5,0)</f>
        <v>351100.09</v>
      </c>
      <c r="G8" s="87">
        <f>+F8*E8</f>
        <v>0</v>
      </c>
      <c r="H8" s="149" t="s">
        <v>21</v>
      </c>
      <c r="J8" s="104"/>
      <c r="K8" s="105">
        <f>+J8*$F8</f>
        <v>0</v>
      </c>
      <c r="M8" s="104"/>
      <c r="N8" s="105">
        <f>+M8*$F8</f>
        <v>0</v>
      </c>
      <c r="O8" s="137"/>
      <c r="P8" s="104"/>
      <c r="Q8" s="105">
        <f>+P8*$F8</f>
        <v>0</v>
      </c>
      <c r="R8" s="137"/>
      <c r="S8" s="104"/>
      <c r="T8" s="105">
        <f>+S8*$F8</f>
        <v>0</v>
      </c>
      <c r="U8" s="137"/>
      <c r="V8" s="104"/>
      <c r="W8" s="105">
        <f>+V8*$F8</f>
        <v>0</v>
      </c>
      <c r="X8" s="137"/>
      <c r="Y8" s="135">
        <f t="shared" ref="Y8" si="3">+V8+S8+P8+M8+J8</f>
        <v>0</v>
      </c>
      <c r="Z8" s="105">
        <f>+Y8*$F8</f>
        <v>0</v>
      </c>
      <c r="AB8" s="139">
        <v>351100.09</v>
      </c>
      <c r="AC8" s="139">
        <v>394091.93</v>
      </c>
      <c r="AD8" s="139">
        <v>351100.09</v>
      </c>
      <c r="AE8" s="139">
        <v>0</v>
      </c>
      <c r="AG8" s="172"/>
      <c r="AH8" s="172"/>
      <c r="AI8" s="172"/>
      <c r="AJ8" s="172"/>
      <c r="AK8" s="172"/>
      <c r="AL8" s="172"/>
      <c r="AM8" s="172"/>
      <c r="AN8" s="172"/>
      <c r="AO8" s="172"/>
      <c r="AP8" s="172"/>
    </row>
    <row r="9" spans="1:42" s="81" customFormat="1" ht="15" hidden="1" x14ac:dyDescent="0.25">
      <c r="A9" s="137">
        <f t="shared" si="2"/>
        <v>0</v>
      </c>
      <c r="B9" s="83" t="s">
        <v>97</v>
      </c>
      <c r="C9" s="84" t="s">
        <v>240</v>
      </c>
      <c r="D9" s="88" t="s">
        <v>121</v>
      </c>
      <c r="E9" s="94"/>
      <c r="F9" s="87">
        <f t="shared" ref="F9:F46" si="4">HLOOKUP(CONTRATISTA,UNITARIOS,+ROW()-5,0)</f>
        <v>392890.69</v>
      </c>
      <c r="G9" s="87">
        <f t="shared" ref="G9:G72" si="5">+F9*E9</f>
        <v>0</v>
      </c>
      <c r="H9" s="149"/>
      <c r="J9" s="104"/>
      <c r="K9" s="105">
        <f t="shared" ref="K9:K72" si="6">+J9*$F9</f>
        <v>0</v>
      </c>
      <c r="M9" s="104"/>
      <c r="N9" s="105">
        <f t="shared" ref="N9:N72" si="7">+M9*$F9</f>
        <v>0</v>
      </c>
      <c r="O9" s="137"/>
      <c r="P9" s="104"/>
      <c r="Q9" s="105">
        <f t="shared" ref="Q9:Q72" si="8">+P9*$F9</f>
        <v>0</v>
      </c>
      <c r="R9" s="137"/>
      <c r="S9" s="104"/>
      <c r="T9" s="105">
        <f t="shared" ref="T9:T72" si="9">+S9*$F9</f>
        <v>0</v>
      </c>
      <c r="U9" s="137"/>
      <c r="V9" s="104"/>
      <c r="W9" s="105">
        <f t="shared" ref="W9:W72" si="10">+V9*$F9</f>
        <v>0</v>
      </c>
      <c r="X9" s="137"/>
      <c r="Y9" s="135">
        <f t="shared" ref="Y9:Y72" si="11">+V9+S9+P9+M9+J9</f>
        <v>0</v>
      </c>
      <c r="Z9" s="105">
        <f t="shared" ref="Z9:Z72" si="12">+Y9*$F9</f>
        <v>0</v>
      </c>
      <c r="AB9" s="139">
        <v>392890.69</v>
      </c>
      <c r="AC9" s="139">
        <v>440999.75</v>
      </c>
      <c r="AD9" s="139">
        <v>392890.69</v>
      </c>
      <c r="AE9" s="139">
        <v>0</v>
      </c>
      <c r="AG9" s="172"/>
      <c r="AH9" s="172"/>
      <c r="AI9" s="172"/>
      <c r="AJ9" s="172"/>
      <c r="AK9" s="172"/>
      <c r="AL9" s="172"/>
      <c r="AM9" s="172"/>
      <c r="AN9" s="172"/>
      <c r="AO9" s="172"/>
    </row>
    <row r="10" spans="1:42" s="81" customFormat="1" ht="30" hidden="1" x14ac:dyDescent="0.25">
      <c r="A10" s="137">
        <f t="shared" si="2"/>
        <v>0</v>
      </c>
      <c r="B10" s="83" t="s">
        <v>98</v>
      </c>
      <c r="C10" s="84" t="s">
        <v>704</v>
      </c>
      <c r="D10" s="88" t="s">
        <v>104</v>
      </c>
      <c r="E10" s="94"/>
      <c r="F10" s="87">
        <f t="shared" si="4"/>
        <v>2819.86</v>
      </c>
      <c r="G10" s="87">
        <f t="shared" si="5"/>
        <v>0</v>
      </c>
      <c r="H10" s="149"/>
      <c r="J10" s="104"/>
      <c r="K10" s="105">
        <f t="shared" si="6"/>
        <v>0</v>
      </c>
      <c r="M10" s="104"/>
      <c r="N10" s="105">
        <f t="shared" si="7"/>
        <v>0</v>
      </c>
      <c r="O10" s="137"/>
      <c r="P10" s="104"/>
      <c r="Q10" s="105">
        <f t="shared" si="8"/>
        <v>0</v>
      </c>
      <c r="R10" s="137"/>
      <c r="S10" s="104"/>
      <c r="T10" s="105">
        <f t="shared" si="9"/>
        <v>0</v>
      </c>
      <c r="U10" s="137"/>
      <c r="V10" s="104"/>
      <c r="W10" s="105">
        <f t="shared" si="10"/>
        <v>0</v>
      </c>
      <c r="X10" s="137"/>
      <c r="Y10" s="135">
        <f t="shared" si="11"/>
        <v>0</v>
      </c>
      <c r="Z10" s="105">
        <f t="shared" si="12"/>
        <v>0</v>
      </c>
      <c r="AB10" s="139">
        <v>2819.86</v>
      </c>
      <c r="AC10" s="139">
        <v>3165.15</v>
      </c>
      <c r="AD10" s="139">
        <v>2819.86</v>
      </c>
      <c r="AE10" s="139">
        <v>0</v>
      </c>
      <c r="AG10" s="172"/>
      <c r="AH10" s="172"/>
      <c r="AI10" s="172"/>
      <c r="AJ10" s="172"/>
      <c r="AK10" s="172"/>
      <c r="AL10" s="172"/>
      <c r="AM10" s="172"/>
      <c r="AN10" s="172"/>
      <c r="AO10" s="172"/>
    </row>
    <row r="11" spans="1:42" s="81" customFormat="1" ht="30" hidden="1" x14ac:dyDescent="0.25">
      <c r="A11" s="137">
        <f t="shared" si="2"/>
        <v>0</v>
      </c>
      <c r="B11" s="83" t="s">
        <v>99</v>
      </c>
      <c r="C11" s="84" t="s">
        <v>705</v>
      </c>
      <c r="D11" s="88" t="s">
        <v>104</v>
      </c>
      <c r="E11" s="94"/>
      <c r="F11" s="87">
        <f t="shared" si="4"/>
        <v>13636.03</v>
      </c>
      <c r="G11" s="87">
        <f t="shared" si="5"/>
        <v>0</v>
      </c>
      <c r="H11" s="149"/>
      <c r="J11" s="104"/>
      <c r="K11" s="105">
        <f t="shared" si="6"/>
        <v>0</v>
      </c>
      <c r="M11" s="104"/>
      <c r="N11" s="105">
        <f t="shared" si="7"/>
        <v>0</v>
      </c>
      <c r="O11" s="137"/>
      <c r="P11" s="104"/>
      <c r="Q11" s="105">
        <f t="shared" si="8"/>
        <v>0</v>
      </c>
      <c r="R11" s="137"/>
      <c r="S11" s="104"/>
      <c r="T11" s="105">
        <f t="shared" si="9"/>
        <v>0</v>
      </c>
      <c r="U11" s="137"/>
      <c r="V11" s="104"/>
      <c r="W11" s="105">
        <f t="shared" si="10"/>
        <v>0</v>
      </c>
      <c r="X11" s="137"/>
      <c r="Y11" s="135">
        <f t="shared" si="11"/>
        <v>0</v>
      </c>
      <c r="Z11" s="105">
        <f t="shared" si="12"/>
        <v>0</v>
      </c>
      <c r="AB11" s="139">
        <v>13636.03</v>
      </c>
      <c r="AC11" s="139">
        <v>15305.75</v>
      </c>
      <c r="AD11" s="139">
        <v>13636.03</v>
      </c>
      <c r="AE11" s="139">
        <v>0</v>
      </c>
      <c r="AG11" s="172"/>
      <c r="AH11" s="172"/>
      <c r="AI11" s="172"/>
      <c r="AJ11" s="172"/>
      <c r="AK11" s="172"/>
      <c r="AL11" s="172"/>
      <c r="AM11" s="172"/>
      <c r="AN11" s="172"/>
      <c r="AO11" s="172"/>
    </row>
    <row r="12" spans="1:42" s="81" customFormat="1" ht="15" hidden="1" x14ac:dyDescent="0.25">
      <c r="A12" s="137">
        <f t="shared" si="2"/>
        <v>0</v>
      </c>
      <c r="B12" s="83" t="s">
        <v>100</v>
      </c>
      <c r="C12" s="84" t="s">
        <v>233</v>
      </c>
      <c r="D12" s="88" t="s">
        <v>104</v>
      </c>
      <c r="E12" s="94"/>
      <c r="F12" s="87">
        <f t="shared" si="4"/>
        <v>22571.49</v>
      </c>
      <c r="G12" s="87">
        <f t="shared" si="5"/>
        <v>0</v>
      </c>
      <c r="H12" s="149"/>
      <c r="J12" s="104"/>
      <c r="K12" s="105">
        <f t="shared" si="6"/>
        <v>0</v>
      </c>
      <c r="M12" s="104"/>
      <c r="N12" s="105">
        <f t="shared" si="7"/>
        <v>0</v>
      </c>
      <c r="O12" s="137"/>
      <c r="P12" s="104"/>
      <c r="Q12" s="105">
        <f t="shared" si="8"/>
        <v>0</v>
      </c>
      <c r="R12" s="137"/>
      <c r="S12" s="104"/>
      <c r="T12" s="105">
        <f t="shared" si="9"/>
        <v>0</v>
      </c>
      <c r="U12" s="137"/>
      <c r="V12" s="104"/>
      <c r="W12" s="105">
        <f t="shared" si="10"/>
        <v>0</v>
      </c>
      <c r="X12" s="137"/>
      <c r="Y12" s="135">
        <f t="shared" si="11"/>
        <v>0</v>
      </c>
      <c r="Z12" s="105">
        <f t="shared" si="12"/>
        <v>0</v>
      </c>
      <c r="AB12" s="139">
        <v>22571.49</v>
      </c>
      <c r="AC12" s="139">
        <v>25335.34</v>
      </c>
      <c r="AD12" s="139">
        <v>22571.49</v>
      </c>
      <c r="AE12" s="139">
        <v>0</v>
      </c>
      <c r="AG12" s="172"/>
      <c r="AH12" s="172"/>
      <c r="AI12" s="172"/>
      <c r="AJ12" s="172"/>
      <c r="AK12" s="172"/>
      <c r="AL12" s="172"/>
      <c r="AM12" s="172"/>
      <c r="AN12" s="172"/>
      <c r="AO12" s="172"/>
    </row>
    <row r="13" spans="1:42" s="81" customFormat="1" ht="15" hidden="1" x14ac:dyDescent="0.25">
      <c r="A13" s="137">
        <f t="shared" si="2"/>
        <v>0</v>
      </c>
      <c r="B13" s="83" t="s">
        <v>101</v>
      </c>
      <c r="C13" s="84" t="s">
        <v>234</v>
      </c>
      <c r="D13" s="88" t="s">
        <v>108</v>
      </c>
      <c r="E13" s="94"/>
      <c r="F13" s="87">
        <f t="shared" si="4"/>
        <v>27272.06</v>
      </c>
      <c r="G13" s="87">
        <f t="shared" si="5"/>
        <v>0</v>
      </c>
      <c r="H13" s="149" t="s">
        <v>218</v>
      </c>
      <c r="J13" s="104"/>
      <c r="K13" s="105">
        <f t="shared" si="6"/>
        <v>0</v>
      </c>
      <c r="M13" s="104"/>
      <c r="N13" s="105">
        <f t="shared" si="7"/>
        <v>0</v>
      </c>
      <c r="O13" s="137"/>
      <c r="P13" s="104"/>
      <c r="Q13" s="105">
        <f t="shared" si="8"/>
        <v>0</v>
      </c>
      <c r="R13" s="137"/>
      <c r="S13" s="104"/>
      <c r="T13" s="105">
        <f t="shared" si="9"/>
        <v>0</v>
      </c>
      <c r="U13" s="137"/>
      <c r="V13" s="104"/>
      <c r="W13" s="105">
        <f t="shared" si="10"/>
        <v>0</v>
      </c>
      <c r="X13" s="137"/>
      <c r="Y13" s="135">
        <f t="shared" si="11"/>
        <v>0</v>
      </c>
      <c r="Z13" s="105">
        <f t="shared" si="12"/>
        <v>0</v>
      </c>
      <c r="AB13" s="139">
        <v>27272.06</v>
      </c>
      <c r="AC13" s="139">
        <v>30611.49</v>
      </c>
      <c r="AD13" s="139">
        <v>27272.06</v>
      </c>
      <c r="AE13" s="139">
        <v>0</v>
      </c>
      <c r="AG13" s="172"/>
      <c r="AH13" s="172"/>
      <c r="AI13" s="172"/>
      <c r="AJ13" s="172"/>
      <c r="AK13" s="172"/>
      <c r="AL13" s="172"/>
      <c r="AM13" s="172"/>
      <c r="AN13" s="172"/>
      <c r="AO13" s="172"/>
    </row>
    <row r="14" spans="1:42" s="81" customFormat="1" ht="30" hidden="1" x14ac:dyDescent="0.25">
      <c r="A14" s="137">
        <f t="shared" si="2"/>
        <v>0</v>
      </c>
      <c r="B14" s="83" t="s">
        <v>103</v>
      </c>
      <c r="C14" s="84" t="s">
        <v>235</v>
      </c>
      <c r="D14" s="88" t="s">
        <v>121</v>
      </c>
      <c r="E14" s="94"/>
      <c r="F14" s="87">
        <f t="shared" si="4"/>
        <v>433339.26</v>
      </c>
      <c r="G14" s="87">
        <f t="shared" si="5"/>
        <v>0</v>
      </c>
      <c r="H14" s="149" t="s">
        <v>765</v>
      </c>
      <c r="J14" s="104"/>
      <c r="K14" s="105">
        <f t="shared" si="6"/>
        <v>0</v>
      </c>
      <c r="M14" s="104"/>
      <c r="N14" s="105">
        <f t="shared" si="7"/>
        <v>0</v>
      </c>
      <c r="O14" s="137"/>
      <c r="P14" s="104"/>
      <c r="Q14" s="105">
        <f t="shared" si="8"/>
        <v>0</v>
      </c>
      <c r="R14" s="137"/>
      <c r="S14" s="104"/>
      <c r="T14" s="105">
        <f t="shared" si="9"/>
        <v>0</v>
      </c>
      <c r="U14" s="137"/>
      <c r="V14" s="104"/>
      <c r="W14" s="105">
        <f t="shared" si="10"/>
        <v>0</v>
      </c>
      <c r="X14" s="137"/>
      <c r="Y14" s="135">
        <f t="shared" si="11"/>
        <v>0</v>
      </c>
      <c r="Z14" s="105">
        <f t="shared" si="12"/>
        <v>0</v>
      </c>
      <c r="AB14" s="139">
        <v>433339.26</v>
      </c>
      <c r="AC14" s="139">
        <v>486401.21</v>
      </c>
      <c r="AD14" s="139">
        <v>433339.26</v>
      </c>
      <c r="AE14" s="139">
        <v>0</v>
      </c>
      <c r="AG14" s="172"/>
      <c r="AH14" s="172"/>
      <c r="AI14" s="172"/>
      <c r="AJ14" s="172"/>
      <c r="AK14" s="172"/>
      <c r="AL14" s="172"/>
      <c r="AM14" s="172"/>
      <c r="AN14" s="172"/>
      <c r="AO14" s="172"/>
    </row>
    <row r="15" spans="1:42" s="81" customFormat="1" ht="15" hidden="1" x14ac:dyDescent="0.25">
      <c r="A15" s="137">
        <f t="shared" si="2"/>
        <v>0</v>
      </c>
      <c r="B15" s="83" t="s">
        <v>105</v>
      </c>
      <c r="C15" s="84" t="s">
        <v>236</v>
      </c>
      <c r="D15" s="88" t="s">
        <v>121</v>
      </c>
      <c r="E15" s="94"/>
      <c r="F15" s="87">
        <f t="shared" si="4"/>
        <v>49323.11</v>
      </c>
      <c r="G15" s="87">
        <f t="shared" si="5"/>
        <v>0</v>
      </c>
      <c r="H15" s="149" t="s">
        <v>219</v>
      </c>
      <c r="J15" s="104"/>
      <c r="K15" s="105">
        <f t="shared" si="6"/>
        <v>0</v>
      </c>
      <c r="M15" s="104"/>
      <c r="N15" s="105">
        <f t="shared" si="7"/>
        <v>0</v>
      </c>
      <c r="O15" s="137"/>
      <c r="P15" s="104"/>
      <c r="Q15" s="105">
        <f t="shared" si="8"/>
        <v>0</v>
      </c>
      <c r="R15" s="137"/>
      <c r="S15" s="104"/>
      <c r="T15" s="105">
        <f t="shared" si="9"/>
        <v>0</v>
      </c>
      <c r="U15" s="137"/>
      <c r="V15" s="104"/>
      <c r="W15" s="105">
        <f t="shared" si="10"/>
        <v>0</v>
      </c>
      <c r="X15" s="137"/>
      <c r="Y15" s="135">
        <f t="shared" si="11"/>
        <v>0</v>
      </c>
      <c r="Z15" s="105">
        <f t="shared" si="12"/>
        <v>0</v>
      </c>
      <c r="AB15" s="139">
        <v>49323.11</v>
      </c>
      <c r="AC15" s="139">
        <v>55362.67</v>
      </c>
      <c r="AD15" s="139">
        <v>49323.11</v>
      </c>
      <c r="AE15" s="139">
        <v>0</v>
      </c>
      <c r="AG15" s="172"/>
      <c r="AH15" s="172"/>
      <c r="AI15" s="172"/>
      <c r="AJ15" s="172"/>
      <c r="AK15" s="172"/>
      <c r="AL15" s="172"/>
      <c r="AM15" s="172"/>
      <c r="AN15" s="172"/>
      <c r="AO15" s="172"/>
    </row>
    <row r="16" spans="1:42" s="81" customFormat="1" ht="45" hidden="1" x14ac:dyDescent="0.25">
      <c r="A16" s="137">
        <f t="shared" si="2"/>
        <v>0</v>
      </c>
      <c r="B16" s="83" t="s">
        <v>106</v>
      </c>
      <c r="C16" s="84" t="s">
        <v>237</v>
      </c>
      <c r="D16" s="88" t="s">
        <v>121</v>
      </c>
      <c r="E16" s="94"/>
      <c r="F16" s="87">
        <f t="shared" si="4"/>
        <v>36548.93</v>
      </c>
      <c r="G16" s="87">
        <f t="shared" si="5"/>
        <v>0</v>
      </c>
      <c r="H16" s="149" t="s">
        <v>766</v>
      </c>
      <c r="J16" s="104"/>
      <c r="K16" s="105">
        <f t="shared" si="6"/>
        <v>0</v>
      </c>
      <c r="M16" s="104"/>
      <c r="N16" s="105">
        <f t="shared" si="7"/>
        <v>0</v>
      </c>
      <c r="O16" s="137"/>
      <c r="P16" s="104"/>
      <c r="Q16" s="105">
        <f t="shared" si="8"/>
        <v>0</v>
      </c>
      <c r="R16" s="137"/>
      <c r="S16" s="104"/>
      <c r="T16" s="105">
        <f t="shared" si="9"/>
        <v>0</v>
      </c>
      <c r="U16" s="137"/>
      <c r="V16" s="104"/>
      <c r="W16" s="105">
        <f t="shared" si="10"/>
        <v>0</v>
      </c>
      <c r="X16" s="137"/>
      <c r="Y16" s="135">
        <f t="shared" si="11"/>
        <v>0</v>
      </c>
      <c r="Z16" s="105">
        <f t="shared" si="12"/>
        <v>0</v>
      </c>
      <c r="AB16" s="139">
        <v>36548.93</v>
      </c>
      <c r="AC16" s="139">
        <v>41024.300000000003</v>
      </c>
      <c r="AD16" s="139">
        <v>36548.93</v>
      </c>
      <c r="AE16" s="139">
        <v>0</v>
      </c>
      <c r="AG16" s="172"/>
      <c r="AH16" s="172"/>
      <c r="AI16" s="172"/>
      <c r="AJ16" s="172"/>
      <c r="AK16" s="172"/>
      <c r="AL16" s="172"/>
      <c r="AM16" s="172"/>
      <c r="AN16" s="172"/>
      <c r="AO16" s="172"/>
    </row>
    <row r="17" spans="1:41" s="81" customFormat="1" ht="15" hidden="1" x14ac:dyDescent="0.25">
      <c r="A17" s="137">
        <f t="shared" si="2"/>
        <v>0</v>
      </c>
      <c r="B17" s="83" t="s">
        <v>107</v>
      </c>
      <c r="C17" s="84" t="s">
        <v>238</v>
      </c>
      <c r="D17" s="88" t="s">
        <v>121</v>
      </c>
      <c r="E17" s="94"/>
      <c r="F17" s="87">
        <f t="shared" si="4"/>
        <v>15664.09</v>
      </c>
      <c r="G17" s="87">
        <f t="shared" si="5"/>
        <v>0</v>
      </c>
      <c r="H17" s="149"/>
      <c r="J17" s="104"/>
      <c r="K17" s="105">
        <f t="shared" si="6"/>
        <v>0</v>
      </c>
      <c r="M17" s="104"/>
      <c r="N17" s="105">
        <f t="shared" si="7"/>
        <v>0</v>
      </c>
      <c r="O17" s="137"/>
      <c r="P17" s="104"/>
      <c r="Q17" s="105">
        <f t="shared" si="8"/>
        <v>0</v>
      </c>
      <c r="R17" s="137"/>
      <c r="S17" s="104"/>
      <c r="T17" s="105">
        <f t="shared" si="9"/>
        <v>0</v>
      </c>
      <c r="U17" s="137"/>
      <c r="V17" s="104"/>
      <c r="W17" s="105">
        <f t="shared" si="10"/>
        <v>0</v>
      </c>
      <c r="X17" s="137"/>
      <c r="Y17" s="135">
        <f t="shared" si="11"/>
        <v>0</v>
      </c>
      <c r="Z17" s="105">
        <f t="shared" si="12"/>
        <v>0</v>
      </c>
      <c r="AB17" s="139">
        <v>15664.09</v>
      </c>
      <c r="AC17" s="139">
        <v>17582.150000000001</v>
      </c>
      <c r="AD17" s="139">
        <v>15664.09</v>
      </c>
      <c r="AE17" s="139">
        <v>0</v>
      </c>
      <c r="AG17" s="172"/>
      <c r="AH17" s="172"/>
      <c r="AI17" s="172"/>
      <c r="AJ17" s="172"/>
      <c r="AK17" s="172"/>
      <c r="AL17" s="172"/>
      <c r="AM17" s="172"/>
      <c r="AN17" s="172"/>
      <c r="AO17" s="172"/>
    </row>
    <row r="18" spans="1:41" s="81" customFormat="1" ht="15" hidden="1" x14ac:dyDescent="0.25">
      <c r="A18" s="137">
        <f t="shared" si="2"/>
        <v>0</v>
      </c>
      <c r="B18" s="83" t="s">
        <v>109</v>
      </c>
      <c r="C18" s="84" t="s">
        <v>239</v>
      </c>
      <c r="D18" s="88" t="s">
        <v>121</v>
      </c>
      <c r="E18" s="94"/>
      <c r="F18" s="87">
        <f t="shared" si="4"/>
        <v>101477.35</v>
      </c>
      <c r="G18" s="87">
        <f t="shared" si="5"/>
        <v>0</v>
      </c>
      <c r="H18" s="149" t="s">
        <v>22</v>
      </c>
      <c r="J18" s="104"/>
      <c r="K18" s="105">
        <f t="shared" si="6"/>
        <v>0</v>
      </c>
      <c r="M18" s="104"/>
      <c r="N18" s="105">
        <f t="shared" si="7"/>
        <v>0</v>
      </c>
      <c r="O18" s="137"/>
      <c r="P18" s="104"/>
      <c r="Q18" s="105">
        <f t="shared" si="8"/>
        <v>0</v>
      </c>
      <c r="R18" s="137"/>
      <c r="S18" s="104"/>
      <c r="T18" s="105">
        <f t="shared" si="9"/>
        <v>0</v>
      </c>
      <c r="U18" s="137"/>
      <c r="V18" s="104"/>
      <c r="W18" s="105">
        <f t="shared" si="10"/>
        <v>0</v>
      </c>
      <c r="X18" s="137"/>
      <c r="Y18" s="135">
        <f t="shared" si="11"/>
        <v>0</v>
      </c>
      <c r="Z18" s="105">
        <f t="shared" si="12"/>
        <v>0</v>
      </c>
      <c r="AB18" s="139">
        <v>101477.35</v>
      </c>
      <c r="AC18" s="139">
        <v>113903.14</v>
      </c>
      <c r="AD18" s="139">
        <v>101477.35</v>
      </c>
      <c r="AE18" s="139">
        <v>0</v>
      </c>
      <c r="AG18" s="172"/>
      <c r="AH18" s="172"/>
      <c r="AI18" s="172"/>
      <c r="AJ18" s="172"/>
      <c r="AK18" s="172"/>
      <c r="AL18" s="172"/>
      <c r="AM18" s="172"/>
      <c r="AN18" s="172"/>
      <c r="AO18" s="172"/>
    </row>
    <row r="19" spans="1:41" s="81" customFormat="1" ht="30" hidden="1" x14ac:dyDescent="0.25">
      <c r="A19" s="137">
        <f t="shared" si="2"/>
        <v>0</v>
      </c>
      <c r="B19" s="83" t="s">
        <v>110</v>
      </c>
      <c r="C19" s="84" t="s">
        <v>706</v>
      </c>
      <c r="D19" s="88" t="s">
        <v>102</v>
      </c>
      <c r="E19" s="94"/>
      <c r="F19" s="87">
        <f t="shared" si="4"/>
        <v>302665.13</v>
      </c>
      <c r="G19" s="87">
        <f t="shared" si="5"/>
        <v>0</v>
      </c>
      <c r="H19" s="149" t="s">
        <v>767</v>
      </c>
      <c r="J19" s="104"/>
      <c r="K19" s="105">
        <f t="shared" si="6"/>
        <v>0</v>
      </c>
      <c r="M19" s="104"/>
      <c r="N19" s="105">
        <f t="shared" si="7"/>
        <v>0</v>
      </c>
      <c r="O19" s="137"/>
      <c r="P19" s="104"/>
      <c r="Q19" s="105">
        <f t="shared" si="8"/>
        <v>0</v>
      </c>
      <c r="R19" s="137"/>
      <c r="S19" s="104"/>
      <c r="T19" s="105">
        <f t="shared" si="9"/>
        <v>0</v>
      </c>
      <c r="U19" s="137"/>
      <c r="V19" s="104"/>
      <c r="W19" s="105">
        <f t="shared" si="10"/>
        <v>0</v>
      </c>
      <c r="X19" s="137"/>
      <c r="Y19" s="135">
        <f t="shared" si="11"/>
        <v>0</v>
      </c>
      <c r="Z19" s="105">
        <f t="shared" si="12"/>
        <v>0</v>
      </c>
      <c r="AB19" s="139">
        <v>302665.13</v>
      </c>
      <c r="AC19" s="139">
        <v>339726.17</v>
      </c>
      <c r="AD19" s="139">
        <v>302665.13</v>
      </c>
      <c r="AE19" s="139">
        <v>0</v>
      </c>
      <c r="AG19" s="172"/>
      <c r="AH19" s="172"/>
      <c r="AI19" s="172"/>
      <c r="AJ19" s="172"/>
      <c r="AK19" s="172"/>
      <c r="AL19" s="172"/>
      <c r="AM19" s="172"/>
      <c r="AN19" s="172"/>
      <c r="AO19" s="172"/>
    </row>
    <row r="20" spans="1:41" s="81" customFormat="1" ht="30" hidden="1" x14ac:dyDescent="0.25">
      <c r="A20" s="137">
        <f t="shared" si="2"/>
        <v>0</v>
      </c>
      <c r="B20" s="83" t="s">
        <v>111</v>
      </c>
      <c r="C20" s="84" t="s">
        <v>707</v>
      </c>
      <c r="D20" s="88" t="s">
        <v>102</v>
      </c>
      <c r="E20" s="94"/>
      <c r="F20" s="87">
        <f t="shared" si="4"/>
        <v>379255.73</v>
      </c>
      <c r="G20" s="87">
        <f t="shared" si="5"/>
        <v>0</v>
      </c>
      <c r="H20" s="149" t="s">
        <v>768</v>
      </c>
      <c r="J20" s="104"/>
      <c r="K20" s="105">
        <f t="shared" si="6"/>
        <v>0</v>
      </c>
      <c r="M20" s="104"/>
      <c r="N20" s="105">
        <f t="shared" si="7"/>
        <v>0</v>
      </c>
      <c r="O20" s="137"/>
      <c r="P20" s="104"/>
      <c r="Q20" s="105">
        <f t="shared" si="8"/>
        <v>0</v>
      </c>
      <c r="R20" s="137"/>
      <c r="S20" s="104"/>
      <c r="T20" s="105">
        <f t="shared" si="9"/>
        <v>0</v>
      </c>
      <c r="U20" s="137"/>
      <c r="V20" s="104"/>
      <c r="W20" s="105">
        <f t="shared" si="10"/>
        <v>0</v>
      </c>
      <c r="X20" s="137"/>
      <c r="Y20" s="135">
        <f t="shared" si="11"/>
        <v>0</v>
      </c>
      <c r="Z20" s="105">
        <f t="shared" si="12"/>
        <v>0</v>
      </c>
      <c r="AB20" s="139">
        <v>379255.73</v>
      </c>
      <c r="AC20" s="139">
        <v>425695.21</v>
      </c>
      <c r="AD20" s="139">
        <v>379255.73</v>
      </c>
      <c r="AE20" s="139">
        <v>0</v>
      </c>
      <c r="AG20" s="172"/>
      <c r="AH20" s="172"/>
      <c r="AI20" s="172"/>
      <c r="AJ20" s="172"/>
      <c r="AK20" s="172"/>
      <c r="AL20" s="172"/>
      <c r="AM20" s="172"/>
      <c r="AN20" s="172"/>
      <c r="AO20" s="172"/>
    </row>
    <row r="21" spans="1:41" s="81" customFormat="1" ht="30" hidden="1" x14ac:dyDescent="0.25">
      <c r="A21" s="137">
        <f t="shared" si="2"/>
        <v>0</v>
      </c>
      <c r="B21" s="83" t="s">
        <v>53</v>
      </c>
      <c r="C21" s="84" t="s">
        <v>672</v>
      </c>
      <c r="D21" s="88" t="s">
        <v>631</v>
      </c>
      <c r="E21" s="94"/>
      <c r="F21" s="87">
        <f t="shared" si="4"/>
        <v>1459778.39</v>
      </c>
      <c r="G21" s="87">
        <f t="shared" si="5"/>
        <v>0</v>
      </c>
      <c r="H21" s="149" t="s">
        <v>769</v>
      </c>
      <c r="J21" s="104"/>
      <c r="K21" s="105">
        <f t="shared" si="6"/>
        <v>0</v>
      </c>
      <c r="M21" s="104"/>
      <c r="N21" s="105">
        <f t="shared" si="7"/>
        <v>0</v>
      </c>
      <c r="O21" s="137"/>
      <c r="P21" s="104"/>
      <c r="Q21" s="105">
        <f t="shared" si="8"/>
        <v>0</v>
      </c>
      <c r="R21" s="137"/>
      <c r="S21" s="104"/>
      <c r="T21" s="105">
        <f t="shared" si="9"/>
        <v>0</v>
      </c>
      <c r="U21" s="137"/>
      <c r="V21" s="104"/>
      <c r="W21" s="105">
        <f t="shared" si="10"/>
        <v>0</v>
      </c>
      <c r="X21" s="137"/>
      <c r="Y21" s="135">
        <f t="shared" si="11"/>
        <v>0</v>
      </c>
      <c r="Z21" s="105">
        <f t="shared" si="12"/>
        <v>0</v>
      </c>
      <c r="AB21" s="139">
        <v>1459778.39</v>
      </c>
      <c r="AC21" s="139">
        <v>1638526.76</v>
      </c>
      <c r="AD21" s="139">
        <v>1459778.39</v>
      </c>
      <c r="AE21" s="139">
        <v>0</v>
      </c>
      <c r="AG21" s="172"/>
      <c r="AH21" s="172"/>
      <c r="AI21" s="172"/>
      <c r="AJ21" s="172"/>
      <c r="AK21" s="172"/>
      <c r="AL21" s="172"/>
      <c r="AM21" s="172"/>
      <c r="AN21" s="172"/>
      <c r="AO21" s="172"/>
    </row>
    <row r="22" spans="1:41" s="137" customFormat="1" ht="15.6" hidden="1" x14ac:dyDescent="0.25">
      <c r="A22" s="137">
        <f>IF(H22&gt;0,1,0)</f>
        <v>0</v>
      </c>
      <c r="B22" s="140">
        <v>2</v>
      </c>
      <c r="C22" s="141" t="s">
        <v>248</v>
      </c>
      <c r="D22" s="141"/>
      <c r="E22" s="162"/>
      <c r="F22" s="171"/>
      <c r="G22" s="114"/>
      <c r="H22" s="90"/>
      <c r="J22" s="142"/>
      <c r="K22" s="105"/>
      <c r="M22" s="142"/>
      <c r="N22" s="143"/>
      <c r="P22" s="142"/>
      <c r="Q22" s="143"/>
      <c r="S22" s="142"/>
      <c r="T22" s="143"/>
      <c r="V22" s="142"/>
      <c r="W22" s="143"/>
      <c r="Y22" s="143"/>
      <c r="Z22" s="143"/>
      <c r="AB22" s="208">
        <v>0</v>
      </c>
      <c r="AC22" s="208">
        <v>0</v>
      </c>
      <c r="AD22" s="208">
        <v>0</v>
      </c>
      <c r="AE22" s="208"/>
      <c r="AG22" s="172"/>
      <c r="AH22" s="172"/>
      <c r="AI22" s="172"/>
      <c r="AJ22" s="172"/>
      <c r="AK22" s="172"/>
      <c r="AL22" s="172"/>
      <c r="AM22" s="172"/>
      <c r="AN22" s="172"/>
      <c r="AO22" s="172"/>
    </row>
    <row r="23" spans="1:41" s="81" customFormat="1" ht="15" hidden="1" x14ac:dyDescent="0.25">
      <c r="A23" s="137">
        <f t="shared" ref="A23:A52" si="13">IF(E23=0,0,1)</f>
        <v>0</v>
      </c>
      <c r="B23" s="83" t="s">
        <v>112</v>
      </c>
      <c r="C23" s="84" t="s">
        <v>241</v>
      </c>
      <c r="D23" s="88" t="s">
        <v>104</v>
      </c>
      <c r="E23" s="94"/>
      <c r="F23" s="87">
        <f t="shared" si="4"/>
        <v>2029.55</v>
      </c>
      <c r="G23" s="87">
        <f t="shared" si="5"/>
        <v>0</v>
      </c>
      <c r="H23" s="149" t="s">
        <v>770</v>
      </c>
      <c r="J23" s="104"/>
      <c r="K23" s="105">
        <f t="shared" si="6"/>
        <v>0</v>
      </c>
      <c r="M23" s="104"/>
      <c r="N23" s="105">
        <f t="shared" si="7"/>
        <v>0</v>
      </c>
      <c r="O23" s="137"/>
      <c r="P23" s="104"/>
      <c r="Q23" s="105">
        <f t="shared" si="8"/>
        <v>0</v>
      </c>
      <c r="R23" s="137"/>
      <c r="S23" s="104"/>
      <c r="T23" s="105">
        <f t="shared" si="9"/>
        <v>0</v>
      </c>
      <c r="U23" s="137"/>
      <c r="V23" s="104"/>
      <c r="W23" s="105">
        <f t="shared" si="10"/>
        <v>0</v>
      </c>
      <c r="X23" s="137"/>
      <c r="Y23" s="135">
        <f t="shared" si="11"/>
        <v>0</v>
      </c>
      <c r="Z23" s="105">
        <f t="shared" si="12"/>
        <v>0</v>
      </c>
      <c r="AB23" s="139">
        <v>2029.55</v>
      </c>
      <c r="AC23" s="139">
        <v>2278.06</v>
      </c>
      <c r="AD23" s="139">
        <v>2029.55</v>
      </c>
      <c r="AE23" s="139">
        <v>0</v>
      </c>
      <c r="AG23" s="172"/>
      <c r="AH23" s="172"/>
      <c r="AI23" s="172"/>
      <c r="AJ23" s="172"/>
      <c r="AK23" s="172"/>
      <c r="AL23" s="172"/>
      <c r="AM23" s="172"/>
      <c r="AN23" s="172"/>
      <c r="AO23" s="172"/>
    </row>
    <row r="24" spans="1:41" s="81" customFormat="1" ht="15" hidden="1" x14ac:dyDescent="0.25">
      <c r="A24" s="137">
        <f t="shared" si="13"/>
        <v>0</v>
      </c>
      <c r="B24" s="83" t="s">
        <v>113</v>
      </c>
      <c r="C24" s="84" t="s">
        <v>708</v>
      </c>
      <c r="D24" s="88" t="s">
        <v>108</v>
      </c>
      <c r="E24" s="94"/>
      <c r="F24" s="87">
        <f t="shared" si="4"/>
        <v>6342.34</v>
      </c>
      <c r="G24" s="87">
        <f t="shared" si="5"/>
        <v>0</v>
      </c>
      <c r="H24" s="149" t="s">
        <v>770</v>
      </c>
      <c r="J24" s="104"/>
      <c r="K24" s="105">
        <f t="shared" si="6"/>
        <v>0</v>
      </c>
      <c r="M24" s="104"/>
      <c r="N24" s="105">
        <f t="shared" si="7"/>
        <v>0</v>
      </c>
      <c r="O24" s="137"/>
      <c r="P24" s="104"/>
      <c r="Q24" s="105">
        <f t="shared" si="8"/>
        <v>0</v>
      </c>
      <c r="R24" s="137"/>
      <c r="S24" s="104"/>
      <c r="T24" s="105">
        <f t="shared" si="9"/>
        <v>0</v>
      </c>
      <c r="U24" s="137"/>
      <c r="V24" s="104"/>
      <c r="W24" s="105">
        <f t="shared" si="10"/>
        <v>0</v>
      </c>
      <c r="X24" s="137"/>
      <c r="Y24" s="135">
        <f t="shared" si="11"/>
        <v>0</v>
      </c>
      <c r="Z24" s="105">
        <f t="shared" si="12"/>
        <v>0</v>
      </c>
      <c r="AB24" s="139">
        <v>6342.34</v>
      </c>
      <c r="AC24" s="139">
        <v>7118.95</v>
      </c>
      <c r="AD24" s="139">
        <v>6342.34</v>
      </c>
      <c r="AE24" s="139">
        <v>0</v>
      </c>
      <c r="AG24" s="172"/>
      <c r="AH24" s="172"/>
      <c r="AI24" s="172"/>
      <c r="AJ24" s="172"/>
      <c r="AK24" s="172"/>
      <c r="AL24" s="172"/>
      <c r="AM24" s="172"/>
      <c r="AN24" s="172"/>
      <c r="AO24" s="172"/>
    </row>
    <row r="25" spans="1:41" s="81" customFormat="1" ht="15" hidden="1" x14ac:dyDescent="0.25">
      <c r="A25" s="137">
        <f t="shared" si="13"/>
        <v>0</v>
      </c>
      <c r="B25" s="83" t="s">
        <v>114</v>
      </c>
      <c r="C25" s="84" t="s">
        <v>242</v>
      </c>
      <c r="D25" s="88" t="s">
        <v>108</v>
      </c>
      <c r="E25" s="94"/>
      <c r="F25" s="87">
        <f t="shared" si="4"/>
        <v>4072.73</v>
      </c>
      <c r="G25" s="87">
        <f t="shared" si="5"/>
        <v>0</v>
      </c>
      <c r="H25" s="149" t="s">
        <v>770</v>
      </c>
      <c r="J25" s="104"/>
      <c r="K25" s="105">
        <f t="shared" si="6"/>
        <v>0</v>
      </c>
      <c r="M25" s="104"/>
      <c r="N25" s="105">
        <f t="shared" si="7"/>
        <v>0</v>
      </c>
      <c r="O25" s="137"/>
      <c r="P25" s="104"/>
      <c r="Q25" s="105">
        <f t="shared" si="8"/>
        <v>0</v>
      </c>
      <c r="R25" s="137"/>
      <c r="S25" s="104"/>
      <c r="T25" s="105">
        <f t="shared" si="9"/>
        <v>0</v>
      </c>
      <c r="U25" s="137"/>
      <c r="V25" s="104"/>
      <c r="W25" s="105">
        <f t="shared" si="10"/>
        <v>0</v>
      </c>
      <c r="X25" s="137"/>
      <c r="Y25" s="135">
        <f t="shared" si="11"/>
        <v>0</v>
      </c>
      <c r="Z25" s="105">
        <f t="shared" si="12"/>
        <v>0</v>
      </c>
      <c r="AB25" s="139">
        <v>4072.73</v>
      </c>
      <c r="AC25" s="139">
        <v>4571.43</v>
      </c>
      <c r="AD25" s="139">
        <v>4072.73</v>
      </c>
      <c r="AE25" s="139">
        <v>0</v>
      </c>
      <c r="AG25" s="172"/>
      <c r="AH25" s="172"/>
      <c r="AI25" s="172"/>
      <c r="AJ25" s="172"/>
      <c r="AK25" s="172"/>
      <c r="AL25" s="172"/>
      <c r="AM25" s="172"/>
      <c r="AN25" s="172"/>
      <c r="AO25" s="172"/>
    </row>
    <row r="26" spans="1:41" s="81" customFormat="1" ht="15" hidden="1" x14ac:dyDescent="0.25">
      <c r="A26" s="137">
        <f t="shared" si="13"/>
        <v>0</v>
      </c>
      <c r="B26" s="83" t="s">
        <v>115</v>
      </c>
      <c r="C26" s="84" t="s">
        <v>709</v>
      </c>
      <c r="D26" s="88" t="s">
        <v>108</v>
      </c>
      <c r="E26" s="94"/>
      <c r="F26" s="87">
        <f t="shared" si="4"/>
        <v>8359.83</v>
      </c>
      <c r="G26" s="87">
        <f t="shared" si="5"/>
        <v>0</v>
      </c>
      <c r="H26" s="149" t="s">
        <v>770</v>
      </c>
      <c r="J26" s="104"/>
      <c r="K26" s="105">
        <f t="shared" si="6"/>
        <v>0</v>
      </c>
      <c r="M26" s="104"/>
      <c r="N26" s="105">
        <f t="shared" si="7"/>
        <v>0</v>
      </c>
      <c r="O26" s="137"/>
      <c r="P26" s="104"/>
      <c r="Q26" s="105">
        <f t="shared" si="8"/>
        <v>0</v>
      </c>
      <c r="R26" s="137"/>
      <c r="S26" s="104"/>
      <c r="T26" s="105">
        <f t="shared" si="9"/>
        <v>0</v>
      </c>
      <c r="U26" s="137"/>
      <c r="V26" s="104"/>
      <c r="W26" s="105">
        <f t="shared" si="10"/>
        <v>0</v>
      </c>
      <c r="X26" s="137"/>
      <c r="Y26" s="135">
        <f t="shared" si="11"/>
        <v>0</v>
      </c>
      <c r="Z26" s="105">
        <f t="shared" si="12"/>
        <v>0</v>
      </c>
      <c r="AB26" s="139">
        <v>8359.83</v>
      </c>
      <c r="AC26" s="139">
        <v>9383.49</v>
      </c>
      <c r="AD26" s="139">
        <v>8359.83</v>
      </c>
      <c r="AE26" s="139">
        <v>0</v>
      </c>
      <c r="AG26" s="172"/>
      <c r="AH26" s="172"/>
      <c r="AI26" s="172"/>
      <c r="AJ26" s="172"/>
      <c r="AK26" s="172"/>
      <c r="AL26" s="172"/>
      <c r="AM26" s="172"/>
      <c r="AN26" s="172"/>
      <c r="AO26" s="172"/>
    </row>
    <row r="27" spans="1:41" s="81" customFormat="1" ht="15" hidden="1" x14ac:dyDescent="0.25">
      <c r="A27" s="137">
        <f t="shared" si="13"/>
        <v>0</v>
      </c>
      <c r="B27" s="83" t="s">
        <v>116</v>
      </c>
      <c r="C27" s="84" t="s">
        <v>243</v>
      </c>
      <c r="D27" s="88" t="s">
        <v>108</v>
      </c>
      <c r="E27" s="94"/>
      <c r="F27" s="87">
        <f t="shared" si="4"/>
        <v>5495</v>
      </c>
      <c r="G27" s="87">
        <f t="shared" si="5"/>
        <v>0</v>
      </c>
      <c r="H27" s="149" t="s">
        <v>770</v>
      </c>
      <c r="J27" s="104"/>
      <c r="K27" s="105">
        <f t="shared" si="6"/>
        <v>0</v>
      </c>
      <c r="M27" s="104"/>
      <c r="N27" s="105">
        <f t="shared" si="7"/>
        <v>0</v>
      </c>
      <c r="O27" s="137"/>
      <c r="P27" s="104"/>
      <c r="Q27" s="105">
        <f t="shared" si="8"/>
        <v>0</v>
      </c>
      <c r="R27" s="137"/>
      <c r="S27" s="104"/>
      <c r="T27" s="105">
        <f t="shared" si="9"/>
        <v>0</v>
      </c>
      <c r="U27" s="137"/>
      <c r="V27" s="104"/>
      <c r="W27" s="105">
        <f t="shared" si="10"/>
        <v>0</v>
      </c>
      <c r="X27" s="137"/>
      <c r="Y27" s="135">
        <f t="shared" si="11"/>
        <v>0</v>
      </c>
      <c r="Z27" s="105">
        <f t="shared" si="12"/>
        <v>0</v>
      </c>
      <c r="AB27" s="139">
        <v>5495</v>
      </c>
      <c r="AC27" s="139">
        <v>6167.86</v>
      </c>
      <c r="AD27" s="139">
        <v>5495</v>
      </c>
      <c r="AE27" s="139">
        <v>0</v>
      </c>
      <c r="AG27" s="172"/>
      <c r="AH27" s="172"/>
      <c r="AI27" s="172"/>
      <c r="AJ27" s="172"/>
      <c r="AK27" s="172"/>
      <c r="AL27" s="172"/>
      <c r="AM27" s="172"/>
      <c r="AN27" s="172"/>
      <c r="AO27" s="172"/>
    </row>
    <row r="28" spans="1:41" s="81" customFormat="1" ht="15" hidden="1" x14ac:dyDescent="0.25">
      <c r="A28" s="137">
        <f t="shared" si="13"/>
        <v>0</v>
      </c>
      <c r="B28" s="83" t="s">
        <v>117</v>
      </c>
      <c r="C28" s="84" t="s">
        <v>244</v>
      </c>
      <c r="D28" s="88" t="s">
        <v>124</v>
      </c>
      <c r="E28" s="94"/>
      <c r="F28" s="87">
        <f t="shared" si="4"/>
        <v>38688.25</v>
      </c>
      <c r="G28" s="87">
        <f t="shared" si="5"/>
        <v>0</v>
      </c>
      <c r="H28" s="149" t="s">
        <v>770</v>
      </c>
      <c r="J28" s="104"/>
      <c r="K28" s="105">
        <f t="shared" si="6"/>
        <v>0</v>
      </c>
      <c r="M28" s="104"/>
      <c r="N28" s="105">
        <f t="shared" si="7"/>
        <v>0</v>
      </c>
      <c r="O28" s="137"/>
      <c r="P28" s="104"/>
      <c r="Q28" s="105">
        <f t="shared" si="8"/>
        <v>0</v>
      </c>
      <c r="R28" s="137"/>
      <c r="S28" s="104"/>
      <c r="T28" s="105">
        <f t="shared" si="9"/>
        <v>0</v>
      </c>
      <c r="U28" s="137"/>
      <c r="V28" s="104"/>
      <c r="W28" s="105">
        <f t="shared" si="10"/>
        <v>0</v>
      </c>
      <c r="X28" s="137"/>
      <c r="Y28" s="135">
        <f t="shared" si="11"/>
        <v>0</v>
      </c>
      <c r="Z28" s="105">
        <f t="shared" si="12"/>
        <v>0</v>
      </c>
      <c r="AB28" s="139">
        <v>38688.25</v>
      </c>
      <c r="AC28" s="139">
        <v>43425.59</v>
      </c>
      <c r="AD28" s="139">
        <v>38688.25</v>
      </c>
      <c r="AE28" s="139">
        <v>0</v>
      </c>
      <c r="AG28" s="172"/>
      <c r="AH28" s="172"/>
      <c r="AI28" s="172"/>
      <c r="AJ28" s="172"/>
      <c r="AK28" s="172"/>
      <c r="AL28" s="172"/>
      <c r="AM28" s="172"/>
      <c r="AN28" s="172"/>
      <c r="AO28" s="172"/>
    </row>
    <row r="29" spans="1:41" s="81" customFormat="1" ht="30" hidden="1" x14ac:dyDescent="0.25">
      <c r="A29" s="137">
        <f t="shared" si="13"/>
        <v>0</v>
      </c>
      <c r="B29" s="83" t="s">
        <v>118</v>
      </c>
      <c r="C29" s="84" t="s">
        <v>245</v>
      </c>
      <c r="D29" s="88" t="s">
        <v>124</v>
      </c>
      <c r="E29" s="94"/>
      <c r="F29" s="87">
        <f t="shared" si="4"/>
        <v>35517.089999999997</v>
      </c>
      <c r="G29" s="87">
        <f t="shared" si="5"/>
        <v>0</v>
      </c>
      <c r="H29" s="149" t="s">
        <v>770</v>
      </c>
      <c r="J29" s="104"/>
      <c r="K29" s="105">
        <f t="shared" si="6"/>
        <v>0</v>
      </c>
      <c r="M29" s="104"/>
      <c r="N29" s="105">
        <f t="shared" si="7"/>
        <v>0</v>
      </c>
      <c r="O29" s="137"/>
      <c r="P29" s="104"/>
      <c r="Q29" s="105">
        <f t="shared" si="8"/>
        <v>0</v>
      </c>
      <c r="R29" s="137"/>
      <c r="S29" s="104"/>
      <c r="T29" s="105">
        <f t="shared" si="9"/>
        <v>0</v>
      </c>
      <c r="U29" s="137"/>
      <c r="V29" s="104"/>
      <c r="W29" s="105">
        <f t="shared" si="10"/>
        <v>0</v>
      </c>
      <c r="X29" s="137"/>
      <c r="Y29" s="135">
        <f t="shared" si="11"/>
        <v>0</v>
      </c>
      <c r="Z29" s="105">
        <f t="shared" si="12"/>
        <v>0</v>
      </c>
      <c r="AB29" s="139">
        <v>35517.089999999997</v>
      </c>
      <c r="AC29" s="139">
        <v>39866.120000000003</v>
      </c>
      <c r="AD29" s="139">
        <v>35517.089999999997</v>
      </c>
      <c r="AE29" s="139">
        <v>0</v>
      </c>
      <c r="AG29" s="172"/>
      <c r="AH29" s="172"/>
      <c r="AI29" s="172"/>
      <c r="AJ29" s="172"/>
      <c r="AK29" s="172"/>
      <c r="AL29" s="172"/>
      <c r="AM29" s="172"/>
      <c r="AN29" s="172"/>
      <c r="AO29" s="172"/>
    </row>
    <row r="30" spans="1:41" s="81" customFormat="1" ht="15" hidden="1" x14ac:dyDescent="0.25">
      <c r="A30" s="137">
        <f t="shared" si="13"/>
        <v>0</v>
      </c>
      <c r="B30" s="83" t="s">
        <v>119</v>
      </c>
      <c r="C30" s="84" t="s">
        <v>246</v>
      </c>
      <c r="D30" s="88" t="s">
        <v>108</v>
      </c>
      <c r="E30" s="94"/>
      <c r="F30" s="87">
        <f t="shared" si="4"/>
        <v>4185.9399999999996</v>
      </c>
      <c r="G30" s="87">
        <f t="shared" si="5"/>
        <v>0</v>
      </c>
      <c r="H30" s="149" t="s">
        <v>770</v>
      </c>
      <c r="J30" s="104"/>
      <c r="K30" s="105">
        <f t="shared" si="6"/>
        <v>0</v>
      </c>
      <c r="M30" s="104"/>
      <c r="N30" s="105">
        <f t="shared" si="7"/>
        <v>0</v>
      </c>
      <c r="O30" s="137"/>
      <c r="P30" s="104"/>
      <c r="Q30" s="105">
        <f t="shared" si="8"/>
        <v>0</v>
      </c>
      <c r="R30" s="137"/>
      <c r="S30" s="104"/>
      <c r="T30" s="105">
        <f t="shared" si="9"/>
        <v>0</v>
      </c>
      <c r="U30" s="137"/>
      <c r="V30" s="104"/>
      <c r="W30" s="105">
        <f t="shared" si="10"/>
        <v>0</v>
      </c>
      <c r="X30" s="137"/>
      <c r="Y30" s="135">
        <f t="shared" si="11"/>
        <v>0</v>
      </c>
      <c r="Z30" s="105">
        <f t="shared" si="12"/>
        <v>0</v>
      </c>
      <c r="AB30" s="139">
        <v>4185.9399999999996</v>
      </c>
      <c r="AC30" s="139">
        <v>4698.51</v>
      </c>
      <c r="AD30" s="139">
        <v>4185.9399999999996</v>
      </c>
      <c r="AE30" s="139">
        <v>0</v>
      </c>
      <c r="AG30" s="172"/>
      <c r="AH30" s="172"/>
      <c r="AI30" s="172"/>
      <c r="AJ30" s="172"/>
      <c r="AK30" s="172"/>
      <c r="AL30" s="172"/>
      <c r="AM30" s="172"/>
      <c r="AN30" s="172"/>
      <c r="AO30" s="172"/>
    </row>
    <row r="31" spans="1:41" s="81" customFormat="1" ht="30" hidden="1" x14ac:dyDescent="0.25">
      <c r="A31" s="137">
        <f t="shared" si="13"/>
        <v>0</v>
      </c>
      <c r="B31" s="83" t="s">
        <v>120</v>
      </c>
      <c r="C31" s="84" t="s">
        <v>247</v>
      </c>
      <c r="D31" s="88" t="s">
        <v>121</v>
      </c>
      <c r="E31" s="94"/>
      <c r="F31" s="87">
        <f t="shared" si="4"/>
        <v>22198.18</v>
      </c>
      <c r="G31" s="87">
        <f t="shared" si="5"/>
        <v>0</v>
      </c>
      <c r="H31" s="149" t="s">
        <v>771</v>
      </c>
      <c r="J31" s="104"/>
      <c r="K31" s="105">
        <f t="shared" si="6"/>
        <v>0</v>
      </c>
      <c r="M31" s="104"/>
      <c r="N31" s="105">
        <f t="shared" si="7"/>
        <v>0</v>
      </c>
      <c r="O31" s="137"/>
      <c r="P31" s="104"/>
      <c r="Q31" s="105">
        <f t="shared" si="8"/>
        <v>0</v>
      </c>
      <c r="R31" s="137"/>
      <c r="S31" s="104"/>
      <c r="T31" s="105">
        <f t="shared" si="9"/>
        <v>0</v>
      </c>
      <c r="U31" s="137"/>
      <c r="V31" s="104"/>
      <c r="W31" s="105">
        <f t="shared" si="10"/>
        <v>0</v>
      </c>
      <c r="X31" s="137"/>
      <c r="Y31" s="135">
        <f t="shared" si="11"/>
        <v>0</v>
      </c>
      <c r="Z31" s="105">
        <f t="shared" si="12"/>
        <v>0</v>
      </c>
      <c r="AB31" s="139">
        <v>22198.18</v>
      </c>
      <c r="AC31" s="139">
        <v>24916.32</v>
      </c>
      <c r="AD31" s="139">
        <v>22198.18</v>
      </c>
      <c r="AE31" s="139">
        <v>0</v>
      </c>
      <c r="AG31" s="172"/>
      <c r="AH31" s="172"/>
      <c r="AI31" s="172"/>
      <c r="AJ31" s="172"/>
      <c r="AK31" s="172"/>
      <c r="AL31" s="172"/>
      <c r="AM31" s="172"/>
      <c r="AN31" s="172"/>
      <c r="AO31" s="172"/>
    </row>
    <row r="32" spans="1:41" s="81" customFormat="1" ht="15" hidden="1" x14ac:dyDescent="0.25">
      <c r="A32" s="137">
        <f t="shared" si="13"/>
        <v>0</v>
      </c>
      <c r="B32" s="83" t="s">
        <v>451</v>
      </c>
      <c r="C32" s="84" t="s">
        <v>452</v>
      </c>
      <c r="D32" s="88" t="s">
        <v>104</v>
      </c>
      <c r="E32" s="94"/>
      <c r="F32" s="87">
        <f t="shared" si="4"/>
        <v>100318.01</v>
      </c>
      <c r="G32" s="87">
        <f t="shared" si="5"/>
        <v>0</v>
      </c>
      <c r="H32" s="149"/>
      <c r="J32" s="104"/>
      <c r="K32" s="105">
        <f t="shared" si="6"/>
        <v>0</v>
      </c>
      <c r="M32" s="104"/>
      <c r="N32" s="105">
        <f t="shared" si="7"/>
        <v>0</v>
      </c>
      <c r="O32" s="137"/>
      <c r="P32" s="104"/>
      <c r="Q32" s="105">
        <f t="shared" si="8"/>
        <v>0</v>
      </c>
      <c r="R32" s="137"/>
      <c r="S32" s="104"/>
      <c r="T32" s="105">
        <f t="shared" si="9"/>
        <v>0</v>
      </c>
      <c r="U32" s="137"/>
      <c r="V32" s="104"/>
      <c r="W32" s="105">
        <f t="shared" si="10"/>
        <v>0</v>
      </c>
      <c r="X32" s="137"/>
      <c r="Y32" s="135">
        <f t="shared" si="11"/>
        <v>0</v>
      </c>
      <c r="Z32" s="105">
        <f t="shared" si="12"/>
        <v>0</v>
      </c>
      <c r="AB32" s="139">
        <v>100318.01</v>
      </c>
      <c r="AC32" s="139">
        <v>112601.85</v>
      </c>
      <c r="AD32" s="139">
        <v>100318.01</v>
      </c>
      <c r="AE32" s="139">
        <v>0</v>
      </c>
      <c r="AG32" s="172"/>
      <c r="AH32" s="172"/>
      <c r="AI32" s="172"/>
      <c r="AJ32" s="172"/>
      <c r="AK32" s="172"/>
      <c r="AL32" s="172"/>
      <c r="AM32" s="172"/>
      <c r="AN32" s="172"/>
      <c r="AO32" s="172"/>
    </row>
    <row r="33" spans="1:41" s="81" customFormat="1" ht="15" hidden="1" x14ac:dyDescent="0.25">
      <c r="A33" s="137">
        <f t="shared" si="13"/>
        <v>0</v>
      </c>
      <c r="B33" s="83" t="s">
        <v>453</v>
      </c>
      <c r="C33" s="84" t="s">
        <v>454</v>
      </c>
      <c r="D33" s="88" t="s">
        <v>102</v>
      </c>
      <c r="E33" s="94"/>
      <c r="F33" s="87">
        <f t="shared" si="4"/>
        <v>43127.89</v>
      </c>
      <c r="G33" s="87">
        <f t="shared" si="5"/>
        <v>0</v>
      </c>
      <c r="H33" s="149"/>
      <c r="J33" s="104"/>
      <c r="K33" s="105">
        <f t="shared" si="6"/>
        <v>0</v>
      </c>
      <c r="M33" s="104"/>
      <c r="N33" s="105">
        <f t="shared" si="7"/>
        <v>0</v>
      </c>
      <c r="O33" s="137"/>
      <c r="P33" s="104"/>
      <c r="Q33" s="105">
        <f t="shared" si="8"/>
        <v>0</v>
      </c>
      <c r="R33" s="137"/>
      <c r="S33" s="104"/>
      <c r="T33" s="105">
        <f t="shared" si="9"/>
        <v>0</v>
      </c>
      <c r="U33" s="137"/>
      <c r="V33" s="104"/>
      <c r="W33" s="105">
        <f t="shared" si="10"/>
        <v>0</v>
      </c>
      <c r="X33" s="137"/>
      <c r="Y33" s="135">
        <f t="shared" si="11"/>
        <v>0</v>
      </c>
      <c r="Z33" s="105">
        <f t="shared" si="12"/>
        <v>0</v>
      </c>
      <c r="AB33" s="139">
        <v>43127.89</v>
      </c>
      <c r="AC33" s="139">
        <v>48408.86</v>
      </c>
      <c r="AD33" s="139">
        <v>43127.89</v>
      </c>
      <c r="AE33" s="139">
        <v>0</v>
      </c>
      <c r="AG33" s="172"/>
      <c r="AH33" s="172"/>
      <c r="AI33" s="172"/>
      <c r="AJ33" s="172"/>
      <c r="AK33" s="172"/>
      <c r="AL33" s="172"/>
      <c r="AM33" s="172"/>
      <c r="AN33" s="172"/>
      <c r="AO33" s="172"/>
    </row>
    <row r="34" spans="1:41" s="81" customFormat="1" ht="15" hidden="1" x14ac:dyDescent="0.25">
      <c r="A34" s="137">
        <f t="shared" ref="A34" si="14">IF(E34=0,0,1)</f>
        <v>0</v>
      </c>
      <c r="B34" s="83" t="s">
        <v>455</v>
      </c>
      <c r="C34" s="84" t="s">
        <v>456</v>
      </c>
      <c r="D34" s="88" t="s">
        <v>102</v>
      </c>
      <c r="E34" s="94"/>
      <c r="F34" s="87">
        <f t="shared" si="4"/>
        <v>38054.019999999997</v>
      </c>
      <c r="G34" s="87">
        <f t="shared" si="5"/>
        <v>0</v>
      </c>
      <c r="H34" s="149"/>
      <c r="J34" s="104"/>
      <c r="K34" s="105">
        <f t="shared" si="6"/>
        <v>0</v>
      </c>
      <c r="M34" s="104"/>
      <c r="N34" s="105">
        <f t="shared" si="7"/>
        <v>0</v>
      </c>
      <c r="O34" s="137"/>
      <c r="P34" s="104"/>
      <c r="Q34" s="105">
        <f t="shared" si="8"/>
        <v>0</v>
      </c>
      <c r="R34" s="137"/>
      <c r="S34" s="104"/>
      <c r="T34" s="105">
        <f t="shared" si="9"/>
        <v>0</v>
      </c>
      <c r="U34" s="137"/>
      <c r="V34" s="104"/>
      <c r="W34" s="105">
        <f t="shared" si="10"/>
        <v>0</v>
      </c>
      <c r="X34" s="137"/>
      <c r="Y34" s="135">
        <f t="shared" si="11"/>
        <v>0</v>
      </c>
      <c r="Z34" s="105">
        <f t="shared" si="12"/>
        <v>0</v>
      </c>
      <c r="AB34" s="139">
        <v>38054.019999999997</v>
      </c>
      <c r="AC34" s="139">
        <v>42713.7</v>
      </c>
      <c r="AD34" s="139">
        <v>38054.019999999997</v>
      </c>
      <c r="AE34" s="139">
        <v>0</v>
      </c>
      <c r="AG34" s="172"/>
      <c r="AH34" s="172"/>
      <c r="AI34" s="172"/>
      <c r="AJ34" s="172"/>
      <c r="AK34" s="172"/>
      <c r="AL34" s="172"/>
      <c r="AM34" s="172"/>
      <c r="AN34" s="172"/>
      <c r="AO34" s="172"/>
    </row>
    <row r="35" spans="1:41" s="81" customFormat="1" ht="15" hidden="1" x14ac:dyDescent="0.25">
      <c r="A35" s="137">
        <f t="shared" si="13"/>
        <v>0</v>
      </c>
      <c r="B35" s="83" t="s">
        <v>710</v>
      </c>
      <c r="C35" s="84" t="s">
        <v>651</v>
      </c>
      <c r="D35" s="88" t="s">
        <v>124</v>
      </c>
      <c r="E35" s="94"/>
      <c r="F35" s="87">
        <f t="shared" si="4"/>
        <v>36025.269999999997</v>
      </c>
      <c r="G35" s="87">
        <f t="shared" si="5"/>
        <v>0</v>
      </c>
      <c r="H35" s="149"/>
      <c r="J35" s="104"/>
      <c r="K35" s="105">
        <f t="shared" si="6"/>
        <v>0</v>
      </c>
      <c r="M35" s="104"/>
      <c r="N35" s="105">
        <f t="shared" si="7"/>
        <v>0</v>
      </c>
      <c r="O35" s="137"/>
      <c r="P35" s="104"/>
      <c r="Q35" s="105">
        <f t="shared" si="8"/>
        <v>0</v>
      </c>
      <c r="R35" s="137"/>
      <c r="S35" s="104"/>
      <c r="T35" s="105">
        <f t="shared" si="9"/>
        <v>0</v>
      </c>
      <c r="U35" s="137"/>
      <c r="V35" s="104"/>
      <c r="W35" s="105">
        <f t="shared" si="10"/>
        <v>0</v>
      </c>
      <c r="X35" s="137"/>
      <c r="Y35" s="135">
        <f t="shared" si="11"/>
        <v>0</v>
      </c>
      <c r="Z35" s="105">
        <f t="shared" si="12"/>
        <v>0</v>
      </c>
      <c r="AB35" s="139">
        <v>36025.269999999997</v>
      </c>
      <c r="AC35" s="139">
        <v>40436.53</v>
      </c>
      <c r="AD35" s="139">
        <v>36025.269999999997</v>
      </c>
      <c r="AE35" s="139">
        <v>0</v>
      </c>
      <c r="AG35" s="172"/>
      <c r="AH35" s="172"/>
      <c r="AI35" s="172"/>
      <c r="AJ35" s="172"/>
      <c r="AK35" s="172"/>
      <c r="AL35" s="172"/>
      <c r="AM35" s="172"/>
      <c r="AN35" s="172"/>
      <c r="AO35" s="172"/>
    </row>
    <row r="36" spans="1:41" s="137" customFormat="1" ht="15.6" hidden="1" x14ac:dyDescent="0.25">
      <c r="A36" s="137">
        <f>IF(H36&gt;0,1,0)</f>
        <v>0</v>
      </c>
      <c r="B36" s="140">
        <v>3</v>
      </c>
      <c r="C36" s="141" t="s">
        <v>252</v>
      </c>
      <c r="D36" s="141"/>
      <c r="E36" s="162"/>
      <c r="F36" s="171"/>
      <c r="G36" s="114"/>
      <c r="H36" s="90"/>
      <c r="J36" s="142"/>
      <c r="K36" s="105"/>
      <c r="M36" s="142"/>
      <c r="N36" s="143"/>
      <c r="P36" s="142"/>
      <c r="Q36" s="143"/>
      <c r="S36" s="142"/>
      <c r="T36" s="143"/>
      <c r="V36" s="142"/>
      <c r="W36" s="143"/>
      <c r="Y36" s="143"/>
      <c r="Z36" s="143"/>
      <c r="AB36" s="208">
        <v>0</v>
      </c>
      <c r="AC36" s="208">
        <v>0</v>
      </c>
      <c r="AD36" s="208">
        <v>0</v>
      </c>
      <c r="AE36" s="208"/>
      <c r="AG36" s="172"/>
      <c r="AH36" s="172"/>
      <c r="AI36" s="172"/>
      <c r="AJ36" s="172"/>
      <c r="AK36" s="172"/>
      <c r="AL36" s="172"/>
      <c r="AM36" s="172"/>
      <c r="AN36" s="172"/>
      <c r="AO36" s="172"/>
    </row>
    <row r="37" spans="1:41" s="81" customFormat="1" ht="15" hidden="1" x14ac:dyDescent="0.25">
      <c r="A37" s="137">
        <f t="shared" si="13"/>
        <v>0</v>
      </c>
      <c r="B37" s="83" t="s">
        <v>123</v>
      </c>
      <c r="C37" s="84" t="s">
        <v>249</v>
      </c>
      <c r="D37" s="170" t="s">
        <v>124</v>
      </c>
      <c r="E37" s="94"/>
      <c r="F37" s="87">
        <f t="shared" si="4"/>
        <v>9195.82</v>
      </c>
      <c r="G37" s="87">
        <f t="shared" si="5"/>
        <v>0</v>
      </c>
      <c r="H37" s="149"/>
      <c r="J37" s="104"/>
      <c r="K37" s="105">
        <f t="shared" si="6"/>
        <v>0</v>
      </c>
      <c r="M37" s="104"/>
      <c r="N37" s="105">
        <f t="shared" si="7"/>
        <v>0</v>
      </c>
      <c r="O37" s="137"/>
      <c r="P37" s="104"/>
      <c r="Q37" s="105">
        <f t="shared" si="8"/>
        <v>0</v>
      </c>
      <c r="R37" s="137"/>
      <c r="S37" s="104"/>
      <c r="T37" s="105">
        <f t="shared" si="9"/>
        <v>0</v>
      </c>
      <c r="U37" s="137"/>
      <c r="V37" s="104"/>
      <c r="W37" s="105">
        <f t="shared" si="10"/>
        <v>0</v>
      </c>
      <c r="X37" s="137"/>
      <c r="Y37" s="135">
        <f t="shared" si="11"/>
        <v>0</v>
      </c>
      <c r="Z37" s="105">
        <f t="shared" si="12"/>
        <v>0</v>
      </c>
      <c r="AB37" s="139">
        <v>9195.82</v>
      </c>
      <c r="AC37" s="139">
        <v>10321.84</v>
      </c>
      <c r="AD37" s="139">
        <v>9195.82</v>
      </c>
      <c r="AE37" s="139">
        <v>0</v>
      </c>
      <c r="AG37" s="172"/>
      <c r="AH37" s="172"/>
      <c r="AI37" s="172"/>
      <c r="AJ37" s="172"/>
      <c r="AK37" s="172"/>
      <c r="AL37" s="172"/>
      <c r="AM37" s="172"/>
      <c r="AN37" s="172"/>
      <c r="AO37" s="172"/>
    </row>
    <row r="38" spans="1:41" s="81" customFormat="1" ht="15" hidden="1" x14ac:dyDescent="0.25">
      <c r="A38" s="137">
        <f t="shared" si="13"/>
        <v>0</v>
      </c>
      <c r="B38" s="83" t="s">
        <v>125</v>
      </c>
      <c r="C38" s="84" t="s">
        <v>250</v>
      </c>
      <c r="D38" s="170" t="s">
        <v>124</v>
      </c>
      <c r="E38" s="94"/>
      <c r="F38" s="87">
        <f t="shared" si="4"/>
        <v>9348.92</v>
      </c>
      <c r="G38" s="87">
        <f t="shared" si="5"/>
        <v>0</v>
      </c>
      <c r="H38" s="149"/>
      <c r="J38" s="104"/>
      <c r="K38" s="105">
        <f t="shared" si="6"/>
        <v>0</v>
      </c>
      <c r="M38" s="104"/>
      <c r="N38" s="105">
        <f t="shared" si="7"/>
        <v>0</v>
      </c>
      <c r="O38" s="137"/>
      <c r="P38" s="104"/>
      <c r="Q38" s="105">
        <f t="shared" si="8"/>
        <v>0</v>
      </c>
      <c r="R38" s="137"/>
      <c r="S38" s="104"/>
      <c r="T38" s="105">
        <f t="shared" si="9"/>
        <v>0</v>
      </c>
      <c r="U38" s="137"/>
      <c r="V38" s="104"/>
      <c r="W38" s="105">
        <f t="shared" si="10"/>
        <v>0</v>
      </c>
      <c r="X38" s="137"/>
      <c r="Y38" s="135">
        <f t="shared" si="11"/>
        <v>0</v>
      </c>
      <c r="Z38" s="105">
        <f t="shared" si="12"/>
        <v>0</v>
      </c>
      <c r="AB38" s="139">
        <v>9348.92</v>
      </c>
      <c r="AC38" s="139">
        <v>10493.69</v>
      </c>
      <c r="AD38" s="139">
        <v>9348.92</v>
      </c>
      <c r="AE38" s="139">
        <v>0</v>
      </c>
      <c r="AG38" s="172"/>
      <c r="AH38" s="172"/>
      <c r="AI38" s="172"/>
      <c r="AJ38" s="172"/>
      <c r="AK38" s="172"/>
      <c r="AL38" s="172"/>
      <c r="AM38" s="172"/>
      <c r="AN38" s="172"/>
      <c r="AO38" s="172"/>
    </row>
    <row r="39" spans="1:41" s="81" customFormat="1" ht="15" hidden="1" x14ac:dyDescent="0.25">
      <c r="A39" s="137">
        <f t="shared" si="13"/>
        <v>0</v>
      </c>
      <c r="B39" s="83" t="s">
        <v>126</v>
      </c>
      <c r="C39" s="84" t="s">
        <v>251</v>
      </c>
      <c r="D39" s="170" t="s">
        <v>124</v>
      </c>
      <c r="E39" s="94"/>
      <c r="F39" s="87">
        <f t="shared" si="4"/>
        <v>5901.23</v>
      </c>
      <c r="G39" s="87">
        <f t="shared" si="5"/>
        <v>0</v>
      </c>
      <c r="H39" s="149"/>
      <c r="J39" s="104"/>
      <c r="K39" s="105">
        <f t="shared" si="6"/>
        <v>0</v>
      </c>
      <c r="M39" s="104"/>
      <c r="N39" s="105">
        <f t="shared" si="7"/>
        <v>0</v>
      </c>
      <c r="O39" s="137"/>
      <c r="P39" s="104"/>
      <c r="Q39" s="105">
        <f t="shared" si="8"/>
        <v>0</v>
      </c>
      <c r="R39" s="137"/>
      <c r="S39" s="104"/>
      <c r="T39" s="105">
        <f t="shared" si="9"/>
        <v>0</v>
      </c>
      <c r="U39" s="137"/>
      <c r="V39" s="104"/>
      <c r="W39" s="105">
        <f t="shared" si="10"/>
        <v>0</v>
      </c>
      <c r="X39" s="137"/>
      <c r="Y39" s="135">
        <f t="shared" si="11"/>
        <v>0</v>
      </c>
      <c r="Z39" s="105">
        <f t="shared" si="12"/>
        <v>0</v>
      </c>
      <c r="AB39" s="139">
        <v>5901.23</v>
      </c>
      <c r="AC39" s="139">
        <v>6623.83</v>
      </c>
      <c r="AD39" s="139">
        <v>5901.23</v>
      </c>
      <c r="AE39" s="139">
        <v>0</v>
      </c>
      <c r="AG39" s="172"/>
      <c r="AH39" s="172"/>
      <c r="AI39" s="172"/>
      <c r="AJ39" s="172"/>
      <c r="AK39" s="172"/>
      <c r="AL39" s="172"/>
      <c r="AM39" s="172"/>
      <c r="AN39" s="172"/>
      <c r="AO39" s="172"/>
    </row>
    <row r="40" spans="1:41" s="137" customFormat="1" ht="15.6" hidden="1" x14ac:dyDescent="0.25">
      <c r="A40" s="137">
        <f>IF(H40&gt;0,1,0)</f>
        <v>0</v>
      </c>
      <c r="B40" s="140">
        <v>4</v>
      </c>
      <c r="C40" s="141" t="s">
        <v>429</v>
      </c>
      <c r="D40" s="141"/>
      <c r="E40" s="162"/>
      <c r="F40" s="171"/>
      <c r="G40" s="114"/>
      <c r="H40" s="90"/>
      <c r="J40" s="142"/>
      <c r="K40" s="105"/>
      <c r="M40" s="142"/>
      <c r="N40" s="143"/>
      <c r="P40" s="142"/>
      <c r="Q40" s="143"/>
      <c r="S40" s="142"/>
      <c r="T40" s="143"/>
      <c r="V40" s="142"/>
      <c r="W40" s="143"/>
      <c r="Y40" s="143"/>
      <c r="Z40" s="143"/>
      <c r="AB40" s="208">
        <v>0</v>
      </c>
      <c r="AC40" s="208">
        <v>0</v>
      </c>
      <c r="AD40" s="208">
        <v>0</v>
      </c>
      <c r="AE40" s="208"/>
      <c r="AG40" s="172"/>
      <c r="AH40" s="172"/>
      <c r="AI40" s="172"/>
      <c r="AJ40" s="172"/>
      <c r="AK40" s="172"/>
      <c r="AL40" s="172"/>
      <c r="AM40" s="172"/>
      <c r="AN40" s="172"/>
      <c r="AO40" s="172"/>
    </row>
    <row r="41" spans="1:41" s="81" customFormat="1" ht="15" x14ac:dyDescent="0.25">
      <c r="A41" s="137">
        <f t="shared" si="13"/>
        <v>1</v>
      </c>
      <c r="B41" s="83" t="s">
        <v>127</v>
      </c>
      <c r="C41" s="84" t="s">
        <v>23</v>
      </c>
      <c r="D41" s="170" t="s">
        <v>124</v>
      </c>
      <c r="E41" s="94">
        <v>6</v>
      </c>
      <c r="F41" s="87">
        <f t="shared" si="4"/>
        <v>25492.23</v>
      </c>
      <c r="G41" s="87">
        <f t="shared" si="5"/>
        <v>152953.38</v>
      </c>
      <c r="H41" s="149" t="s">
        <v>256</v>
      </c>
      <c r="J41" s="104">
        <v>6</v>
      </c>
      <c r="K41" s="105">
        <f t="shared" si="6"/>
        <v>152953.38</v>
      </c>
      <c r="M41" s="104"/>
      <c r="N41" s="105">
        <f t="shared" si="7"/>
        <v>0</v>
      </c>
      <c r="O41" s="137"/>
      <c r="P41" s="104"/>
      <c r="Q41" s="105">
        <f t="shared" si="8"/>
        <v>0</v>
      </c>
      <c r="R41" s="137"/>
      <c r="S41" s="104"/>
      <c r="T41" s="105">
        <f t="shared" si="9"/>
        <v>0</v>
      </c>
      <c r="U41" s="137"/>
      <c r="V41" s="104"/>
      <c r="W41" s="105">
        <f t="shared" si="10"/>
        <v>0</v>
      </c>
      <c r="X41" s="137"/>
      <c r="Y41" s="135">
        <f t="shared" si="11"/>
        <v>6</v>
      </c>
      <c r="Z41" s="105">
        <f t="shared" si="12"/>
        <v>152953.38</v>
      </c>
      <c r="AB41" s="139">
        <v>25492.23</v>
      </c>
      <c r="AC41" s="139">
        <v>28606.21</v>
      </c>
      <c r="AD41" s="139">
        <v>25492.23</v>
      </c>
      <c r="AE41" s="139">
        <v>0</v>
      </c>
      <c r="AG41" s="172"/>
      <c r="AH41" s="172"/>
      <c r="AI41" s="172"/>
      <c r="AJ41" s="172"/>
      <c r="AK41" s="172"/>
      <c r="AL41" s="172"/>
      <c r="AM41" s="172"/>
      <c r="AN41" s="172"/>
      <c r="AO41" s="172"/>
    </row>
    <row r="42" spans="1:41" s="81" customFormat="1" ht="15" hidden="1" x14ac:dyDescent="0.25">
      <c r="A42" s="137">
        <f t="shared" si="13"/>
        <v>0</v>
      </c>
      <c r="B42" s="83" t="s">
        <v>128</v>
      </c>
      <c r="C42" s="84" t="s">
        <v>26</v>
      </c>
      <c r="D42" s="170" t="s">
        <v>124</v>
      </c>
      <c r="E42" s="94"/>
      <c r="F42" s="87">
        <f t="shared" si="4"/>
        <v>26850.52</v>
      </c>
      <c r="G42" s="87">
        <f t="shared" si="5"/>
        <v>0</v>
      </c>
      <c r="H42" s="149" t="s">
        <v>256</v>
      </c>
      <c r="J42" s="104"/>
      <c r="K42" s="105">
        <f t="shared" si="6"/>
        <v>0</v>
      </c>
      <c r="M42" s="104"/>
      <c r="N42" s="105">
        <f t="shared" si="7"/>
        <v>0</v>
      </c>
      <c r="O42" s="137"/>
      <c r="P42" s="104"/>
      <c r="Q42" s="105">
        <f t="shared" si="8"/>
        <v>0</v>
      </c>
      <c r="R42" s="137"/>
      <c r="S42" s="104"/>
      <c r="T42" s="105">
        <f t="shared" si="9"/>
        <v>0</v>
      </c>
      <c r="U42" s="137"/>
      <c r="V42" s="104"/>
      <c r="W42" s="105">
        <f t="shared" si="10"/>
        <v>0</v>
      </c>
      <c r="X42" s="137"/>
      <c r="Y42" s="135">
        <f t="shared" si="11"/>
        <v>0</v>
      </c>
      <c r="Z42" s="105">
        <f t="shared" si="12"/>
        <v>0</v>
      </c>
      <c r="AB42" s="139">
        <v>26850.52</v>
      </c>
      <c r="AC42" s="139">
        <v>30134.41</v>
      </c>
      <c r="AD42" s="139">
        <v>26850.52</v>
      </c>
      <c r="AE42" s="139">
        <v>0</v>
      </c>
      <c r="AG42" s="172"/>
      <c r="AH42" s="172"/>
      <c r="AI42" s="172"/>
      <c r="AJ42" s="172"/>
      <c r="AK42" s="172"/>
      <c r="AL42" s="172"/>
      <c r="AM42" s="172"/>
      <c r="AN42" s="172"/>
      <c r="AO42" s="172"/>
    </row>
    <row r="43" spans="1:41" s="81" customFormat="1" ht="15" hidden="1" x14ac:dyDescent="0.25">
      <c r="A43" s="137">
        <f t="shared" si="13"/>
        <v>0</v>
      </c>
      <c r="B43" s="83" t="s">
        <v>129</v>
      </c>
      <c r="C43" s="84" t="s">
        <v>498</v>
      </c>
      <c r="D43" s="170" t="s">
        <v>124</v>
      </c>
      <c r="E43" s="94"/>
      <c r="F43" s="87">
        <f t="shared" si="4"/>
        <v>62698.76</v>
      </c>
      <c r="G43" s="87">
        <f t="shared" si="5"/>
        <v>0</v>
      </c>
      <c r="H43" s="149"/>
      <c r="J43" s="104"/>
      <c r="K43" s="105">
        <f t="shared" si="6"/>
        <v>0</v>
      </c>
      <c r="M43" s="104"/>
      <c r="N43" s="105">
        <f t="shared" si="7"/>
        <v>0</v>
      </c>
      <c r="O43" s="137"/>
      <c r="P43" s="104"/>
      <c r="Q43" s="105">
        <f t="shared" si="8"/>
        <v>0</v>
      </c>
      <c r="R43" s="137"/>
      <c r="S43" s="104"/>
      <c r="T43" s="105">
        <f t="shared" si="9"/>
        <v>0</v>
      </c>
      <c r="U43" s="137"/>
      <c r="V43" s="104"/>
      <c r="W43" s="105">
        <f t="shared" si="10"/>
        <v>0</v>
      </c>
      <c r="X43" s="137"/>
      <c r="Y43" s="135">
        <f t="shared" si="11"/>
        <v>0</v>
      </c>
      <c r="Z43" s="105">
        <f t="shared" si="12"/>
        <v>0</v>
      </c>
      <c r="AB43" s="139">
        <v>62698.76</v>
      </c>
      <c r="AC43" s="139">
        <v>70376.149999999994</v>
      </c>
      <c r="AD43" s="139">
        <v>62698.76</v>
      </c>
      <c r="AE43" s="139">
        <v>0</v>
      </c>
      <c r="AG43" s="172"/>
      <c r="AH43" s="172"/>
      <c r="AI43" s="172"/>
      <c r="AJ43" s="172"/>
      <c r="AK43" s="172"/>
      <c r="AL43" s="172"/>
      <c r="AM43" s="172"/>
      <c r="AN43" s="172"/>
      <c r="AO43" s="172"/>
    </row>
    <row r="44" spans="1:41" s="81" customFormat="1" ht="15" hidden="1" x14ac:dyDescent="0.25">
      <c r="A44" s="137">
        <f t="shared" si="13"/>
        <v>0</v>
      </c>
      <c r="B44" s="83" t="s">
        <v>130</v>
      </c>
      <c r="C44" s="84" t="s">
        <v>253</v>
      </c>
      <c r="D44" s="170" t="s">
        <v>124</v>
      </c>
      <c r="E44" s="94"/>
      <c r="F44" s="87">
        <f t="shared" si="4"/>
        <v>23466.65</v>
      </c>
      <c r="G44" s="87">
        <f t="shared" si="5"/>
        <v>0</v>
      </c>
      <c r="H44" s="149" t="s">
        <v>256</v>
      </c>
      <c r="J44" s="104"/>
      <c r="K44" s="105">
        <f t="shared" si="6"/>
        <v>0</v>
      </c>
      <c r="M44" s="104"/>
      <c r="N44" s="105">
        <f t="shared" si="7"/>
        <v>0</v>
      </c>
      <c r="O44" s="137"/>
      <c r="P44" s="104"/>
      <c r="Q44" s="105">
        <f t="shared" si="8"/>
        <v>0</v>
      </c>
      <c r="R44" s="137"/>
      <c r="S44" s="104"/>
      <c r="T44" s="105">
        <f t="shared" si="9"/>
        <v>0</v>
      </c>
      <c r="U44" s="137"/>
      <c r="V44" s="104"/>
      <c r="W44" s="105">
        <f t="shared" si="10"/>
        <v>0</v>
      </c>
      <c r="X44" s="137"/>
      <c r="Y44" s="135">
        <f t="shared" si="11"/>
        <v>0</v>
      </c>
      <c r="Z44" s="105">
        <f t="shared" si="12"/>
        <v>0</v>
      </c>
      <c r="AB44" s="139">
        <v>23466.65</v>
      </c>
      <c r="AC44" s="139">
        <v>26340.11</v>
      </c>
      <c r="AD44" s="139">
        <v>23466.65</v>
      </c>
      <c r="AE44" s="139">
        <v>0</v>
      </c>
      <c r="AG44" s="172"/>
      <c r="AH44" s="172"/>
      <c r="AI44" s="172"/>
      <c r="AJ44" s="172"/>
      <c r="AK44" s="172"/>
      <c r="AL44" s="172"/>
      <c r="AM44" s="172"/>
      <c r="AN44" s="172"/>
      <c r="AO44" s="172"/>
    </row>
    <row r="45" spans="1:41" s="81" customFormat="1" ht="15" hidden="1" x14ac:dyDescent="0.25">
      <c r="A45" s="137">
        <f t="shared" si="13"/>
        <v>0</v>
      </c>
      <c r="B45" s="83" t="s">
        <v>131</v>
      </c>
      <c r="C45" s="84" t="s">
        <v>254</v>
      </c>
      <c r="D45" s="170" t="s">
        <v>124</v>
      </c>
      <c r="E45" s="94"/>
      <c r="F45" s="87">
        <f t="shared" si="4"/>
        <v>24243.52</v>
      </c>
      <c r="G45" s="87">
        <f t="shared" si="5"/>
        <v>0</v>
      </c>
      <c r="H45" s="149" t="s">
        <v>256</v>
      </c>
      <c r="J45" s="104"/>
      <c r="K45" s="105">
        <f t="shared" si="6"/>
        <v>0</v>
      </c>
      <c r="M45" s="104"/>
      <c r="N45" s="105">
        <f t="shared" si="7"/>
        <v>0</v>
      </c>
      <c r="O45" s="137"/>
      <c r="P45" s="104"/>
      <c r="Q45" s="105">
        <f t="shared" si="8"/>
        <v>0</v>
      </c>
      <c r="R45" s="137"/>
      <c r="S45" s="104"/>
      <c r="T45" s="105">
        <f t="shared" si="9"/>
        <v>0</v>
      </c>
      <c r="U45" s="137"/>
      <c r="V45" s="104"/>
      <c r="W45" s="105">
        <f t="shared" si="10"/>
        <v>0</v>
      </c>
      <c r="X45" s="137"/>
      <c r="Y45" s="135">
        <f t="shared" si="11"/>
        <v>0</v>
      </c>
      <c r="Z45" s="105">
        <f t="shared" si="12"/>
        <v>0</v>
      </c>
      <c r="AB45" s="139">
        <v>24243.52</v>
      </c>
      <c r="AC45" s="139">
        <v>27212.11</v>
      </c>
      <c r="AD45" s="139">
        <v>24243.52</v>
      </c>
      <c r="AE45" s="139">
        <v>0</v>
      </c>
      <c r="AG45" s="172"/>
      <c r="AH45" s="172"/>
      <c r="AI45" s="172"/>
      <c r="AJ45" s="172"/>
      <c r="AK45" s="172"/>
      <c r="AL45" s="172"/>
      <c r="AM45" s="172"/>
      <c r="AN45" s="172"/>
      <c r="AO45" s="172"/>
    </row>
    <row r="46" spans="1:41" s="81" customFormat="1" ht="15" hidden="1" x14ac:dyDescent="0.25">
      <c r="A46" s="137">
        <f t="shared" si="13"/>
        <v>0</v>
      </c>
      <c r="B46" s="83" t="s">
        <v>457</v>
      </c>
      <c r="C46" s="84" t="s">
        <v>255</v>
      </c>
      <c r="D46" s="170" t="s">
        <v>124</v>
      </c>
      <c r="E46" s="94"/>
      <c r="F46" s="87">
        <f t="shared" si="4"/>
        <v>28540.52</v>
      </c>
      <c r="G46" s="87">
        <f t="shared" si="5"/>
        <v>0</v>
      </c>
      <c r="H46" s="149" t="s">
        <v>256</v>
      </c>
      <c r="J46" s="104"/>
      <c r="K46" s="105">
        <f t="shared" si="6"/>
        <v>0</v>
      </c>
      <c r="M46" s="104"/>
      <c r="N46" s="105">
        <f t="shared" si="7"/>
        <v>0</v>
      </c>
      <c r="O46" s="137"/>
      <c r="P46" s="104"/>
      <c r="Q46" s="105">
        <f t="shared" si="8"/>
        <v>0</v>
      </c>
      <c r="R46" s="137"/>
      <c r="S46" s="104"/>
      <c r="T46" s="105">
        <f t="shared" si="9"/>
        <v>0</v>
      </c>
      <c r="U46" s="137"/>
      <c r="V46" s="104"/>
      <c r="W46" s="105">
        <f t="shared" si="10"/>
        <v>0</v>
      </c>
      <c r="X46" s="137"/>
      <c r="Y46" s="135">
        <f t="shared" si="11"/>
        <v>0</v>
      </c>
      <c r="Z46" s="105">
        <f t="shared" si="12"/>
        <v>0</v>
      </c>
      <c r="AB46" s="139">
        <v>28540.52</v>
      </c>
      <c r="AC46" s="139">
        <v>32035.27</v>
      </c>
      <c r="AD46" s="139">
        <v>28540.52</v>
      </c>
      <c r="AE46" s="139">
        <v>0</v>
      </c>
      <c r="AG46" s="172"/>
      <c r="AH46" s="172"/>
      <c r="AI46" s="172"/>
      <c r="AJ46" s="172"/>
      <c r="AK46" s="172"/>
      <c r="AL46" s="172"/>
      <c r="AM46" s="172"/>
      <c r="AN46" s="172"/>
      <c r="AO46" s="172"/>
    </row>
    <row r="47" spans="1:41" s="137" customFormat="1" ht="15.6" hidden="1" x14ac:dyDescent="0.25">
      <c r="A47" s="137">
        <f>IF(H47&gt;0,1,0)</f>
        <v>0</v>
      </c>
      <c r="B47" s="140">
        <v>5</v>
      </c>
      <c r="C47" s="141" t="s">
        <v>430</v>
      </c>
      <c r="D47" s="141"/>
      <c r="E47" s="162"/>
      <c r="F47" s="171"/>
      <c r="G47" s="114"/>
      <c r="H47" s="90"/>
      <c r="J47" s="142"/>
      <c r="K47" s="105"/>
      <c r="M47" s="142"/>
      <c r="N47" s="143"/>
      <c r="P47" s="142"/>
      <c r="Q47" s="143"/>
      <c r="S47" s="142"/>
      <c r="T47" s="143"/>
      <c r="V47" s="142"/>
      <c r="W47" s="143"/>
      <c r="Y47" s="143"/>
      <c r="Z47" s="143"/>
      <c r="AB47" s="208">
        <v>0</v>
      </c>
      <c r="AC47" s="208">
        <v>0</v>
      </c>
      <c r="AD47" s="208">
        <v>0</v>
      </c>
      <c r="AE47" s="208"/>
      <c r="AG47" s="172"/>
      <c r="AH47" s="172"/>
      <c r="AI47" s="172"/>
      <c r="AJ47" s="172"/>
      <c r="AK47" s="172"/>
      <c r="AL47" s="172"/>
      <c r="AM47" s="172"/>
      <c r="AN47" s="172"/>
      <c r="AO47" s="172"/>
    </row>
    <row r="48" spans="1:41" s="81" customFormat="1" ht="15" hidden="1" x14ac:dyDescent="0.25">
      <c r="A48" s="137">
        <f t="shared" si="13"/>
        <v>0</v>
      </c>
      <c r="B48" s="83" t="s">
        <v>132</v>
      </c>
      <c r="C48" s="84" t="s">
        <v>257</v>
      </c>
      <c r="D48" s="170" t="s">
        <v>102</v>
      </c>
      <c r="E48" s="94"/>
      <c r="F48" s="87">
        <f>HLOOKUP(CONTRATISTA,UNITARIOS,+ROW()-5,0)</f>
        <v>259154.86</v>
      </c>
      <c r="G48" s="87">
        <f t="shared" si="5"/>
        <v>0</v>
      </c>
      <c r="H48" s="149" t="s">
        <v>772</v>
      </c>
      <c r="J48" s="104"/>
      <c r="K48" s="105">
        <f t="shared" si="6"/>
        <v>0</v>
      </c>
      <c r="M48" s="104"/>
      <c r="N48" s="105">
        <f t="shared" si="7"/>
        <v>0</v>
      </c>
      <c r="O48" s="137"/>
      <c r="P48" s="104"/>
      <c r="Q48" s="105">
        <f t="shared" si="8"/>
        <v>0</v>
      </c>
      <c r="R48" s="137"/>
      <c r="S48" s="104"/>
      <c r="T48" s="105">
        <f t="shared" si="9"/>
        <v>0</v>
      </c>
      <c r="U48" s="137"/>
      <c r="V48" s="104"/>
      <c r="W48" s="105">
        <f t="shared" si="10"/>
        <v>0</v>
      </c>
      <c r="X48" s="137"/>
      <c r="Y48" s="135">
        <f t="shared" si="11"/>
        <v>0</v>
      </c>
      <c r="Z48" s="105">
        <f t="shared" si="12"/>
        <v>0</v>
      </c>
      <c r="AB48" s="139">
        <v>259154.86</v>
      </c>
      <c r="AC48" s="139">
        <v>290888.11</v>
      </c>
      <c r="AD48" s="139">
        <v>259154.86</v>
      </c>
      <c r="AE48" s="139">
        <v>0</v>
      </c>
      <c r="AG48" s="172"/>
      <c r="AH48" s="172"/>
      <c r="AI48" s="172"/>
      <c r="AJ48" s="172"/>
      <c r="AK48" s="172"/>
      <c r="AL48" s="172"/>
      <c r="AM48" s="172"/>
      <c r="AN48" s="172"/>
      <c r="AO48" s="172"/>
    </row>
    <row r="49" spans="1:41" s="81" customFormat="1" ht="15" hidden="1" x14ac:dyDescent="0.25">
      <c r="A49" s="137">
        <f t="shared" si="13"/>
        <v>0</v>
      </c>
      <c r="B49" s="83" t="s">
        <v>133</v>
      </c>
      <c r="C49" s="84" t="s">
        <v>258</v>
      </c>
      <c r="D49" s="170" t="s">
        <v>102</v>
      </c>
      <c r="E49" s="94"/>
      <c r="F49" s="87">
        <f>HLOOKUP(CONTRATISTA,UNITARIOS,+ROW()-5,0)</f>
        <v>484870.38</v>
      </c>
      <c r="G49" s="87">
        <f t="shared" si="5"/>
        <v>0</v>
      </c>
      <c r="H49" s="149" t="s">
        <v>772</v>
      </c>
      <c r="J49" s="104"/>
      <c r="K49" s="105">
        <f t="shared" si="6"/>
        <v>0</v>
      </c>
      <c r="M49" s="104"/>
      <c r="N49" s="105">
        <f t="shared" si="7"/>
        <v>0</v>
      </c>
      <c r="O49" s="137"/>
      <c r="P49" s="104"/>
      <c r="Q49" s="105">
        <f t="shared" si="8"/>
        <v>0</v>
      </c>
      <c r="R49" s="137"/>
      <c r="S49" s="104"/>
      <c r="T49" s="105">
        <f t="shared" si="9"/>
        <v>0</v>
      </c>
      <c r="U49" s="137"/>
      <c r="V49" s="104"/>
      <c r="W49" s="105">
        <f t="shared" si="10"/>
        <v>0</v>
      </c>
      <c r="X49" s="137"/>
      <c r="Y49" s="135">
        <f t="shared" si="11"/>
        <v>0</v>
      </c>
      <c r="Z49" s="105">
        <f t="shared" si="12"/>
        <v>0</v>
      </c>
      <c r="AB49" s="139">
        <v>484870.38</v>
      </c>
      <c r="AC49" s="139">
        <v>544242.26</v>
      </c>
      <c r="AD49" s="139">
        <v>484870.38</v>
      </c>
      <c r="AE49" s="139">
        <v>0</v>
      </c>
      <c r="AG49" s="172"/>
      <c r="AH49" s="172"/>
      <c r="AI49" s="172"/>
      <c r="AJ49" s="172"/>
      <c r="AK49" s="172"/>
      <c r="AL49" s="172"/>
      <c r="AM49" s="172"/>
      <c r="AN49" s="172"/>
      <c r="AO49" s="172"/>
    </row>
    <row r="50" spans="1:41" s="81" customFormat="1" ht="15" hidden="1" x14ac:dyDescent="0.25">
      <c r="A50" s="137">
        <f t="shared" si="13"/>
        <v>0</v>
      </c>
      <c r="B50" s="83" t="s">
        <v>134</v>
      </c>
      <c r="C50" s="84" t="s">
        <v>259</v>
      </c>
      <c r="D50" s="170" t="s">
        <v>102</v>
      </c>
      <c r="E50" s="94"/>
      <c r="F50" s="87">
        <f>HLOOKUP(CONTRATISTA,UNITARIOS,+ROW()-5,0)</f>
        <v>601908.06000000006</v>
      </c>
      <c r="G50" s="87">
        <f t="shared" si="5"/>
        <v>0</v>
      </c>
      <c r="H50" s="149" t="s">
        <v>772</v>
      </c>
      <c r="J50" s="104"/>
      <c r="K50" s="105">
        <f t="shared" si="6"/>
        <v>0</v>
      </c>
      <c r="M50" s="104"/>
      <c r="N50" s="105">
        <f t="shared" si="7"/>
        <v>0</v>
      </c>
      <c r="O50" s="137"/>
      <c r="P50" s="104"/>
      <c r="Q50" s="105">
        <f t="shared" si="8"/>
        <v>0</v>
      </c>
      <c r="R50" s="137"/>
      <c r="S50" s="104"/>
      <c r="T50" s="105">
        <f t="shared" si="9"/>
        <v>0</v>
      </c>
      <c r="U50" s="137"/>
      <c r="V50" s="104"/>
      <c r="W50" s="105">
        <f t="shared" si="10"/>
        <v>0</v>
      </c>
      <c r="X50" s="137"/>
      <c r="Y50" s="135">
        <f t="shared" si="11"/>
        <v>0</v>
      </c>
      <c r="Z50" s="105">
        <f t="shared" si="12"/>
        <v>0</v>
      </c>
      <c r="AB50" s="139">
        <v>601908.06000000006</v>
      </c>
      <c r="AC50" s="139">
        <v>675611.09</v>
      </c>
      <c r="AD50" s="139">
        <v>601908.06000000006</v>
      </c>
      <c r="AE50" s="139">
        <v>0</v>
      </c>
      <c r="AG50" s="172"/>
      <c r="AH50" s="172"/>
      <c r="AI50" s="172"/>
      <c r="AJ50" s="172"/>
      <c r="AK50" s="172"/>
      <c r="AL50" s="172"/>
      <c r="AM50" s="172"/>
      <c r="AN50" s="172"/>
      <c r="AO50" s="172"/>
    </row>
    <row r="51" spans="1:41" s="81" customFormat="1" ht="15" hidden="1" x14ac:dyDescent="0.25">
      <c r="A51" s="137">
        <f t="shared" si="13"/>
        <v>0</v>
      </c>
      <c r="B51" s="83" t="s">
        <v>135</v>
      </c>
      <c r="C51" s="84" t="s">
        <v>260</v>
      </c>
      <c r="D51" s="170" t="s">
        <v>102</v>
      </c>
      <c r="E51" s="94"/>
      <c r="F51" s="87">
        <f>HLOOKUP(CONTRATISTA,UNITARIOS,+ROW()-5,0)</f>
        <v>819263.75</v>
      </c>
      <c r="G51" s="87">
        <f t="shared" si="5"/>
        <v>0</v>
      </c>
      <c r="H51" s="149" t="s">
        <v>772</v>
      </c>
      <c r="J51" s="104"/>
      <c r="K51" s="105">
        <f t="shared" si="6"/>
        <v>0</v>
      </c>
      <c r="M51" s="104"/>
      <c r="N51" s="105">
        <f t="shared" si="7"/>
        <v>0</v>
      </c>
      <c r="O51" s="137"/>
      <c r="P51" s="104"/>
      <c r="Q51" s="105">
        <f t="shared" si="8"/>
        <v>0</v>
      </c>
      <c r="R51" s="137"/>
      <c r="S51" s="104"/>
      <c r="T51" s="105">
        <f t="shared" si="9"/>
        <v>0</v>
      </c>
      <c r="U51" s="137"/>
      <c r="V51" s="104"/>
      <c r="W51" s="105">
        <f t="shared" si="10"/>
        <v>0</v>
      </c>
      <c r="X51" s="137"/>
      <c r="Y51" s="135">
        <f t="shared" si="11"/>
        <v>0</v>
      </c>
      <c r="Z51" s="105">
        <f t="shared" si="12"/>
        <v>0</v>
      </c>
      <c r="AB51" s="139">
        <v>819263.75</v>
      </c>
      <c r="AC51" s="139">
        <v>919581.75</v>
      </c>
      <c r="AD51" s="139">
        <v>819263.75</v>
      </c>
      <c r="AE51" s="139">
        <v>0</v>
      </c>
      <c r="AG51" s="172"/>
      <c r="AH51" s="172"/>
      <c r="AI51" s="172"/>
      <c r="AJ51" s="172"/>
      <c r="AK51" s="172"/>
      <c r="AL51" s="172"/>
      <c r="AM51" s="172"/>
      <c r="AN51" s="172"/>
      <c r="AO51" s="172"/>
    </row>
    <row r="52" spans="1:41" s="81" customFormat="1" ht="15" hidden="1" x14ac:dyDescent="0.25">
      <c r="A52" s="137">
        <f t="shared" si="13"/>
        <v>0</v>
      </c>
      <c r="B52" s="83" t="s">
        <v>136</v>
      </c>
      <c r="C52" s="84" t="s">
        <v>261</v>
      </c>
      <c r="D52" s="170" t="s">
        <v>102</v>
      </c>
      <c r="E52" s="94"/>
      <c r="F52" s="87">
        <f>HLOOKUP(CONTRATISTA,UNITARIOS,+ROW()-5,0)</f>
        <v>1462970.97</v>
      </c>
      <c r="G52" s="87">
        <f t="shared" si="5"/>
        <v>0</v>
      </c>
      <c r="H52" s="149" t="s">
        <v>772</v>
      </c>
      <c r="J52" s="104"/>
      <c r="K52" s="105">
        <f t="shared" si="6"/>
        <v>0</v>
      </c>
      <c r="M52" s="104"/>
      <c r="N52" s="105">
        <f t="shared" si="7"/>
        <v>0</v>
      </c>
      <c r="O52" s="137"/>
      <c r="P52" s="104"/>
      <c r="Q52" s="105">
        <f t="shared" si="8"/>
        <v>0</v>
      </c>
      <c r="R52" s="137"/>
      <c r="S52" s="104"/>
      <c r="T52" s="105">
        <f t="shared" si="9"/>
        <v>0</v>
      </c>
      <c r="U52" s="137"/>
      <c r="V52" s="104"/>
      <c r="W52" s="105">
        <f t="shared" si="10"/>
        <v>0</v>
      </c>
      <c r="X52" s="137"/>
      <c r="Y52" s="135">
        <f t="shared" si="11"/>
        <v>0</v>
      </c>
      <c r="Z52" s="105">
        <f t="shared" si="12"/>
        <v>0</v>
      </c>
      <c r="AB52" s="139">
        <v>1462970.97</v>
      </c>
      <c r="AC52" s="139">
        <v>1642110.28</v>
      </c>
      <c r="AD52" s="139">
        <v>1462970.97</v>
      </c>
      <c r="AE52" s="139">
        <v>0</v>
      </c>
      <c r="AG52" s="172"/>
      <c r="AH52" s="172"/>
      <c r="AI52" s="172"/>
      <c r="AJ52" s="172"/>
      <c r="AK52" s="172"/>
      <c r="AL52" s="172"/>
      <c r="AM52" s="172"/>
      <c r="AN52" s="172"/>
      <c r="AO52" s="172"/>
    </row>
    <row r="53" spans="1:41" s="137" customFormat="1" ht="15.6" hidden="1" x14ac:dyDescent="0.25">
      <c r="A53" s="137">
        <f>IF(H53&gt;0,1,0)</f>
        <v>0</v>
      </c>
      <c r="B53" s="140">
        <v>6</v>
      </c>
      <c r="C53" s="141" t="s">
        <v>431</v>
      </c>
      <c r="D53" s="141"/>
      <c r="E53" s="162"/>
      <c r="F53" s="171"/>
      <c r="G53" s="114"/>
      <c r="H53" s="90"/>
      <c r="J53" s="142"/>
      <c r="K53" s="105"/>
      <c r="M53" s="142"/>
      <c r="N53" s="143"/>
      <c r="P53" s="142"/>
      <c r="Q53" s="143"/>
      <c r="S53" s="142"/>
      <c r="T53" s="143"/>
      <c r="V53" s="142"/>
      <c r="W53" s="143"/>
      <c r="Y53" s="143"/>
      <c r="Z53" s="143"/>
      <c r="AB53" s="208">
        <v>0</v>
      </c>
      <c r="AC53" s="208">
        <v>0</v>
      </c>
      <c r="AD53" s="208">
        <v>0</v>
      </c>
      <c r="AE53" s="208"/>
      <c r="AG53" s="172"/>
      <c r="AH53" s="172"/>
      <c r="AI53" s="172"/>
      <c r="AJ53" s="172"/>
      <c r="AK53" s="172"/>
      <c r="AL53" s="172"/>
      <c r="AM53" s="172"/>
      <c r="AN53" s="172"/>
      <c r="AO53" s="172"/>
    </row>
    <row r="54" spans="1:41" s="81" customFormat="1" ht="30" hidden="1" x14ac:dyDescent="0.25">
      <c r="A54" s="137">
        <f t="shared" ref="A54:A110" si="15">IF(E54=0,0,1)</f>
        <v>0</v>
      </c>
      <c r="B54" s="83" t="s">
        <v>137</v>
      </c>
      <c r="C54" s="84" t="s">
        <v>711</v>
      </c>
      <c r="D54" s="170" t="s">
        <v>124</v>
      </c>
      <c r="E54" s="94"/>
      <c r="F54" s="87">
        <f>HLOOKUP(CONTRATISTA,UNITARIOS,+ROW()-5,0)</f>
        <v>167196.68</v>
      </c>
      <c r="G54" s="87">
        <f t="shared" si="5"/>
        <v>0</v>
      </c>
      <c r="H54" s="149"/>
      <c r="J54" s="104"/>
      <c r="K54" s="105">
        <f t="shared" si="6"/>
        <v>0</v>
      </c>
      <c r="M54" s="104"/>
      <c r="N54" s="105">
        <f t="shared" si="7"/>
        <v>0</v>
      </c>
      <c r="O54" s="137"/>
      <c r="P54" s="104"/>
      <c r="Q54" s="105">
        <f t="shared" si="8"/>
        <v>0</v>
      </c>
      <c r="R54" s="137"/>
      <c r="S54" s="104"/>
      <c r="T54" s="105">
        <f t="shared" si="9"/>
        <v>0</v>
      </c>
      <c r="U54" s="137"/>
      <c r="V54" s="104"/>
      <c r="W54" s="105">
        <f t="shared" si="10"/>
        <v>0</v>
      </c>
      <c r="X54" s="137"/>
      <c r="Y54" s="135">
        <f t="shared" si="11"/>
        <v>0</v>
      </c>
      <c r="Z54" s="105">
        <f t="shared" si="12"/>
        <v>0</v>
      </c>
      <c r="AB54" s="139">
        <v>167196.68</v>
      </c>
      <c r="AC54" s="139">
        <v>187669.75</v>
      </c>
      <c r="AD54" s="139">
        <v>167196.68</v>
      </c>
      <c r="AE54" s="139">
        <v>0</v>
      </c>
      <c r="AG54" s="172"/>
      <c r="AH54" s="172"/>
      <c r="AI54" s="172"/>
      <c r="AJ54" s="172"/>
      <c r="AK54" s="172"/>
      <c r="AL54" s="172"/>
      <c r="AM54" s="172"/>
      <c r="AN54" s="172"/>
      <c r="AO54" s="172"/>
    </row>
    <row r="55" spans="1:41" s="81" customFormat="1" ht="15" hidden="1" x14ac:dyDescent="0.25">
      <c r="A55" s="137">
        <f t="shared" si="15"/>
        <v>0</v>
      </c>
      <c r="B55" s="83" t="s">
        <v>138</v>
      </c>
      <c r="C55" s="84" t="s">
        <v>262</v>
      </c>
      <c r="D55" s="170" t="s">
        <v>124</v>
      </c>
      <c r="E55" s="94"/>
      <c r="F55" s="87">
        <f>HLOOKUP(CONTRATISTA,UNITARIOS,+ROW()-5,0)</f>
        <v>215683.72</v>
      </c>
      <c r="G55" s="87">
        <f t="shared" si="5"/>
        <v>0</v>
      </c>
      <c r="H55" s="149"/>
      <c r="J55" s="104"/>
      <c r="K55" s="105">
        <f t="shared" si="6"/>
        <v>0</v>
      </c>
      <c r="M55" s="104"/>
      <c r="N55" s="105">
        <f t="shared" si="7"/>
        <v>0</v>
      </c>
      <c r="O55" s="137"/>
      <c r="P55" s="104"/>
      <c r="Q55" s="105">
        <f t="shared" si="8"/>
        <v>0</v>
      </c>
      <c r="R55" s="137"/>
      <c r="S55" s="104"/>
      <c r="T55" s="105">
        <f t="shared" si="9"/>
        <v>0</v>
      </c>
      <c r="U55" s="137"/>
      <c r="V55" s="104"/>
      <c r="W55" s="105">
        <f t="shared" si="10"/>
        <v>0</v>
      </c>
      <c r="X55" s="137"/>
      <c r="Y55" s="135">
        <f t="shared" si="11"/>
        <v>0</v>
      </c>
      <c r="Z55" s="105">
        <f t="shared" si="12"/>
        <v>0</v>
      </c>
      <c r="AB55" s="139">
        <v>215683.72</v>
      </c>
      <c r="AC55" s="139">
        <v>242093.97</v>
      </c>
      <c r="AD55" s="139">
        <v>215683.72</v>
      </c>
      <c r="AE55" s="139">
        <v>0</v>
      </c>
      <c r="AG55" s="172"/>
      <c r="AH55" s="172"/>
      <c r="AI55" s="172"/>
      <c r="AJ55" s="172"/>
      <c r="AK55" s="172"/>
      <c r="AL55" s="172"/>
      <c r="AM55" s="172"/>
      <c r="AN55" s="172"/>
      <c r="AO55" s="172"/>
    </row>
    <row r="56" spans="1:41" s="81" customFormat="1" ht="30" hidden="1" x14ac:dyDescent="0.25">
      <c r="A56" s="137">
        <f t="shared" si="15"/>
        <v>0</v>
      </c>
      <c r="B56" s="83" t="s">
        <v>458</v>
      </c>
      <c r="C56" s="84" t="s">
        <v>712</v>
      </c>
      <c r="D56" s="170" t="s">
        <v>104</v>
      </c>
      <c r="E56" s="142"/>
      <c r="F56" s="87">
        <f>HLOOKUP(CONTRATISTA,UNITARIOS,+ROW()-5,0)</f>
        <v>15883.68</v>
      </c>
      <c r="G56" s="87">
        <f t="shared" si="5"/>
        <v>0</v>
      </c>
      <c r="H56" s="168"/>
      <c r="J56" s="104"/>
      <c r="K56" s="105">
        <f t="shared" si="6"/>
        <v>0</v>
      </c>
      <c r="M56" s="104"/>
      <c r="N56" s="105">
        <f t="shared" si="7"/>
        <v>0</v>
      </c>
      <c r="O56" s="137"/>
      <c r="P56" s="104"/>
      <c r="Q56" s="105">
        <f t="shared" si="8"/>
        <v>0</v>
      </c>
      <c r="R56" s="137"/>
      <c r="S56" s="104"/>
      <c r="T56" s="105">
        <f t="shared" si="9"/>
        <v>0</v>
      </c>
      <c r="U56" s="137"/>
      <c r="V56" s="104"/>
      <c r="W56" s="105">
        <f t="shared" si="10"/>
        <v>0</v>
      </c>
      <c r="X56" s="137"/>
      <c r="Y56" s="135">
        <f t="shared" si="11"/>
        <v>0</v>
      </c>
      <c r="Z56" s="105">
        <f t="shared" si="12"/>
        <v>0</v>
      </c>
      <c r="AB56" s="139">
        <v>15883.68</v>
      </c>
      <c r="AC56" s="139">
        <v>17828.63</v>
      </c>
      <c r="AD56" s="139">
        <v>15883.68</v>
      </c>
      <c r="AE56" s="139">
        <v>0</v>
      </c>
      <c r="AG56" s="172"/>
      <c r="AH56" s="172"/>
      <c r="AI56" s="172"/>
      <c r="AJ56" s="172"/>
      <c r="AK56" s="172"/>
      <c r="AL56" s="172"/>
      <c r="AM56" s="172"/>
      <c r="AN56" s="172"/>
      <c r="AO56" s="172"/>
    </row>
    <row r="57" spans="1:41" s="81" customFormat="1" ht="30" hidden="1" x14ac:dyDescent="0.25">
      <c r="A57" s="137">
        <f t="shared" si="15"/>
        <v>0</v>
      </c>
      <c r="B57" s="83" t="s">
        <v>540</v>
      </c>
      <c r="C57" s="84" t="s">
        <v>541</v>
      </c>
      <c r="D57" s="170" t="s">
        <v>104</v>
      </c>
      <c r="E57" s="142"/>
      <c r="F57" s="87">
        <f>HLOOKUP(CONTRATISTA,UNITARIOS,+ROW()-5,0)</f>
        <v>56846.87</v>
      </c>
      <c r="G57" s="87">
        <f t="shared" si="5"/>
        <v>0</v>
      </c>
      <c r="H57" s="168"/>
      <c r="J57" s="142"/>
      <c r="K57" s="105">
        <f t="shared" si="6"/>
        <v>0</v>
      </c>
      <c r="M57" s="142"/>
      <c r="N57" s="105">
        <f t="shared" si="7"/>
        <v>0</v>
      </c>
      <c r="O57" s="137"/>
      <c r="P57" s="142"/>
      <c r="Q57" s="105">
        <f t="shared" si="8"/>
        <v>0</v>
      </c>
      <c r="R57" s="137"/>
      <c r="S57" s="142"/>
      <c r="T57" s="105">
        <f t="shared" si="9"/>
        <v>0</v>
      </c>
      <c r="U57" s="137"/>
      <c r="V57" s="142"/>
      <c r="W57" s="105">
        <f t="shared" si="10"/>
        <v>0</v>
      </c>
      <c r="X57" s="137"/>
      <c r="Y57" s="135">
        <f t="shared" si="11"/>
        <v>0</v>
      </c>
      <c r="Z57" s="105">
        <f t="shared" si="12"/>
        <v>0</v>
      </c>
      <c r="AB57" s="139">
        <v>56846.87</v>
      </c>
      <c r="AC57" s="139">
        <v>63807.71</v>
      </c>
      <c r="AD57" s="139">
        <v>56846.87</v>
      </c>
      <c r="AE57" s="139">
        <v>0</v>
      </c>
      <c r="AG57" s="172"/>
      <c r="AH57" s="172"/>
      <c r="AI57" s="172"/>
      <c r="AJ57" s="172"/>
      <c r="AK57" s="172"/>
      <c r="AL57" s="172"/>
      <c r="AM57" s="172"/>
      <c r="AN57" s="172"/>
      <c r="AO57" s="172"/>
    </row>
    <row r="58" spans="1:41" s="137" customFormat="1" ht="15.6" hidden="1" x14ac:dyDescent="0.25">
      <c r="A58" s="137">
        <f>IF(H58&gt;0,1,0)</f>
        <v>0</v>
      </c>
      <c r="B58" s="140">
        <v>7</v>
      </c>
      <c r="C58" s="141" t="s">
        <v>432</v>
      </c>
      <c r="D58" s="141"/>
      <c r="E58" s="162"/>
      <c r="F58" s="171"/>
      <c r="G58" s="114"/>
      <c r="H58" s="90"/>
      <c r="J58" s="142"/>
      <c r="K58" s="105"/>
      <c r="M58" s="142"/>
      <c r="N58" s="143"/>
      <c r="P58" s="142"/>
      <c r="Q58" s="143"/>
      <c r="S58" s="142"/>
      <c r="T58" s="143"/>
      <c r="V58" s="142"/>
      <c r="W58" s="143"/>
      <c r="Y58" s="143"/>
      <c r="Z58" s="143"/>
      <c r="AB58" s="208">
        <v>0</v>
      </c>
      <c r="AC58" s="208">
        <v>0</v>
      </c>
      <c r="AD58" s="208">
        <v>0</v>
      </c>
      <c r="AE58" s="208"/>
      <c r="AG58" s="172"/>
      <c r="AH58" s="172"/>
      <c r="AI58" s="172"/>
      <c r="AJ58" s="172"/>
      <c r="AK58" s="172"/>
      <c r="AL58" s="172"/>
      <c r="AM58" s="172"/>
      <c r="AN58" s="172"/>
      <c r="AO58" s="172"/>
    </row>
    <row r="59" spans="1:41" s="81" customFormat="1" ht="30" hidden="1" x14ac:dyDescent="0.25">
      <c r="A59" s="137">
        <f t="shared" si="15"/>
        <v>0</v>
      </c>
      <c r="B59" s="83" t="s">
        <v>140</v>
      </c>
      <c r="C59" s="84" t="s">
        <v>713</v>
      </c>
      <c r="D59" s="170" t="s">
        <v>263</v>
      </c>
      <c r="E59" s="94"/>
      <c r="F59" s="87">
        <f t="shared" ref="F59:F66" si="16">HLOOKUP(CONTRATISTA,UNITARIOS,+ROW()-5,0)</f>
        <v>346933.12</v>
      </c>
      <c r="G59" s="87">
        <f t="shared" si="5"/>
        <v>0</v>
      </c>
      <c r="H59" s="149" t="s">
        <v>773</v>
      </c>
      <c r="J59" s="104"/>
      <c r="K59" s="105">
        <f t="shared" si="6"/>
        <v>0</v>
      </c>
      <c r="M59" s="104"/>
      <c r="N59" s="105">
        <f t="shared" si="7"/>
        <v>0</v>
      </c>
      <c r="O59" s="137"/>
      <c r="P59" s="104"/>
      <c r="Q59" s="105">
        <f t="shared" si="8"/>
        <v>0</v>
      </c>
      <c r="R59" s="137"/>
      <c r="S59" s="104"/>
      <c r="T59" s="105">
        <f t="shared" si="9"/>
        <v>0</v>
      </c>
      <c r="U59" s="137"/>
      <c r="V59" s="104"/>
      <c r="W59" s="105">
        <f t="shared" si="10"/>
        <v>0</v>
      </c>
      <c r="X59" s="137"/>
      <c r="Y59" s="135">
        <f t="shared" si="11"/>
        <v>0</v>
      </c>
      <c r="Z59" s="105">
        <f t="shared" si="12"/>
        <v>0</v>
      </c>
      <c r="AB59" s="139">
        <v>346933.12</v>
      </c>
      <c r="AC59" s="139">
        <v>389414.72</v>
      </c>
      <c r="AD59" s="139">
        <v>346933.12</v>
      </c>
      <c r="AE59" s="139">
        <v>0</v>
      </c>
      <c r="AG59" s="172"/>
      <c r="AH59" s="172"/>
      <c r="AI59" s="172"/>
      <c r="AJ59" s="172"/>
      <c r="AK59" s="172"/>
      <c r="AL59" s="172"/>
      <c r="AM59" s="172"/>
      <c r="AN59" s="172"/>
      <c r="AO59" s="172"/>
    </row>
    <row r="60" spans="1:41" s="81" customFormat="1" ht="30" hidden="1" x14ac:dyDescent="0.25">
      <c r="A60" s="137">
        <f t="shared" si="15"/>
        <v>0</v>
      </c>
      <c r="B60" s="83" t="s">
        <v>141</v>
      </c>
      <c r="C60" s="84" t="s">
        <v>714</v>
      </c>
      <c r="D60" s="170" t="s">
        <v>102</v>
      </c>
      <c r="E60" s="94"/>
      <c r="F60" s="87">
        <f t="shared" si="16"/>
        <v>81926.37</v>
      </c>
      <c r="G60" s="87">
        <f t="shared" si="5"/>
        <v>0</v>
      </c>
      <c r="H60" s="149" t="s">
        <v>774</v>
      </c>
      <c r="J60" s="104"/>
      <c r="K60" s="105">
        <f t="shared" si="6"/>
        <v>0</v>
      </c>
      <c r="M60" s="104"/>
      <c r="N60" s="105">
        <f t="shared" si="7"/>
        <v>0</v>
      </c>
      <c r="O60" s="137"/>
      <c r="P60" s="104"/>
      <c r="Q60" s="105">
        <f t="shared" si="8"/>
        <v>0</v>
      </c>
      <c r="R60" s="137"/>
      <c r="S60" s="104"/>
      <c r="T60" s="105">
        <f t="shared" si="9"/>
        <v>0</v>
      </c>
      <c r="U60" s="137"/>
      <c r="V60" s="104"/>
      <c r="W60" s="105">
        <f t="shared" si="10"/>
        <v>0</v>
      </c>
      <c r="X60" s="137"/>
      <c r="Y60" s="135">
        <f t="shared" si="11"/>
        <v>0</v>
      </c>
      <c r="Z60" s="105">
        <f t="shared" si="12"/>
        <v>0</v>
      </c>
      <c r="AB60" s="139">
        <v>81926.37</v>
      </c>
      <c r="AC60" s="139">
        <v>91958.18</v>
      </c>
      <c r="AD60" s="139">
        <v>81926.37</v>
      </c>
      <c r="AE60" s="139">
        <v>0</v>
      </c>
      <c r="AG60" s="172"/>
      <c r="AH60" s="172"/>
      <c r="AI60" s="172"/>
      <c r="AJ60" s="172"/>
      <c r="AK60" s="172"/>
      <c r="AL60" s="172"/>
      <c r="AM60" s="172"/>
      <c r="AN60" s="172"/>
      <c r="AO60" s="172"/>
    </row>
    <row r="61" spans="1:41" s="81" customFormat="1" ht="30" hidden="1" x14ac:dyDescent="0.25">
      <c r="A61" s="137">
        <f t="shared" si="15"/>
        <v>0</v>
      </c>
      <c r="B61" s="83" t="s">
        <v>142</v>
      </c>
      <c r="C61" s="84" t="s">
        <v>715</v>
      </c>
      <c r="D61" s="170" t="s">
        <v>263</v>
      </c>
      <c r="E61" s="94"/>
      <c r="F61" s="87">
        <f t="shared" si="16"/>
        <v>163016.76999999999</v>
      </c>
      <c r="G61" s="87">
        <f t="shared" si="5"/>
        <v>0</v>
      </c>
      <c r="H61" s="149" t="s">
        <v>773</v>
      </c>
      <c r="J61" s="104"/>
      <c r="K61" s="105">
        <f t="shared" si="6"/>
        <v>0</v>
      </c>
      <c r="M61" s="104"/>
      <c r="N61" s="105">
        <f t="shared" si="7"/>
        <v>0</v>
      </c>
      <c r="O61" s="137"/>
      <c r="P61" s="104"/>
      <c r="Q61" s="105">
        <f t="shared" si="8"/>
        <v>0</v>
      </c>
      <c r="R61" s="137"/>
      <c r="S61" s="104"/>
      <c r="T61" s="105">
        <f t="shared" si="9"/>
        <v>0</v>
      </c>
      <c r="U61" s="137"/>
      <c r="V61" s="104"/>
      <c r="W61" s="105">
        <f t="shared" si="10"/>
        <v>0</v>
      </c>
      <c r="X61" s="137"/>
      <c r="Y61" s="135">
        <f t="shared" si="11"/>
        <v>0</v>
      </c>
      <c r="Z61" s="105">
        <f t="shared" si="12"/>
        <v>0</v>
      </c>
      <c r="AB61" s="139">
        <v>163016.76999999999</v>
      </c>
      <c r="AC61" s="139">
        <v>182978</v>
      </c>
      <c r="AD61" s="139">
        <v>163016.76999999999</v>
      </c>
      <c r="AE61" s="139">
        <v>0</v>
      </c>
      <c r="AG61" s="172"/>
      <c r="AH61" s="172"/>
      <c r="AI61" s="172"/>
      <c r="AJ61" s="172"/>
      <c r="AK61" s="172"/>
      <c r="AL61" s="172"/>
      <c r="AM61" s="172"/>
      <c r="AN61" s="172"/>
      <c r="AO61" s="172"/>
    </row>
    <row r="62" spans="1:41" s="81" customFormat="1" ht="45" hidden="1" x14ac:dyDescent="0.25">
      <c r="A62" s="137">
        <f t="shared" si="15"/>
        <v>0</v>
      </c>
      <c r="B62" s="83" t="s">
        <v>83</v>
      </c>
      <c r="C62" s="84" t="s">
        <v>716</v>
      </c>
      <c r="D62" s="170" t="s">
        <v>102</v>
      </c>
      <c r="E62" s="94"/>
      <c r="F62" s="87">
        <f t="shared" si="16"/>
        <v>64057.599999999999</v>
      </c>
      <c r="G62" s="87">
        <f t="shared" si="5"/>
        <v>0</v>
      </c>
      <c r="H62" s="149" t="s">
        <v>774</v>
      </c>
      <c r="J62" s="104"/>
      <c r="K62" s="105">
        <f t="shared" si="6"/>
        <v>0</v>
      </c>
      <c r="M62" s="104"/>
      <c r="N62" s="105">
        <f t="shared" si="7"/>
        <v>0</v>
      </c>
      <c r="O62" s="137"/>
      <c r="P62" s="104"/>
      <c r="Q62" s="105">
        <f t="shared" si="8"/>
        <v>0</v>
      </c>
      <c r="R62" s="137"/>
      <c r="S62" s="104"/>
      <c r="T62" s="105">
        <f t="shared" si="9"/>
        <v>0</v>
      </c>
      <c r="U62" s="137"/>
      <c r="V62" s="104"/>
      <c r="W62" s="105">
        <f t="shared" si="10"/>
        <v>0</v>
      </c>
      <c r="X62" s="137"/>
      <c r="Y62" s="135">
        <f t="shared" si="11"/>
        <v>0</v>
      </c>
      <c r="Z62" s="105">
        <f t="shared" si="12"/>
        <v>0</v>
      </c>
      <c r="AB62" s="139">
        <v>64057.599999999999</v>
      </c>
      <c r="AC62" s="139">
        <v>71901.39</v>
      </c>
      <c r="AD62" s="139">
        <v>64057.599999999999</v>
      </c>
      <c r="AE62" s="139">
        <v>0</v>
      </c>
      <c r="AG62" s="172"/>
      <c r="AH62" s="172"/>
      <c r="AI62" s="172"/>
      <c r="AJ62" s="172"/>
      <c r="AK62" s="172"/>
      <c r="AL62" s="172"/>
      <c r="AM62" s="172"/>
      <c r="AN62" s="172"/>
      <c r="AO62" s="172"/>
    </row>
    <row r="63" spans="1:41" s="81" customFormat="1" ht="15" hidden="1" x14ac:dyDescent="0.25">
      <c r="A63" s="137">
        <f t="shared" si="15"/>
        <v>0</v>
      </c>
      <c r="B63" s="83" t="s">
        <v>264</v>
      </c>
      <c r="C63" s="84" t="s">
        <v>717</v>
      </c>
      <c r="D63" s="170" t="s">
        <v>102</v>
      </c>
      <c r="E63" s="94"/>
      <c r="F63" s="87">
        <f t="shared" si="16"/>
        <v>74402.52</v>
      </c>
      <c r="G63" s="87">
        <f t="shared" si="5"/>
        <v>0</v>
      </c>
      <c r="H63" s="149" t="s">
        <v>773</v>
      </c>
      <c r="J63" s="104"/>
      <c r="K63" s="105">
        <f t="shared" si="6"/>
        <v>0</v>
      </c>
      <c r="M63" s="104"/>
      <c r="N63" s="105">
        <f t="shared" si="7"/>
        <v>0</v>
      </c>
      <c r="O63" s="137"/>
      <c r="P63" s="104"/>
      <c r="Q63" s="105">
        <f t="shared" si="8"/>
        <v>0</v>
      </c>
      <c r="R63" s="137"/>
      <c r="S63" s="104"/>
      <c r="T63" s="105">
        <f t="shared" si="9"/>
        <v>0</v>
      </c>
      <c r="U63" s="137"/>
      <c r="V63" s="104"/>
      <c r="W63" s="105">
        <f t="shared" si="10"/>
        <v>0</v>
      </c>
      <c r="X63" s="137"/>
      <c r="Y63" s="135">
        <f t="shared" si="11"/>
        <v>0</v>
      </c>
      <c r="Z63" s="105">
        <f t="shared" si="12"/>
        <v>0</v>
      </c>
      <c r="AB63" s="139">
        <v>74402.52</v>
      </c>
      <c r="AC63" s="139">
        <v>83513.039999999994</v>
      </c>
      <c r="AD63" s="139">
        <v>74402.52</v>
      </c>
      <c r="AE63" s="139">
        <v>0</v>
      </c>
      <c r="AG63" s="172"/>
      <c r="AH63" s="172"/>
      <c r="AI63" s="172"/>
      <c r="AJ63" s="172"/>
      <c r="AK63" s="172"/>
      <c r="AL63" s="172"/>
      <c r="AM63" s="172"/>
      <c r="AN63" s="172"/>
      <c r="AO63" s="172"/>
    </row>
    <row r="64" spans="1:41" s="81" customFormat="1" ht="45" hidden="1" x14ac:dyDescent="0.25">
      <c r="A64" s="137">
        <f t="shared" si="15"/>
        <v>0</v>
      </c>
      <c r="B64" s="83" t="s">
        <v>459</v>
      </c>
      <c r="C64" s="84" t="s">
        <v>718</v>
      </c>
      <c r="D64" s="170" t="s">
        <v>102</v>
      </c>
      <c r="E64" s="94"/>
      <c r="F64" s="87">
        <f t="shared" si="16"/>
        <v>79279.210000000006</v>
      </c>
      <c r="G64" s="87">
        <f t="shared" si="5"/>
        <v>0</v>
      </c>
      <c r="H64" s="149" t="s">
        <v>775</v>
      </c>
      <c r="J64" s="104"/>
      <c r="K64" s="105">
        <f t="shared" si="6"/>
        <v>0</v>
      </c>
      <c r="M64" s="104"/>
      <c r="N64" s="105">
        <f t="shared" si="7"/>
        <v>0</v>
      </c>
      <c r="O64" s="137"/>
      <c r="P64" s="104"/>
      <c r="Q64" s="105">
        <f t="shared" si="8"/>
        <v>0</v>
      </c>
      <c r="R64" s="137"/>
      <c r="S64" s="104"/>
      <c r="T64" s="105">
        <f t="shared" si="9"/>
        <v>0</v>
      </c>
      <c r="U64" s="137"/>
      <c r="V64" s="104"/>
      <c r="W64" s="105">
        <f t="shared" si="10"/>
        <v>0</v>
      </c>
      <c r="X64" s="137"/>
      <c r="Y64" s="135">
        <f t="shared" si="11"/>
        <v>0</v>
      </c>
      <c r="Z64" s="105">
        <f t="shared" si="12"/>
        <v>0</v>
      </c>
      <c r="AB64" s="139">
        <v>79279.210000000006</v>
      </c>
      <c r="AC64" s="139">
        <v>88986.87</v>
      </c>
      <c r="AD64" s="139">
        <v>79279.210000000006</v>
      </c>
      <c r="AE64" s="139">
        <v>0</v>
      </c>
      <c r="AG64" s="172"/>
      <c r="AH64" s="172"/>
      <c r="AI64" s="172"/>
      <c r="AJ64" s="172"/>
      <c r="AK64" s="172"/>
      <c r="AL64" s="172"/>
      <c r="AM64" s="172"/>
      <c r="AN64" s="172"/>
      <c r="AO64" s="172"/>
    </row>
    <row r="65" spans="1:41" s="81" customFormat="1" ht="15" hidden="1" x14ac:dyDescent="0.25">
      <c r="A65" s="137">
        <f t="shared" si="15"/>
        <v>0</v>
      </c>
      <c r="B65" s="83" t="s">
        <v>460</v>
      </c>
      <c r="C65" s="84" t="s">
        <v>719</v>
      </c>
      <c r="D65" s="170" t="s">
        <v>263</v>
      </c>
      <c r="E65" s="94"/>
      <c r="F65" s="87">
        <f t="shared" si="16"/>
        <v>164688.73000000001</v>
      </c>
      <c r="G65" s="87">
        <f t="shared" si="5"/>
        <v>0</v>
      </c>
      <c r="H65" s="149" t="s">
        <v>773</v>
      </c>
      <c r="J65" s="104"/>
      <c r="K65" s="105">
        <f t="shared" si="6"/>
        <v>0</v>
      </c>
      <c r="M65" s="104"/>
      <c r="N65" s="105">
        <f t="shared" si="7"/>
        <v>0</v>
      </c>
      <c r="O65" s="137"/>
      <c r="P65" s="104"/>
      <c r="Q65" s="105">
        <f t="shared" si="8"/>
        <v>0</v>
      </c>
      <c r="R65" s="137"/>
      <c r="S65" s="104"/>
      <c r="T65" s="105">
        <f t="shared" si="9"/>
        <v>0</v>
      </c>
      <c r="U65" s="137"/>
      <c r="V65" s="104"/>
      <c r="W65" s="105">
        <f t="shared" si="10"/>
        <v>0</v>
      </c>
      <c r="X65" s="137"/>
      <c r="Y65" s="135">
        <f t="shared" si="11"/>
        <v>0</v>
      </c>
      <c r="Z65" s="105">
        <f t="shared" si="12"/>
        <v>0</v>
      </c>
      <c r="AB65" s="139">
        <v>164688.73000000001</v>
      </c>
      <c r="AC65" s="139">
        <v>184854.7</v>
      </c>
      <c r="AD65" s="139">
        <v>164688.73000000001</v>
      </c>
      <c r="AE65" s="139">
        <v>0</v>
      </c>
      <c r="AG65" s="172"/>
      <c r="AH65" s="172"/>
      <c r="AI65" s="172"/>
      <c r="AJ65" s="172"/>
      <c r="AK65" s="172"/>
      <c r="AL65" s="172"/>
      <c r="AM65" s="172"/>
      <c r="AN65" s="172"/>
      <c r="AO65" s="172"/>
    </row>
    <row r="66" spans="1:41" s="81" customFormat="1" ht="60" hidden="1" x14ac:dyDescent="0.25">
      <c r="A66" s="137">
        <f t="shared" si="15"/>
        <v>0</v>
      </c>
      <c r="B66" s="83" t="s">
        <v>508</v>
      </c>
      <c r="C66" s="84" t="s">
        <v>720</v>
      </c>
      <c r="D66" s="170" t="s">
        <v>263</v>
      </c>
      <c r="E66" s="94"/>
      <c r="F66" s="87">
        <f t="shared" si="16"/>
        <v>284234.36</v>
      </c>
      <c r="G66" s="87">
        <f t="shared" si="5"/>
        <v>0</v>
      </c>
      <c r="H66" s="149" t="s">
        <v>776</v>
      </c>
      <c r="J66" s="104"/>
      <c r="K66" s="105">
        <f t="shared" si="6"/>
        <v>0</v>
      </c>
      <c r="M66" s="104"/>
      <c r="N66" s="105">
        <f t="shared" si="7"/>
        <v>0</v>
      </c>
      <c r="O66" s="137"/>
      <c r="P66" s="104"/>
      <c r="Q66" s="105">
        <f t="shared" si="8"/>
        <v>0</v>
      </c>
      <c r="R66" s="137"/>
      <c r="S66" s="104"/>
      <c r="T66" s="105">
        <f t="shared" si="9"/>
        <v>0</v>
      </c>
      <c r="U66" s="137"/>
      <c r="V66" s="104"/>
      <c r="W66" s="105">
        <f t="shared" si="10"/>
        <v>0</v>
      </c>
      <c r="X66" s="137"/>
      <c r="Y66" s="135">
        <f t="shared" si="11"/>
        <v>0</v>
      </c>
      <c r="Z66" s="105">
        <f t="shared" si="12"/>
        <v>0</v>
      </c>
      <c r="AB66" s="139">
        <v>284234.36</v>
      </c>
      <c r="AC66" s="139">
        <v>319038.57</v>
      </c>
      <c r="AD66" s="139">
        <v>284234.36</v>
      </c>
      <c r="AE66" s="139">
        <v>0</v>
      </c>
      <c r="AG66" s="172"/>
      <c r="AH66" s="172"/>
      <c r="AI66" s="172"/>
      <c r="AJ66" s="172"/>
      <c r="AK66" s="172"/>
      <c r="AL66" s="172"/>
      <c r="AM66" s="172"/>
      <c r="AN66" s="172"/>
      <c r="AO66" s="172"/>
    </row>
    <row r="67" spans="1:41" s="137" customFormat="1" ht="15.6" hidden="1" x14ac:dyDescent="0.25">
      <c r="A67" s="137">
        <f>IF(H67&gt;0,1,0)</f>
        <v>0</v>
      </c>
      <c r="B67" s="140">
        <v>8</v>
      </c>
      <c r="C67" s="141" t="s">
        <v>433</v>
      </c>
      <c r="D67" s="141"/>
      <c r="E67" s="162"/>
      <c r="F67" s="171"/>
      <c r="G67" s="114"/>
      <c r="H67" s="90"/>
      <c r="J67" s="142"/>
      <c r="K67" s="105"/>
      <c r="M67" s="142"/>
      <c r="N67" s="143"/>
      <c r="P67" s="142"/>
      <c r="Q67" s="143"/>
      <c r="S67" s="142"/>
      <c r="T67" s="143"/>
      <c r="V67" s="142"/>
      <c r="W67" s="143"/>
      <c r="Y67" s="143"/>
      <c r="Z67" s="143"/>
      <c r="AB67" s="208">
        <v>0</v>
      </c>
      <c r="AC67" s="208">
        <v>0</v>
      </c>
      <c r="AD67" s="208">
        <v>0</v>
      </c>
      <c r="AE67" s="208"/>
      <c r="AG67" s="172"/>
      <c r="AH67" s="172"/>
      <c r="AI67" s="172"/>
      <c r="AJ67" s="172"/>
      <c r="AK67" s="172"/>
      <c r="AL67" s="172"/>
      <c r="AM67" s="172"/>
      <c r="AN67" s="172"/>
      <c r="AO67" s="172"/>
    </row>
    <row r="68" spans="1:41" s="81" customFormat="1" ht="30" hidden="1" x14ac:dyDescent="0.25">
      <c r="A68" s="137">
        <f t="shared" si="15"/>
        <v>0</v>
      </c>
      <c r="B68" s="83" t="s">
        <v>143</v>
      </c>
      <c r="C68" s="84" t="s">
        <v>265</v>
      </c>
      <c r="D68" s="170" t="s">
        <v>102</v>
      </c>
      <c r="E68" s="94"/>
      <c r="F68" s="87">
        <f t="shared" ref="F68:F144" si="17">HLOOKUP(CONTRATISTA,UNITARIOS,+ROW()-5,0)</f>
        <v>1504770.14</v>
      </c>
      <c r="G68" s="87">
        <f t="shared" si="5"/>
        <v>0</v>
      </c>
      <c r="H68" s="149"/>
      <c r="J68" s="104"/>
      <c r="K68" s="105">
        <f t="shared" si="6"/>
        <v>0</v>
      </c>
      <c r="M68" s="104"/>
      <c r="N68" s="105">
        <f t="shared" si="7"/>
        <v>0</v>
      </c>
      <c r="O68" s="137"/>
      <c r="P68" s="104"/>
      <c r="Q68" s="105">
        <f t="shared" si="8"/>
        <v>0</v>
      </c>
      <c r="R68" s="137"/>
      <c r="S68" s="104"/>
      <c r="T68" s="105">
        <f t="shared" si="9"/>
        <v>0</v>
      </c>
      <c r="U68" s="137"/>
      <c r="V68" s="104"/>
      <c r="W68" s="105">
        <f t="shared" si="10"/>
        <v>0</v>
      </c>
      <c r="X68" s="137"/>
      <c r="Y68" s="135">
        <f t="shared" si="11"/>
        <v>0</v>
      </c>
      <c r="Z68" s="105">
        <f t="shared" si="12"/>
        <v>0</v>
      </c>
      <c r="AB68" s="139">
        <v>1504770.14</v>
      </c>
      <c r="AC68" s="139">
        <v>1689027.71</v>
      </c>
      <c r="AD68" s="139">
        <v>1504770.14</v>
      </c>
      <c r="AE68" s="139">
        <v>0</v>
      </c>
      <c r="AG68" s="172"/>
      <c r="AH68" s="172"/>
      <c r="AI68" s="172"/>
      <c r="AJ68" s="172"/>
      <c r="AK68" s="172"/>
      <c r="AL68" s="172"/>
      <c r="AM68" s="172"/>
      <c r="AN68" s="172"/>
      <c r="AO68" s="172"/>
    </row>
    <row r="69" spans="1:41" s="81" customFormat="1" ht="15" hidden="1" x14ac:dyDescent="0.25">
      <c r="A69" s="137">
        <f t="shared" si="15"/>
        <v>0</v>
      </c>
      <c r="B69" s="83" t="s">
        <v>144</v>
      </c>
      <c r="C69" s="84" t="s">
        <v>721</v>
      </c>
      <c r="D69" s="170" t="s">
        <v>102</v>
      </c>
      <c r="E69" s="94"/>
      <c r="F69" s="87">
        <f t="shared" si="17"/>
        <v>236021.6</v>
      </c>
      <c r="G69" s="87">
        <f t="shared" si="5"/>
        <v>0</v>
      </c>
      <c r="H69" s="149"/>
      <c r="J69" s="104"/>
      <c r="K69" s="105">
        <f t="shared" si="6"/>
        <v>0</v>
      </c>
      <c r="M69" s="104"/>
      <c r="N69" s="105">
        <f t="shared" si="7"/>
        <v>0</v>
      </c>
      <c r="O69" s="137"/>
      <c r="P69" s="104"/>
      <c r="Q69" s="105">
        <f t="shared" si="8"/>
        <v>0</v>
      </c>
      <c r="R69" s="137"/>
      <c r="S69" s="104"/>
      <c r="T69" s="105">
        <f t="shared" si="9"/>
        <v>0</v>
      </c>
      <c r="U69" s="137"/>
      <c r="V69" s="104"/>
      <c r="W69" s="105">
        <f t="shared" si="10"/>
        <v>0</v>
      </c>
      <c r="X69" s="137"/>
      <c r="Y69" s="135">
        <f t="shared" si="11"/>
        <v>0</v>
      </c>
      <c r="Z69" s="105">
        <f t="shared" si="12"/>
        <v>0</v>
      </c>
      <c r="AB69" s="139">
        <v>236021.6</v>
      </c>
      <c r="AC69" s="139">
        <v>264922.21000000002</v>
      </c>
      <c r="AD69" s="139">
        <v>236021.6</v>
      </c>
      <c r="AE69" s="139">
        <v>0</v>
      </c>
      <c r="AG69" s="172"/>
      <c r="AH69" s="172"/>
      <c r="AI69" s="172"/>
      <c r="AJ69" s="172"/>
      <c r="AK69" s="172"/>
      <c r="AL69" s="172"/>
      <c r="AM69" s="172"/>
      <c r="AN69" s="172"/>
      <c r="AO69" s="172"/>
    </row>
    <row r="70" spans="1:41" s="81" customFormat="1" ht="30" hidden="1" x14ac:dyDescent="0.25">
      <c r="A70" s="137">
        <f t="shared" si="15"/>
        <v>0</v>
      </c>
      <c r="B70" s="83" t="s">
        <v>145</v>
      </c>
      <c r="C70" s="84" t="s">
        <v>266</v>
      </c>
      <c r="D70" s="170" t="s">
        <v>102</v>
      </c>
      <c r="E70" s="94"/>
      <c r="F70" s="87">
        <f t="shared" si="17"/>
        <v>1525332</v>
      </c>
      <c r="G70" s="87">
        <f t="shared" si="5"/>
        <v>0</v>
      </c>
      <c r="H70" s="149"/>
      <c r="J70" s="104"/>
      <c r="K70" s="105">
        <f t="shared" si="6"/>
        <v>0</v>
      </c>
      <c r="M70" s="104"/>
      <c r="N70" s="105">
        <f t="shared" si="7"/>
        <v>0</v>
      </c>
      <c r="O70" s="137"/>
      <c r="P70" s="104"/>
      <c r="Q70" s="105">
        <f t="shared" si="8"/>
        <v>0</v>
      </c>
      <c r="R70" s="137"/>
      <c r="S70" s="104"/>
      <c r="T70" s="105">
        <f t="shared" si="9"/>
        <v>0</v>
      </c>
      <c r="U70" s="137"/>
      <c r="V70" s="104"/>
      <c r="W70" s="105">
        <f t="shared" si="10"/>
        <v>0</v>
      </c>
      <c r="X70" s="137"/>
      <c r="Y70" s="135">
        <f t="shared" si="11"/>
        <v>0</v>
      </c>
      <c r="Z70" s="105">
        <f t="shared" si="12"/>
        <v>0</v>
      </c>
      <c r="AB70" s="139">
        <v>1525332</v>
      </c>
      <c r="AC70" s="139">
        <v>1712107.35</v>
      </c>
      <c r="AD70" s="139">
        <v>1525332</v>
      </c>
      <c r="AE70" s="139">
        <v>0</v>
      </c>
      <c r="AG70" s="172"/>
      <c r="AH70" s="172"/>
      <c r="AI70" s="172"/>
      <c r="AJ70" s="172"/>
      <c r="AK70" s="172"/>
      <c r="AL70" s="172"/>
      <c r="AM70" s="172"/>
      <c r="AN70" s="172"/>
      <c r="AO70" s="172"/>
    </row>
    <row r="71" spans="1:41" s="81" customFormat="1" ht="15" hidden="1" x14ac:dyDescent="0.25">
      <c r="A71" s="137">
        <f t="shared" si="15"/>
        <v>0</v>
      </c>
      <c r="B71" s="83" t="s">
        <v>146</v>
      </c>
      <c r="C71" s="84" t="s">
        <v>722</v>
      </c>
      <c r="D71" s="170" t="s">
        <v>102</v>
      </c>
      <c r="E71" s="94"/>
      <c r="F71" s="87">
        <f t="shared" si="17"/>
        <v>254259.7</v>
      </c>
      <c r="G71" s="87">
        <f t="shared" si="5"/>
        <v>0</v>
      </c>
      <c r="H71" s="149"/>
      <c r="J71" s="104"/>
      <c r="K71" s="105">
        <f t="shared" si="6"/>
        <v>0</v>
      </c>
      <c r="M71" s="104"/>
      <c r="N71" s="105">
        <f t="shared" si="7"/>
        <v>0</v>
      </c>
      <c r="O71" s="137"/>
      <c r="P71" s="104"/>
      <c r="Q71" s="105">
        <f t="shared" si="8"/>
        <v>0</v>
      </c>
      <c r="R71" s="137"/>
      <c r="S71" s="104"/>
      <c r="T71" s="105">
        <f t="shared" si="9"/>
        <v>0</v>
      </c>
      <c r="U71" s="137"/>
      <c r="V71" s="104"/>
      <c r="W71" s="105">
        <f t="shared" si="10"/>
        <v>0</v>
      </c>
      <c r="X71" s="137"/>
      <c r="Y71" s="135">
        <f t="shared" si="11"/>
        <v>0</v>
      </c>
      <c r="Z71" s="105">
        <f t="shared" si="12"/>
        <v>0</v>
      </c>
      <c r="AB71" s="139">
        <v>254259.7</v>
      </c>
      <c r="AC71" s="139">
        <v>285393.53999999998</v>
      </c>
      <c r="AD71" s="139">
        <v>254259.7</v>
      </c>
      <c r="AE71" s="139">
        <v>0</v>
      </c>
      <c r="AG71" s="172"/>
      <c r="AH71" s="172"/>
      <c r="AI71" s="172"/>
      <c r="AJ71" s="172"/>
      <c r="AK71" s="172"/>
      <c r="AL71" s="172"/>
      <c r="AM71" s="172"/>
      <c r="AN71" s="172"/>
      <c r="AO71" s="172"/>
    </row>
    <row r="72" spans="1:41" s="81" customFormat="1" ht="30" hidden="1" x14ac:dyDescent="0.25">
      <c r="A72" s="137">
        <f t="shared" si="15"/>
        <v>0</v>
      </c>
      <c r="B72" s="83" t="s">
        <v>54</v>
      </c>
      <c r="C72" s="84" t="s">
        <v>267</v>
      </c>
      <c r="D72" s="170" t="s">
        <v>102</v>
      </c>
      <c r="E72" s="94"/>
      <c r="F72" s="87">
        <f t="shared" si="17"/>
        <v>1922761.85</v>
      </c>
      <c r="G72" s="87">
        <f t="shared" si="5"/>
        <v>0</v>
      </c>
      <c r="H72" s="149"/>
      <c r="J72" s="104"/>
      <c r="K72" s="105">
        <f t="shared" si="6"/>
        <v>0</v>
      </c>
      <c r="M72" s="104"/>
      <c r="N72" s="105">
        <f t="shared" si="7"/>
        <v>0</v>
      </c>
      <c r="O72" s="137"/>
      <c r="P72" s="104"/>
      <c r="Q72" s="105">
        <f t="shared" si="8"/>
        <v>0</v>
      </c>
      <c r="R72" s="137"/>
      <c r="S72" s="104"/>
      <c r="T72" s="105">
        <f t="shared" si="9"/>
        <v>0</v>
      </c>
      <c r="U72" s="137"/>
      <c r="V72" s="104"/>
      <c r="W72" s="105">
        <f t="shared" si="10"/>
        <v>0</v>
      </c>
      <c r="X72" s="137"/>
      <c r="Y72" s="135">
        <f t="shared" si="11"/>
        <v>0</v>
      </c>
      <c r="Z72" s="105">
        <f t="shared" si="12"/>
        <v>0</v>
      </c>
      <c r="AB72" s="139">
        <v>1922761.85</v>
      </c>
      <c r="AC72" s="139">
        <v>2158202.08</v>
      </c>
      <c r="AD72" s="139">
        <v>1922761.85</v>
      </c>
      <c r="AE72" s="139">
        <v>0</v>
      </c>
      <c r="AG72" s="172"/>
      <c r="AH72" s="172"/>
      <c r="AI72" s="172"/>
      <c r="AJ72" s="172"/>
      <c r="AK72" s="172"/>
      <c r="AL72" s="172"/>
      <c r="AM72" s="172"/>
      <c r="AN72" s="172"/>
      <c r="AO72" s="172"/>
    </row>
    <row r="73" spans="1:41" s="81" customFormat="1" ht="15" hidden="1" x14ac:dyDescent="0.25">
      <c r="A73" s="137">
        <f t="shared" si="15"/>
        <v>0</v>
      </c>
      <c r="B73" s="83" t="s">
        <v>221</v>
      </c>
      <c r="C73" s="84" t="s">
        <v>723</v>
      </c>
      <c r="D73" s="170" t="s">
        <v>102</v>
      </c>
      <c r="E73" s="94"/>
      <c r="F73" s="87">
        <f t="shared" si="17"/>
        <v>286575.61</v>
      </c>
      <c r="G73" s="87">
        <f t="shared" ref="G73:G136" si="18">+F73*E73</f>
        <v>0</v>
      </c>
      <c r="H73" s="149"/>
      <c r="J73" s="104"/>
      <c r="K73" s="105">
        <f t="shared" ref="K73:K136" si="19">+J73*$F73</f>
        <v>0</v>
      </c>
      <c r="M73" s="104"/>
      <c r="N73" s="105">
        <f t="shared" ref="N73:N136" si="20">+M73*$F73</f>
        <v>0</v>
      </c>
      <c r="O73" s="137"/>
      <c r="P73" s="104"/>
      <c r="Q73" s="105">
        <f t="shared" ref="Q73:Q136" si="21">+P73*$F73</f>
        <v>0</v>
      </c>
      <c r="R73" s="137"/>
      <c r="S73" s="104"/>
      <c r="T73" s="105">
        <f t="shared" ref="T73:T136" si="22">+S73*$F73</f>
        <v>0</v>
      </c>
      <c r="U73" s="137"/>
      <c r="V73" s="104"/>
      <c r="W73" s="105">
        <f t="shared" ref="W73:W136" si="23">+V73*$F73</f>
        <v>0</v>
      </c>
      <c r="X73" s="137"/>
      <c r="Y73" s="135">
        <f t="shared" ref="Y73:Y136" si="24">+V73+S73+P73+M73+J73</f>
        <v>0</v>
      </c>
      <c r="Z73" s="105">
        <f t="shared" ref="Z73:Z136" si="25">+Y73*$F73</f>
        <v>0</v>
      </c>
      <c r="AB73" s="139">
        <v>286575.61</v>
      </c>
      <c r="AC73" s="139">
        <v>321666.51</v>
      </c>
      <c r="AD73" s="139">
        <v>286575.61</v>
      </c>
      <c r="AE73" s="139">
        <v>0</v>
      </c>
      <c r="AG73" s="172"/>
      <c r="AH73" s="172"/>
      <c r="AI73" s="172"/>
      <c r="AJ73" s="172"/>
      <c r="AK73" s="172"/>
      <c r="AL73" s="172"/>
      <c r="AM73" s="172"/>
      <c r="AN73" s="172"/>
      <c r="AO73" s="172"/>
    </row>
    <row r="74" spans="1:41" s="81" customFormat="1" ht="30" hidden="1" x14ac:dyDescent="0.25">
      <c r="A74" s="137">
        <f t="shared" si="15"/>
        <v>0</v>
      </c>
      <c r="B74" s="83" t="s">
        <v>222</v>
      </c>
      <c r="C74" s="84" t="s">
        <v>505</v>
      </c>
      <c r="D74" s="170" t="s">
        <v>102</v>
      </c>
      <c r="E74" s="94"/>
      <c r="F74" s="87">
        <f t="shared" si="17"/>
        <v>697169.44</v>
      </c>
      <c r="G74" s="87">
        <f t="shared" si="18"/>
        <v>0</v>
      </c>
      <c r="H74" s="149" t="s">
        <v>551</v>
      </c>
      <c r="J74" s="104"/>
      <c r="K74" s="105">
        <f t="shared" si="19"/>
        <v>0</v>
      </c>
      <c r="M74" s="104"/>
      <c r="N74" s="105">
        <f t="shared" si="20"/>
        <v>0</v>
      </c>
      <c r="O74" s="137"/>
      <c r="P74" s="104"/>
      <c r="Q74" s="105">
        <f t="shared" si="21"/>
        <v>0</v>
      </c>
      <c r="R74" s="137"/>
      <c r="S74" s="104"/>
      <c r="T74" s="105">
        <f t="shared" si="22"/>
        <v>0</v>
      </c>
      <c r="U74" s="137"/>
      <c r="V74" s="104"/>
      <c r="W74" s="105">
        <f t="shared" si="23"/>
        <v>0</v>
      </c>
      <c r="X74" s="137"/>
      <c r="Y74" s="135">
        <f t="shared" si="24"/>
        <v>0</v>
      </c>
      <c r="Z74" s="105">
        <f t="shared" si="25"/>
        <v>0</v>
      </c>
      <c r="AB74" s="139">
        <v>697169.44</v>
      </c>
      <c r="AC74" s="139">
        <v>782572.69</v>
      </c>
      <c r="AD74" s="139">
        <v>697169.44</v>
      </c>
      <c r="AE74" s="139">
        <v>0</v>
      </c>
      <c r="AG74" s="172"/>
      <c r="AH74" s="172"/>
      <c r="AI74" s="172"/>
      <c r="AJ74" s="172"/>
      <c r="AK74" s="172"/>
      <c r="AL74" s="172"/>
      <c r="AM74" s="172"/>
      <c r="AN74" s="172"/>
      <c r="AO74" s="172"/>
    </row>
    <row r="75" spans="1:41" s="81" customFormat="1" ht="15" hidden="1" x14ac:dyDescent="0.25">
      <c r="A75" s="137">
        <f t="shared" si="15"/>
        <v>0</v>
      </c>
      <c r="B75" s="83" t="s">
        <v>223</v>
      </c>
      <c r="C75" s="84" t="s">
        <v>724</v>
      </c>
      <c r="D75" s="170" t="s">
        <v>102</v>
      </c>
      <c r="E75" s="94"/>
      <c r="F75" s="87">
        <f t="shared" si="17"/>
        <v>370138.54</v>
      </c>
      <c r="G75" s="87">
        <f t="shared" si="18"/>
        <v>0</v>
      </c>
      <c r="H75" s="149"/>
      <c r="J75" s="104"/>
      <c r="K75" s="105">
        <f t="shared" si="19"/>
        <v>0</v>
      </c>
      <c r="M75" s="104"/>
      <c r="N75" s="105">
        <f t="shared" si="20"/>
        <v>0</v>
      </c>
      <c r="O75" s="137"/>
      <c r="P75" s="104"/>
      <c r="Q75" s="105">
        <f t="shared" si="21"/>
        <v>0</v>
      </c>
      <c r="R75" s="137"/>
      <c r="S75" s="104"/>
      <c r="T75" s="105">
        <f t="shared" si="22"/>
        <v>0</v>
      </c>
      <c r="U75" s="137"/>
      <c r="V75" s="104"/>
      <c r="W75" s="105">
        <f t="shared" si="23"/>
        <v>0</v>
      </c>
      <c r="X75" s="137"/>
      <c r="Y75" s="135">
        <f t="shared" si="24"/>
        <v>0</v>
      </c>
      <c r="Z75" s="105">
        <f t="shared" si="25"/>
        <v>0</v>
      </c>
      <c r="AB75" s="139">
        <v>370138.54</v>
      </c>
      <c r="AC75" s="139">
        <v>415480.43</v>
      </c>
      <c r="AD75" s="139">
        <v>370138.54</v>
      </c>
      <c r="AE75" s="139">
        <v>0</v>
      </c>
      <c r="AG75" s="172"/>
      <c r="AH75" s="172"/>
      <c r="AI75" s="172"/>
      <c r="AJ75" s="172"/>
      <c r="AK75" s="172"/>
      <c r="AL75" s="172"/>
      <c r="AM75" s="172"/>
      <c r="AN75" s="172"/>
      <c r="AO75" s="172"/>
    </row>
    <row r="76" spans="1:41" s="81" customFormat="1" ht="30" hidden="1" x14ac:dyDescent="0.25">
      <c r="A76" s="137">
        <f t="shared" si="15"/>
        <v>0</v>
      </c>
      <c r="B76" s="83" t="s">
        <v>224</v>
      </c>
      <c r="C76" s="84" t="s">
        <v>268</v>
      </c>
      <c r="D76" s="170" t="s">
        <v>102</v>
      </c>
      <c r="E76" s="94"/>
      <c r="F76" s="87">
        <f t="shared" si="17"/>
        <v>881962.5</v>
      </c>
      <c r="G76" s="87">
        <f t="shared" si="18"/>
        <v>0</v>
      </c>
      <c r="H76" s="149"/>
      <c r="J76" s="104"/>
      <c r="K76" s="105">
        <f t="shared" si="19"/>
        <v>0</v>
      </c>
      <c r="M76" s="104"/>
      <c r="N76" s="105">
        <f t="shared" si="20"/>
        <v>0</v>
      </c>
      <c r="O76" s="137"/>
      <c r="P76" s="104"/>
      <c r="Q76" s="105">
        <f t="shared" si="21"/>
        <v>0</v>
      </c>
      <c r="R76" s="137"/>
      <c r="S76" s="104"/>
      <c r="T76" s="105">
        <f t="shared" si="22"/>
        <v>0</v>
      </c>
      <c r="U76" s="137"/>
      <c r="V76" s="104"/>
      <c r="W76" s="105">
        <f t="shared" si="23"/>
        <v>0</v>
      </c>
      <c r="X76" s="137"/>
      <c r="Y76" s="135">
        <f t="shared" si="24"/>
        <v>0</v>
      </c>
      <c r="Z76" s="105">
        <f t="shared" si="25"/>
        <v>0</v>
      </c>
      <c r="AB76" s="139">
        <v>881962.5</v>
      </c>
      <c r="AC76" s="139">
        <v>989957.91</v>
      </c>
      <c r="AD76" s="139">
        <v>881962.5</v>
      </c>
      <c r="AE76" s="139">
        <v>0</v>
      </c>
      <c r="AG76" s="172"/>
      <c r="AH76" s="172"/>
      <c r="AI76" s="172"/>
      <c r="AJ76" s="172"/>
      <c r="AK76" s="172"/>
      <c r="AL76" s="172"/>
      <c r="AM76" s="172"/>
      <c r="AN76" s="172"/>
      <c r="AO76" s="172"/>
    </row>
    <row r="77" spans="1:41" s="81" customFormat="1" ht="30" hidden="1" x14ac:dyDescent="0.25">
      <c r="A77" s="137">
        <f t="shared" si="15"/>
        <v>0</v>
      </c>
      <c r="B77" s="83" t="s">
        <v>225</v>
      </c>
      <c r="C77" s="84" t="s">
        <v>269</v>
      </c>
      <c r="D77" s="170" t="s">
        <v>102</v>
      </c>
      <c r="E77" s="94"/>
      <c r="F77" s="87">
        <f t="shared" si="17"/>
        <v>1371012.8</v>
      </c>
      <c r="G77" s="87">
        <f t="shared" si="18"/>
        <v>0</v>
      </c>
      <c r="H77" s="149"/>
      <c r="J77" s="104"/>
      <c r="K77" s="105">
        <f t="shared" si="19"/>
        <v>0</v>
      </c>
      <c r="M77" s="104"/>
      <c r="N77" s="105">
        <f t="shared" si="20"/>
        <v>0</v>
      </c>
      <c r="O77" s="137"/>
      <c r="P77" s="104"/>
      <c r="Q77" s="105">
        <f t="shared" si="21"/>
        <v>0</v>
      </c>
      <c r="R77" s="137"/>
      <c r="S77" s="104"/>
      <c r="T77" s="105">
        <f t="shared" si="22"/>
        <v>0</v>
      </c>
      <c r="U77" s="137"/>
      <c r="V77" s="104"/>
      <c r="W77" s="105">
        <f t="shared" si="23"/>
        <v>0</v>
      </c>
      <c r="X77" s="137"/>
      <c r="Y77" s="135">
        <f t="shared" si="24"/>
        <v>0</v>
      </c>
      <c r="Z77" s="105">
        <f t="shared" si="25"/>
        <v>0</v>
      </c>
      <c r="AB77" s="139">
        <v>1371012.8</v>
      </c>
      <c r="AC77" s="139">
        <v>1538891.92</v>
      </c>
      <c r="AD77" s="139">
        <v>1371012.8</v>
      </c>
      <c r="AE77" s="139">
        <v>0</v>
      </c>
      <c r="AG77" s="172"/>
      <c r="AH77" s="172"/>
      <c r="AI77" s="172"/>
      <c r="AJ77" s="172"/>
      <c r="AK77" s="172"/>
      <c r="AL77" s="172"/>
      <c r="AM77" s="172"/>
      <c r="AN77" s="172"/>
      <c r="AO77" s="172"/>
    </row>
    <row r="78" spans="1:41" s="81" customFormat="1" ht="15" hidden="1" x14ac:dyDescent="0.25">
      <c r="A78" s="137">
        <f t="shared" si="15"/>
        <v>0</v>
      </c>
      <c r="B78" s="83" t="s">
        <v>226</v>
      </c>
      <c r="C78" s="84" t="s">
        <v>270</v>
      </c>
      <c r="D78" s="170" t="s">
        <v>102</v>
      </c>
      <c r="E78" s="94"/>
      <c r="F78" s="87">
        <f t="shared" si="17"/>
        <v>98646.04</v>
      </c>
      <c r="G78" s="87">
        <f t="shared" si="18"/>
        <v>0</v>
      </c>
      <c r="H78" s="149"/>
      <c r="J78" s="104"/>
      <c r="K78" s="105">
        <f t="shared" si="19"/>
        <v>0</v>
      </c>
      <c r="M78" s="104"/>
      <c r="N78" s="105">
        <f t="shared" si="20"/>
        <v>0</v>
      </c>
      <c r="O78" s="137"/>
      <c r="P78" s="104"/>
      <c r="Q78" s="105">
        <f t="shared" si="21"/>
        <v>0</v>
      </c>
      <c r="R78" s="137"/>
      <c r="S78" s="104"/>
      <c r="T78" s="105">
        <f t="shared" si="22"/>
        <v>0</v>
      </c>
      <c r="U78" s="137"/>
      <c r="V78" s="104"/>
      <c r="W78" s="105">
        <f t="shared" si="23"/>
        <v>0</v>
      </c>
      <c r="X78" s="137"/>
      <c r="Y78" s="135">
        <f t="shared" si="24"/>
        <v>0</v>
      </c>
      <c r="Z78" s="105">
        <f t="shared" si="25"/>
        <v>0</v>
      </c>
      <c r="AB78" s="139">
        <v>98646.04</v>
      </c>
      <c r="AC78" s="139">
        <v>110725.15</v>
      </c>
      <c r="AD78" s="139">
        <v>98646.04</v>
      </c>
      <c r="AE78" s="139">
        <v>0</v>
      </c>
      <c r="AG78" s="172"/>
      <c r="AH78" s="172"/>
      <c r="AI78" s="172"/>
      <c r="AJ78" s="172"/>
      <c r="AK78" s="172"/>
      <c r="AL78" s="172"/>
      <c r="AM78" s="172"/>
      <c r="AN78" s="172"/>
      <c r="AO78" s="172"/>
    </row>
    <row r="79" spans="1:41" s="81" customFormat="1" ht="15" hidden="1" x14ac:dyDescent="0.25">
      <c r="A79" s="137">
        <f t="shared" si="15"/>
        <v>0</v>
      </c>
      <c r="B79" s="83" t="s">
        <v>275</v>
      </c>
      <c r="C79" s="84" t="s">
        <v>271</v>
      </c>
      <c r="D79" s="170" t="s">
        <v>102</v>
      </c>
      <c r="E79" s="94"/>
      <c r="F79" s="87">
        <f t="shared" si="17"/>
        <v>351113.03</v>
      </c>
      <c r="G79" s="87">
        <f t="shared" si="18"/>
        <v>0</v>
      </c>
      <c r="H79" s="149"/>
      <c r="J79" s="104"/>
      <c r="K79" s="105">
        <f t="shared" si="19"/>
        <v>0</v>
      </c>
      <c r="M79" s="104"/>
      <c r="N79" s="105">
        <f t="shared" si="20"/>
        <v>0</v>
      </c>
      <c r="O79" s="137"/>
      <c r="P79" s="104"/>
      <c r="Q79" s="105">
        <f t="shared" si="21"/>
        <v>0</v>
      </c>
      <c r="R79" s="137"/>
      <c r="S79" s="104"/>
      <c r="T79" s="105">
        <f t="shared" si="22"/>
        <v>0</v>
      </c>
      <c r="U79" s="137"/>
      <c r="V79" s="104"/>
      <c r="W79" s="105">
        <f t="shared" si="23"/>
        <v>0</v>
      </c>
      <c r="X79" s="137"/>
      <c r="Y79" s="135">
        <f t="shared" si="24"/>
        <v>0</v>
      </c>
      <c r="Z79" s="105">
        <f t="shared" si="25"/>
        <v>0</v>
      </c>
      <c r="AB79" s="139">
        <v>351113.03</v>
      </c>
      <c r="AC79" s="139">
        <v>394106.47</v>
      </c>
      <c r="AD79" s="139">
        <v>351113.03</v>
      </c>
      <c r="AE79" s="139">
        <v>0</v>
      </c>
      <c r="AG79" s="172"/>
      <c r="AH79" s="172"/>
      <c r="AI79" s="172"/>
      <c r="AJ79" s="172"/>
      <c r="AK79" s="172"/>
      <c r="AL79" s="172"/>
      <c r="AM79" s="172"/>
      <c r="AN79" s="172"/>
      <c r="AO79" s="172"/>
    </row>
    <row r="80" spans="1:41" s="81" customFormat="1" ht="15" hidden="1" x14ac:dyDescent="0.25">
      <c r="A80" s="137">
        <f t="shared" si="15"/>
        <v>0</v>
      </c>
      <c r="B80" s="83" t="s">
        <v>277</v>
      </c>
      <c r="C80" s="84" t="s">
        <v>272</v>
      </c>
      <c r="D80" s="170" t="s">
        <v>102</v>
      </c>
      <c r="E80" s="94"/>
      <c r="F80" s="87">
        <f t="shared" si="17"/>
        <v>10449.790000000001</v>
      </c>
      <c r="G80" s="87">
        <f t="shared" si="18"/>
        <v>0</v>
      </c>
      <c r="H80" s="149"/>
      <c r="J80" s="104"/>
      <c r="K80" s="105">
        <f t="shared" si="19"/>
        <v>0</v>
      </c>
      <c r="M80" s="104"/>
      <c r="N80" s="105">
        <f t="shared" si="20"/>
        <v>0</v>
      </c>
      <c r="O80" s="137"/>
      <c r="P80" s="104"/>
      <c r="Q80" s="105">
        <f t="shared" si="21"/>
        <v>0</v>
      </c>
      <c r="R80" s="137"/>
      <c r="S80" s="104"/>
      <c r="T80" s="105">
        <f t="shared" si="22"/>
        <v>0</v>
      </c>
      <c r="U80" s="137"/>
      <c r="V80" s="104"/>
      <c r="W80" s="105">
        <f t="shared" si="23"/>
        <v>0</v>
      </c>
      <c r="X80" s="137"/>
      <c r="Y80" s="135">
        <f t="shared" si="24"/>
        <v>0</v>
      </c>
      <c r="Z80" s="105">
        <f t="shared" si="25"/>
        <v>0</v>
      </c>
      <c r="AB80" s="139">
        <v>10449.790000000001</v>
      </c>
      <c r="AC80" s="139">
        <v>11729.36</v>
      </c>
      <c r="AD80" s="139">
        <v>10449.790000000001</v>
      </c>
      <c r="AE80" s="139">
        <v>0</v>
      </c>
      <c r="AG80" s="172"/>
      <c r="AH80" s="172"/>
      <c r="AI80" s="172"/>
      <c r="AJ80" s="172"/>
      <c r="AK80" s="172"/>
      <c r="AL80" s="172"/>
      <c r="AM80" s="172"/>
      <c r="AN80" s="172"/>
      <c r="AO80" s="172"/>
    </row>
    <row r="81" spans="1:41" s="81" customFormat="1" ht="15" hidden="1" x14ac:dyDescent="0.25">
      <c r="A81" s="137">
        <f t="shared" si="15"/>
        <v>0</v>
      </c>
      <c r="B81" s="83" t="s">
        <v>278</v>
      </c>
      <c r="C81" s="84" t="s">
        <v>273</v>
      </c>
      <c r="D81" s="170" t="s">
        <v>102</v>
      </c>
      <c r="E81" s="94"/>
      <c r="F81" s="87">
        <f t="shared" si="17"/>
        <v>6269.88</v>
      </c>
      <c r="G81" s="87">
        <f t="shared" si="18"/>
        <v>0</v>
      </c>
      <c r="H81" s="149"/>
      <c r="J81" s="104"/>
      <c r="K81" s="105">
        <f t="shared" si="19"/>
        <v>0</v>
      </c>
      <c r="M81" s="104"/>
      <c r="N81" s="105">
        <f t="shared" si="20"/>
        <v>0</v>
      </c>
      <c r="O81" s="137"/>
      <c r="P81" s="104"/>
      <c r="Q81" s="105">
        <f t="shared" si="21"/>
        <v>0</v>
      </c>
      <c r="R81" s="137"/>
      <c r="S81" s="104"/>
      <c r="T81" s="105">
        <f t="shared" si="22"/>
        <v>0</v>
      </c>
      <c r="U81" s="137"/>
      <c r="V81" s="104"/>
      <c r="W81" s="105">
        <f t="shared" si="23"/>
        <v>0</v>
      </c>
      <c r="X81" s="137"/>
      <c r="Y81" s="135">
        <f t="shared" si="24"/>
        <v>0</v>
      </c>
      <c r="Z81" s="105">
        <f t="shared" si="25"/>
        <v>0</v>
      </c>
      <c r="AB81" s="139">
        <v>6269.88</v>
      </c>
      <c r="AC81" s="139">
        <v>7037.62</v>
      </c>
      <c r="AD81" s="139">
        <v>6269.88</v>
      </c>
      <c r="AE81" s="139">
        <v>0</v>
      </c>
      <c r="AG81" s="172"/>
      <c r="AH81" s="172"/>
      <c r="AI81" s="172"/>
      <c r="AJ81" s="172"/>
      <c r="AK81" s="172"/>
      <c r="AL81" s="172"/>
      <c r="AM81" s="172"/>
      <c r="AN81" s="172"/>
      <c r="AO81" s="172"/>
    </row>
    <row r="82" spans="1:41" s="81" customFormat="1" ht="15" hidden="1" x14ac:dyDescent="0.25">
      <c r="A82" s="137">
        <f t="shared" si="15"/>
        <v>0</v>
      </c>
      <c r="B82" s="83" t="s">
        <v>280</v>
      </c>
      <c r="C82" s="84" t="s">
        <v>274</v>
      </c>
      <c r="D82" s="170" t="s">
        <v>102</v>
      </c>
      <c r="E82" s="94"/>
      <c r="F82" s="87">
        <f t="shared" si="17"/>
        <v>153547.97</v>
      </c>
      <c r="G82" s="87">
        <f t="shared" si="18"/>
        <v>0</v>
      </c>
      <c r="H82" s="149"/>
      <c r="J82" s="104"/>
      <c r="K82" s="105">
        <f t="shared" si="19"/>
        <v>0</v>
      </c>
      <c r="M82" s="104"/>
      <c r="N82" s="105">
        <f t="shared" si="20"/>
        <v>0</v>
      </c>
      <c r="O82" s="137"/>
      <c r="P82" s="104"/>
      <c r="Q82" s="105">
        <f t="shared" si="21"/>
        <v>0</v>
      </c>
      <c r="R82" s="137"/>
      <c r="S82" s="104"/>
      <c r="T82" s="105">
        <f t="shared" si="22"/>
        <v>0</v>
      </c>
      <c r="U82" s="137"/>
      <c r="V82" s="104"/>
      <c r="W82" s="105">
        <f t="shared" si="23"/>
        <v>0</v>
      </c>
      <c r="X82" s="137"/>
      <c r="Y82" s="135">
        <f t="shared" si="24"/>
        <v>0</v>
      </c>
      <c r="Z82" s="105">
        <f t="shared" si="25"/>
        <v>0</v>
      </c>
      <c r="AB82" s="139">
        <v>153547.97</v>
      </c>
      <c r="AC82" s="139">
        <v>172349.77</v>
      </c>
      <c r="AD82" s="139">
        <v>153547.97</v>
      </c>
      <c r="AE82" s="139">
        <v>0</v>
      </c>
      <c r="AG82" s="172"/>
      <c r="AH82" s="172"/>
      <c r="AI82" s="172"/>
      <c r="AJ82" s="172"/>
      <c r="AK82" s="172"/>
      <c r="AL82" s="172"/>
      <c r="AM82" s="172"/>
      <c r="AN82" s="172"/>
      <c r="AO82" s="172"/>
    </row>
    <row r="83" spans="1:41" s="81" customFormat="1" ht="15" hidden="1" x14ac:dyDescent="0.25">
      <c r="A83" s="137">
        <f t="shared" si="15"/>
        <v>0</v>
      </c>
      <c r="B83" s="83" t="s">
        <v>282</v>
      </c>
      <c r="C83" s="84" t="s">
        <v>504</v>
      </c>
      <c r="D83" s="170" t="s">
        <v>102</v>
      </c>
      <c r="E83" s="94"/>
      <c r="F83" s="87">
        <f t="shared" si="17"/>
        <v>40946.129999999997</v>
      </c>
      <c r="G83" s="87">
        <f t="shared" si="18"/>
        <v>0</v>
      </c>
      <c r="H83" s="149"/>
      <c r="J83" s="104"/>
      <c r="K83" s="105">
        <f t="shared" si="19"/>
        <v>0</v>
      </c>
      <c r="M83" s="104"/>
      <c r="N83" s="105">
        <f t="shared" si="20"/>
        <v>0</v>
      </c>
      <c r="O83" s="137"/>
      <c r="P83" s="104"/>
      <c r="Q83" s="105">
        <f t="shared" si="21"/>
        <v>0</v>
      </c>
      <c r="R83" s="137"/>
      <c r="S83" s="104"/>
      <c r="T83" s="105">
        <f t="shared" si="22"/>
        <v>0</v>
      </c>
      <c r="U83" s="137"/>
      <c r="V83" s="104"/>
      <c r="W83" s="105">
        <f t="shared" si="23"/>
        <v>0</v>
      </c>
      <c r="X83" s="137"/>
      <c r="Y83" s="135">
        <f t="shared" si="24"/>
        <v>0</v>
      </c>
      <c r="Z83" s="105">
        <f t="shared" si="25"/>
        <v>0</v>
      </c>
      <c r="AB83" s="139">
        <v>40946.129999999997</v>
      </c>
      <c r="AC83" s="139">
        <v>45959.94</v>
      </c>
      <c r="AD83" s="139">
        <v>40946.129999999997</v>
      </c>
      <c r="AE83" s="139">
        <v>0</v>
      </c>
      <c r="AG83" s="172"/>
      <c r="AH83" s="172"/>
      <c r="AI83" s="172"/>
      <c r="AJ83" s="172"/>
      <c r="AK83" s="172"/>
      <c r="AL83" s="172"/>
      <c r="AM83" s="172"/>
      <c r="AN83" s="172"/>
      <c r="AO83" s="172"/>
    </row>
    <row r="84" spans="1:41" s="81" customFormat="1" ht="15" hidden="1" x14ac:dyDescent="0.25">
      <c r="A84" s="137">
        <f t="shared" si="15"/>
        <v>0</v>
      </c>
      <c r="B84" s="83" t="s">
        <v>284</v>
      </c>
      <c r="C84" s="84" t="s">
        <v>546</v>
      </c>
      <c r="D84" s="170" t="s">
        <v>102</v>
      </c>
      <c r="E84" s="94"/>
      <c r="F84" s="87">
        <f t="shared" si="17"/>
        <v>1153657.1100000001</v>
      </c>
      <c r="G84" s="87">
        <f t="shared" si="18"/>
        <v>0</v>
      </c>
      <c r="H84" s="149"/>
      <c r="J84" s="104"/>
      <c r="K84" s="105">
        <f t="shared" si="19"/>
        <v>0</v>
      </c>
      <c r="M84" s="104"/>
      <c r="N84" s="105">
        <f t="shared" si="20"/>
        <v>0</v>
      </c>
      <c r="O84" s="137"/>
      <c r="P84" s="104"/>
      <c r="Q84" s="105">
        <f t="shared" si="21"/>
        <v>0</v>
      </c>
      <c r="R84" s="137"/>
      <c r="S84" s="104"/>
      <c r="T84" s="105">
        <f t="shared" si="22"/>
        <v>0</v>
      </c>
      <c r="U84" s="137"/>
      <c r="V84" s="104"/>
      <c r="W84" s="105">
        <f t="shared" si="23"/>
        <v>0</v>
      </c>
      <c r="X84" s="137"/>
      <c r="Y84" s="135">
        <f t="shared" si="24"/>
        <v>0</v>
      </c>
      <c r="Z84" s="105">
        <f t="shared" si="25"/>
        <v>0</v>
      </c>
      <c r="AB84" s="139">
        <v>1153657.1100000001</v>
      </c>
      <c r="AC84" s="139">
        <v>1294921.25</v>
      </c>
      <c r="AD84" s="139">
        <v>1153657.1100000001</v>
      </c>
      <c r="AE84" s="139">
        <v>0</v>
      </c>
      <c r="AG84" s="172"/>
      <c r="AH84" s="172"/>
      <c r="AI84" s="172"/>
      <c r="AJ84" s="172"/>
      <c r="AK84" s="172"/>
      <c r="AL84" s="172"/>
      <c r="AM84" s="172"/>
      <c r="AN84" s="172"/>
      <c r="AO84" s="172"/>
    </row>
    <row r="85" spans="1:41" s="81" customFormat="1" ht="30" hidden="1" x14ac:dyDescent="0.25">
      <c r="A85" s="137">
        <f t="shared" si="15"/>
        <v>0</v>
      </c>
      <c r="B85" s="83" t="s">
        <v>286</v>
      </c>
      <c r="C85" s="84" t="s">
        <v>547</v>
      </c>
      <c r="D85" s="170" t="s">
        <v>102</v>
      </c>
      <c r="E85" s="94"/>
      <c r="F85" s="87">
        <f t="shared" si="17"/>
        <v>1281088.6100000001</v>
      </c>
      <c r="G85" s="87">
        <f t="shared" si="18"/>
        <v>0</v>
      </c>
      <c r="H85" s="149" t="s">
        <v>552</v>
      </c>
      <c r="J85" s="104"/>
      <c r="K85" s="105">
        <f t="shared" si="19"/>
        <v>0</v>
      </c>
      <c r="M85" s="104"/>
      <c r="N85" s="105">
        <f t="shared" si="20"/>
        <v>0</v>
      </c>
      <c r="O85" s="137"/>
      <c r="P85" s="104"/>
      <c r="Q85" s="105">
        <f t="shared" si="21"/>
        <v>0</v>
      </c>
      <c r="R85" s="137"/>
      <c r="S85" s="104"/>
      <c r="T85" s="105">
        <f t="shared" si="22"/>
        <v>0</v>
      </c>
      <c r="U85" s="137"/>
      <c r="V85" s="104"/>
      <c r="W85" s="105">
        <f t="shared" si="23"/>
        <v>0</v>
      </c>
      <c r="X85" s="137"/>
      <c r="Y85" s="135">
        <f t="shared" si="24"/>
        <v>0</v>
      </c>
      <c r="Z85" s="105">
        <f t="shared" si="25"/>
        <v>0</v>
      </c>
      <c r="AB85" s="139">
        <v>1281088.6100000001</v>
      </c>
      <c r="AC85" s="139">
        <v>1437956.6</v>
      </c>
      <c r="AD85" s="139">
        <v>1281088.6100000001</v>
      </c>
      <c r="AE85" s="139">
        <v>0</v>
      </c>
      <c r="AG85" s="172"/>
      <c r="AH85" s="172"/>
      <c r="AI85" s="172"/>
      <c r="AJ85" s="172"/>
      <c r="AK85" s="172"/>
      <c r="AL85" s="172"/>
      <c r="AM85" s="172"/>
      <c r="AN85" s="172"/>
      <c r="AO85" s="172"/>
    </row>
    <row r="86" spans="1:41" s="81" customFormat="1" ht="30" hidden="1" x14ac:dyDescent="0.25">
      <c r="A86" s="137">
        <f t="shared" si="15"/>
        <v>0</v>
      </c>
      <c r="B86" s="83" t="s">
        <v>288</v>
      </c>
      <c r="C86" s="84" t="s">
        <v>548</v>
      </c>
      <c r="D86" s="170" t="s">
        <v>102</v>
      </c>
      <c r="E86" s="94"/>
      <c r="F86" s="87">
        <f t="shared" si="17"/>
        <v>1906042.18</v>
      </c>
      <c r="G86" s="87">
        <f t="shared" si="18"/>
        <v>0</v>
      </c>
      <c r="H86" s="149" t="s">
        <v>553</v>
      </c>
      <c r="J86" s="104"/>
      <c r="K86" s="105">
        <f t="shared" si="19"/>
        <v>0</v>
      </c>
      <c r="M86" s="104"/>
      <c r="N86" s="105">
        <f t="shared" si="20"/>
        <v>0</v>
      </c>
      <c r="O86" s="137"/>
      <c r="P86" s="104"/>
      <c r="Q86" s="105">
        <f t="shared" si="21"/>
        <v>0</v>
      </c>
      <c r="R86" s="137"/>
      <c r="S86" s="104"/>
      <c r="T86" s="105">
        <f t="shared" si="22"/>
        <v>0</v>
      </c>
      <c r="U86" s="137"/>
      <c r="V86" s="104"/>
      <c r="W86" s="105">
        <f t="shared" si="23"/>
        <v>0</v>
      </c>
      <c r="X86" s="137"/>
      <c r="Y86" s="135">
        <f t="shared" si="24"/>
        <v>0</v>
      </c>
      <c r="Z86" s="105">
        <f t="shared" si="25"/>
        <v>0</v>
      </c>
      <c r="AB86" s="139">
        <v>1906042.18</v>
      </c>
      <c r="AC86" s="139">
        <v>2139435.1</v>
      </c>
      <c r="AD86" s="139">
        <v>1906042.18</v>
      </c>
      <c r="AE86" s="139">
        <v>0</v>
      </c>
      <c r="AG86" s="172"/>
      <c r="AH86" s="172"/>
      <c r="AI86" s="172"/>
      <c r="AJ86" s="172"/>
      <c r="AK86" s="172"/>
      <c r="AL86" s="172"/>
      <c r="AM86" s="172"/>
      <c r="AN86" s="172"/>
      <c r="AO86" s="172"/>
    </row>
    <row r="87" spans="1:41" s="81" customFormat="1" ht="15" hidden="1" x14ac:dyDescent="0.25">
      <c r="A87" s="137">
        <f t="shared" si="15"/>
        <v>0</v>
      </c>
      <c r="B87" s="83" t="s">
        <v>290</v>
      </c>
      <c r="C87" s="84" t="s">
        <v>276</v>
      </c>
      <c r="D87" s="170" t="s">
        <v>102</v>
      </c>
      <c r="E87" s="94"/>
      <c r="F87" s="87">
        <f t="shared" si="17"/>
        <v>443071.21</v>
      </c>
      <c r="G87" s="87">
        <f t="shared" si="18"/>
        <v>0</v>
      </c>
      <c r="H87" s="149"/>
      <c r="J87" s="104"/>
      <c r="K87" s="105">
        <f t="shared" si="19"/>
        <v>0</v>
      </c>
      <c r="M87" s="104"/>
      <c r="N87" s="105">
        <f t="shared" si="20"/>
        <v>0</v>
      </c>
      <c r="O87" s="137"/>
      <c r="P87" s="104"/>
      <c r="Q87" s="105">
        <f t="shared" si="21"/>
        <v>0</v>
      </c>
      <c r="R87" s="137"/>
      <c r="S87" s="104"/>
      <c r="T87" s="105">
        <f t="shared" si="22"/>
        <v>0</v>
      </c>
      <c r="U87" s="137"/>
      <c r="V87" s="104"/>
      <c r="W87" s="105">
        <f t="shared" si="23"/>
        <v>0</v>
      </c>
      <c r="X87" s="137"/>
      <c r="Y87" s="135">
        <f t="shared" si="24"/>
        <v>0</v>
      </c>
      <c r="Z87" s="105">
        <f t="shared" si="25"/>
        <v>0</v>
      </c>
      <c r="AB87" s="139">
        <v>443071.21</v>
      </c>
      <c r="AC87" s="139">
        <v>497324.83</v>
      </c>
      <c r="AD87" s="139">
        <v>443071.21</v>
      </c>
      <c r="AE87" s="139">
        <v>0</v>
      </c>
      <c r="AG87" s="172"/>
      <c r="AH87" s="172"/>
      <c r="AI87" s="172"/>
      <c r="AJ87" s="172"/>
      <c r="AK87" s="172"/>
      <c r="AL87" s="172"/>
      <c r="AM87" s="172"/>
      <c r="AN87" s="172"/>
      <c r="AO87" s="172"/>
    </row>
    <row r="88" spans="1:41" s="81" customFormat="1" ht="15" hidden="1" x14ac:dyDescent="0.25">
      <c r="A88" s="137">
        <f t="shared" si="15"/>
        <v>0</v>
      </c>
      <c r="B88" s="83" t="s">
        <v>292</v>
      </c>
      <c r="C88" s="84" t="s">
        <v>279</v>
      </c>
      <c r="D88" s="170" t="s">
        <v>102</v>
      </c>
      <c r="E88" s="94"/>
      <c r="F88" s="87">
        <f t="shared" si="17"/>
        <v>69386.62</v>
      </c>
      <c r="G88" s="87">
        <f t="shared" si="18"/>
        <v>0</v>
      </c>
      <c r="H88" s="149"/>
      <c r="J88" s="104"/>
      <c r="K88" s="105">
        <f t="shared" si="19"/>
        <v>0</v>
      </c>
      <c r="M88" s="104"/>
      <c r="N88" s="105">
        <f t="shared" si="20"/>
        <v>0</v>
      </c>
      <c r="O88" s="137"/>
      <c r="P88" s="104"/>
      <c r="Q88" s="105">
        <f t="shared" si="21"/>
        <v>0</v>
      </c>
      <c r="R88" s="137"/>
      <c r="S88" s="104"/>
      <c r="T88" s="105">
        <f t="shared" si="22"/>
        <v>0</v>
      </c>
      <c r="U88" s="137"/>
      <c r="V88" s="104"/>
      <c r="W88" s="105">
        <f t="shared" si="23"/>
        <v>0</v>
      </c>
      <c r="X88" s="137"/>
      <c r="Y88" s="135">
        <f t="shared" si="24"/>
        <v>0</v>
      </c>
      <c r="Z88" s="105">
        <f t="shared" si="25"/>
        <v>0</v>
      </c>
      <c r="AB88" s="139">
        <v>69386.62</v>
      </c>
      <c r="AC88" s="139">
        <v>77882.94</v>
      </c>
      <c r="AD88" s="139">
        <v>69386.62</v>
      </c>
      <c r="AE88" s="139">
        <v>0</v>
      </c>
      <c r="AG88" s="172"/>
      <c r="AH88" s="172"/>
      <c r="AI88" s="172"/>
      <c r="AJ88" s="172"/>
      <c r="AK88" s="172"/>
      <c r="AL88" s="172"/>
      <c r="AM88" s="172"/>
      <c r="AN88" s="172"/>
      <c r="AO88" s="172"/>
    </row>
    <row r="89" spans="1:41" s="81" customFormat="1" ht="15" hidden="1" x14ac:dyDescent="0.25">
      <c r="A89" s="137">
        <f t="shared" si="15"/>
        <v>0</v>
      </c>
      <c r="B89" s="83" t="s">
        <v>294</v>
      </c>
      <c r="C89" s="84" t="s">
        <v>281</v>
      </c>
      <c r="D89" s="170" t="s">
        <v>102</v>
      </c>
      <c r="E89" s="94"/>
      <c r="F89" s="87">
        <f t="shared" si="17"/>
        <v>232403.39</v>
      </c>
      <c r="G89" s="87">
        <f t="shared" si="18"/>
        <v>0</v>
      </c>
      <c r="H89" s="149"/>
      <c r="J89" s="104"/>
      <c r="K89" s="105">
        <f t="shared" si="19"/>
        <v>0</v>
      </c>
      <c r="M89" s="104"/>
      <c r="N89" s="105">
        <f t="shared" si="20"/>
        <v>0</v>
      </c>
      <c r="O89" s="137"/>
      <c r="P89" s="104"/>
      <c r="Q89" s="105">
        <f t="shared" si="21"/>
        <v>0</v>
      </c>
      <c r="R89" s="137"/>
      <c r="S89" s="104"/>
      <c r="T89" s="105">
        <f t="shared" si="22"/>
        <v>0</v>
      </c>
      <c r="U89" s="137"/>
      <c r="V89" s="104"/>
      <c r="W89" s="105">
        <f t="shared" si="23"/>
        <v>0</v>
      </c>
      <c r="X89" s="137"/>
      <c r="Y89" s="135">
        <f t="shared" si="24"/>
        <v>0</v>
      </c>
      <c r="Z89" s="105">
        <f t="shared" si="25"/>
        <v>0</v>
      </c>
      <c r="AB89" s="139">
        <v>232403.39</v>
      </c>
      <c r="AC89" s="139">
        <v>260860.95</v>
      </c>
      <c r="AD89" s="139">
        <v>232403.39</v>
      </c>
      <c r="AE89" s="139">
        <v>0</v>
      </c>
      <c r="AG89" s="172"/>
      <c r="AH89" s="172"/>
      <c r="AI89" s="172"/>
      <c r="AJ89" s="172"/>
      <c r="AK89" s="172"/>
      <c r="AL89" s="172"/>
      <c r="AM89" s="172"/>
      <c r="AN89" s="172"/>
      <c r="AO89" s="172"/>
    </row>
    <row r="90" spans="1:41" s="81" customFormat="1" ht="15" hidden="1" x14ac:dyDescent="0.25">
      <c r="A90" s="137">
        <f t="shared" si="15"/>
        <v>0</v>
      </c>
      <c r="B90" s="83" t="s">
        <v>296</v>
      </c>
      <c r="C90" s="84" t="s">
        <v>549</v>
      </c>
      <c r="D90" s="170" t="s">
        <v>102</v>
      </c>
      <c r="E90" s="94"/>
      <c r="F90" s="87">
        <f t="shared" si="17"/>
        <v>267514.69</v>
      </c>
      <c r="G90" s="87">
        <f t="shared" si="18"/>
        <v>0</v>
      </c>
      <c r="H90" s="149"/>
      <c r="J90" s="104"/>
      <c r="K90" s="105">
        <f t="shared" si="19"/>
        <v>0</v>
      </c>
      <c r="M90" s="104"/>
      <c r="N90" s="105">
        <f t="shared" si="20"/>
        <v>0</v>
      </c>
      <c r="O90" s="137"/>
      <c r="P90" s="104"/>
      <c r="Q90" s="105">
        <f t="shared" si="21"/>
        <v>0</v>
      </c>
      <c r="R90" s="137"/>
      <c r="S90" s="104"/>
      <c r="T90" s="105">
        <f t="shared" si="22"/>
        <v>0</v>
      </c>
      <c r="U90" s="137"/>
      <c r="V90" s="104"/>
      <c r="W90" s="105">
        <f t="shared" si="23"/>
        <v>0</v>
      </c>
      <c r="X90" s="137"/>
      <c r="Y90" s="135">
        <f t="shared" si="24"/>
        <v>0</v>
      </c>
      <c r="Z90" s="105">
        <f t="shared" si="25"/>
        <v>0</v>
      </c>
      <c r="AB90" s="139">
        <v>267514.69</v>
      </c>
      <c r="AC90" s="139">
        <v>300271.59000000003</v>
      </c>
      <c r="AD90" s="139">
        <v>267514.69</v>
      </c>
      <c r="AE90" s="139">
        <v>0</v>
      </c>
      <c r="AG90" s="172"/>
      <c r="AH90" s="172"/>
      <c r="AI90" s="172"/>
      <c r="AJ90" s="172"/>
      <c r="AK90" s="172"/>
      <c r="AL90" s="172"/>
      <c r="AM90" s="172"/>
      <c r="AN90" s="172"/>
      <c r="AO90" s="172"/>
    </row>
    <row r="91" spans="1:41" s="81" customFormat="1" ht="15" hidden="1" x14ac:dyDescent="0.25">
      <c r="A91" s="137">
        <f t="shared" si="15"/>
        <v>0</v>
      </c>
      <c r="B91" s="83" t="s">
        <v>298</v>
      </c>
      <c r="C91" s="84" t="s">
        <v>283</v>
      </c>
      <c r="D91" s="170" t="s">
        <v>102</v>
      </c>
      <c r="E91" s="94"/>
      <c r="F91" s="87">
        <f t="shared" si="17"/>
        <v>107841.86</v>
      </c>
      <c r="G91" s="87">
        <f t="shared" si="18"/>
        <v>0</v>
      </c>
      <c r="H91" s="149"/>
      <c r="J91" s="104"/>
      <c r="K91" s="105">
        <f t="shared" si="19"/>
        <v>0</v>
      </c>
      <c r="M91" s="104"/>
      <c r="N91" s="105">
        <f t="shared" si="20"/>
        <v>0</v>
      </c>
      <c r="O91" s="137"/>
      <c r="P91" s="104"/>
      <c r="Q91" s="105">
        <f t="shared" si="21"/>
        <v>0</v>
      </c>
      <c r="R91" s="137"/>
      <c r="S91" s="104"/>
      <c r="T91" s="105">
        <f t="shared" si="22"/>
        <v>0</v>
      </c>
      <c r="U91" s="137"/>
      <c r="V91" s="104"/>
      <c r="W91" s="105">
        <f t="shared" si="23"/>
        <v>0</v>
      </c>
      <c r="X91" s="137"/>
      <c r="Y91" s="135">
        <f t="shared" si="24"/>
        <v>0</v>
      </c>
      <c r="Z91" s="105">
        <f t="shared" si="25"/>
        <v>0</v>
      </c>
      <c r="AB91" s="139">
        <v>107841.86</v>
      </c>
      <c r="AC91" s="139">
        <v>121046.99</v>
      </c>
      <c r="AD91" s="139">
        <v>107841.86</v>
      </c>
      <c r="AE91" s="139">
        <v>0</v>
      </c>
      <c r="AG91" s="172"/>
      <c r="AH91" s="172"/>
      <c r="AI91" s="172"/>
      <c r="AJ91" s="172"/>
      <c r="AK91" s="172"/>
      <c r="AL91" s="172"/>
      <c r="AM91" s="172"/>
      <c r="AN91" s="172"/>
      <c r="AO91" s="172"/>
    </row>
    <row r="92" spans="1:41" s="81" customFormat="1" ht="15" hidden="1" x14ac:dyDescent="0.25">
      <c r="A92" s="137">
        <f t="shared" si="15"/>
        <v>0</v>
      </c>
      <c r="B92" s="83" t="s">
        <v>300</v>
      </c>
      <c r="C92" s="84" t="s">
        <v>285</v>
      </c>
      <c r="D92" s="170" t="s">
        <v>102</v>
      </c>
      <c r="E92" s="94"/>
      <c r="F92" s="87">
        <f t="shared" si="17"/>
        <v>117037.68</v>
      </c>
      <c r="G92" s="87">
        <f t="shared" si="18"/>
        <v>0</v>
      </c>
      <c r="H92" s="149"/>
      <c r="J92" s="104"/>
      <c r="K92" s="105">
        <f t="shared" si="19"/>
        <v>0</v>
      </c>
      <c r="M92" s="104"/>
      <c r="N92" s="105">
        <f t="shared" si="20"/>
        <v>0</v>
      </c>
      <c r="O92" s="137"/>
      <c r="P92" s="104"/>
      <c r="Q92" s="105">
        <f t="shared" si="21"/>
        <v>0</v>
      </c>
      <c r="R92" s="137"/>
      <c r="S92" s="104"/>
      <c r="T92" s="105">
        <f t="shared" si="22"/>
        <v>0</v>
      </c>
      <c r="U92" s="137"/>
      <c r="V92" s="104"/>
      <c r="W92" s="105">
        <f t="shared" si="23"/>
        <v>0</v>
      </c>
      <c r="X92" s="137"/>
      <c r="Y92" s="135">
        <f t="shared" si="24"/>
        <v>0</v>
      </c>
      <c r="Z92" s="105">
        <f t="shared" si="25"/>
        <v>0</v>
      </c>
      <c r="AB92" s="139">
        <v>117037.68</v>
      </c>
      <c r="AC92" s="139">
        <v>131368.82</v>
      </c>
      <c r="AD92" s="139">
        <v>117037.68</v>
      </c>
      <c r="AE92" s="139">
        <v>0</v>
      </c>
      <c r="AG92" s="172"/>
      <c r="AH92" s="172"/>
      <c r="AI92" s="172"/>
      <c r="AJ92" s="172"/>
      <c r="AK92" s="172"/>
      <c r="AL92" s="172"/>
      <c r="AM92" s="172"/>
      <c r="AN92" s="172"/>
      <c r="AO92" s="172"/>
    </row>
    <row r="93" spans="1:41" s="81" customFormat="1" ht="15" hidden="1" x14ac:dyDescent="0.25">
      <c r="A93" s="137">
        <f t="shared" si="15"/>
        <v>0</v>
      </c>
      <c r="B93" s="83" t="s">
        <v>302</v>
      </c>
      <c r="C93" s="84" t="s">
        <v>287</v>
      </c>
      <c r="D93" s="170" t="s">
        <v>102</v>
      </c>
      <c r="E93" s="94"/>
      <c r="F93" s="87">
        <f t="shared" si="17"/>
        <v>132085.38</v>
      </c>
      <c r="G93" s="87">
        <f t="shared" si="18"/>
        <v>0</v>
      </c>
      <c r="H93" s="149"/>
      <c r="J93" s="104"/>
      <c r="K93" s="105">
        <f t="shared" si="19"/>
        <v>0</v>
      </c>
      <c r="M93" s="104"/>
      <c r="N93" s="105">
        <f t="shared" si="20"/>
        <v>0</v>
      </c>
      <c r="O93" s="137"/>
      <c r="P93" s="104"/>
      <c r="Q93" s="105">
        <f t="shared" si="21"/>
        <v>0</v>
      </c>
      <c r="R93" s="137"/>
      <c r="S93" s="104"/>
      <c r="T93" s="105">
        <f t="shared" si="22"/>
        <v>0</v>
      </c>
      <c r="U93" s="137"/>
      <c r="V93" s="104"/>
      <c r="W93" s="105">
        <f t="shared" si="23"/>
        <v>0</v>
      </c>
      <c r="X93" s="137"/>
      <c r="Y93" s="135">
        <f t="shared" si="24"/>
        <v>0</v>
      </c>
      <c r="Z93" s="105">
        <f t="shared" si="25"/>
        <v>0</v>
      </c>
      <c r="AB93" s="139">
        <v>132085.38</v>
      </c>
      <c r="AC93" s="139">
        <v>148259.1</v>
      </c>
      <c r="AD93" s="139">
        <v>132085.38</v>
      </c>
      <c r="AE93" s="139">
        <v>0</v>
      </c>
      <c r="AG93" s="172"/>
      <c r="AH93" s="172"/>
      <c r="AI93" s="172"/>
      <c r="AJ93" s="172"/>
      <c r="AK93" s="172"/>
      <c r="AL93" s="172"/>
      <c r="AM93" s="172"/>
      <c r="AN93" s="172"/>
      <c r="AO93" s="172"/>
    </row>
    <row r="94" spans="1:41" s="81" customFormat="1" ht="15" hidden="1" x14ac:dyDescent="0.25">
      <c r="A94" s="137">
        <f t="shared" si="15"/>
        <v>0</v>
      </c>
      <c r="B94" s="83" t="s">
        <v>461</v>
      </c>
      <c r="C94" s="84" t="s">
        <v>289</v>
      </c>
      <c r="D94" s="170" t="s">
        <v>102</v>
      </c>
      <c r="E94" s="94"/>
      <c r="F94" s="87">
        <f t="shared" si="17"/>
        <v>148805.04999999999</v>
      </c>
      <c r="G94" s="87">
        <f t="shared" si="18"/>
        <v>0</v>
      </c>
      <c r="H94" s="149"/>
      <c r="J94" s="104"/>
      <c r="K94" s="105">
        <f t="shared" si="19"/>
        <v>0</v>
      </c>
      <c r="M94" s="104"/>
      <c r="N94" s="105">
        <f t="shared" si="20"/>
        <v>0</v>
      </c>
      <c r="O94" s="137"/>
      <c r="P94" s="104"/>
      <c r="Q94" s="105">
        <f t="shared" si="21"/>
        <v>0</v>
      </c>
      <c r="R94" s="137"/>
      <c r="S94" s="104"/>
      <c r="T94" s="105">
        <f t="shared" si="22"/>
        <v>0</v>
      </c>
      <c r="U94" s="137"/>
      <c r="V94" s="104"/>
      <c r="W94" s="105">
        <f t="shared" si="23"/>
        <v>0</v>
      </c>
      <c r="X94" s="137"/>
      <c r="Y94" s="135">
        <f t="shared" si="24"/>
        <v>0</v>
      </c>
      <c r="Z94" s="105">
        <f t="shared" si="25"/>
        <v>0</v>
      </c>
      <c r="AB94" s="139">
        <v>148805.04999999999</v>
      </c>
      <c r="AC94" s="139">
        <v>167026.07</v>
      </c>
      <c r="AD94" s="139">
        <v>148805.04999999999</v>
      </c>
      <c r="AE94" s="139">
        <v>0</v>
      </c>
      <c r="AG94" s="172"/>
      <c r="AH94" s="172"/>
      <c r="AI94" s="172"/>
      <c r="AJ94" s="172"/>
      <c r="AK94" s="172"/>
      <c r="AL94" s="172"/>
      <c r="AM94" s="172"/>
      <c r="AN94" s="172"/>
      <c r="AO94" s="172"/>
    </row>
    <row r="95" spans="1:41" s="81" customFormat="1" ht="15" hidden="1" x14ac:dyDescent="0.25">
      <c r="A95" s="137">
        <f t="shared" si="15"/>
        <v>0</v>
      </c>
      <c r="B95" s="83" t="s">
        <v>462</v>
      </c>
      <c r="C95" s="84" t="s">
        <v>291</v>
      </c>
      <c r="D95" s="170" t="s">
        <v>102</v>
      </c>
      <c r="E95" s="94"/>
      <c r="F95" s="87">
        <f t="shared" si="17"/>
        <v>188096.27</v>
      </c>
      <c r="G95" s="87">
        <f t="shared" si="18"/>
        <v>0</v>
      </c>
      <c r="H95" s="149"/>
      <c r="J95" s="104"/>
      <c r="K95" s="105">
        <f t="shared" si="19"/>
        <v>0</v>
      </c>
      <c r="M95" s="104"/>
      <c r="N95" s="105">
        <f t="shared" si="20"/>
        <v>0</v>
      </c>
      <c r="O95" s="137"/>
      <c r="P95" s="104"/>
      <c r="Q95" s="105">
        <f t="shared" si="21"/>
        <v>0</v>
      </c>
      <c r="R95" s="137"/>
      <c r="S95" s="104"/>
      <c r="T95" s="105">
        <f t="shared" si="22"/>
        <v>0</v>
      </c>
      <c r="U95" s="137"/>
      <c r="V95" s="104"/>
      <c r="W95" s="105">
        <f t="shared" si="23"/>
        <v>0</v>
      </c>
      <c r="X95" s="137"/>
      <c r="Y95" s="135">
        <f t="shared" si="24"/>
        <v>0</v>
      </c>
      <c r="Z95" s="105">
        <f t="shared" si="25"/>
        <v>0</v>
      </c>
      <c r="AB95" s="139">
        <v>188096.27</v>
      </c>
      <c r="AC95" s="139">
        <v>211128.46</v>
      </c>
      <c r="AD95" s="139">
        <v>188096.27</v>
      </c>
      <c r="AE95" s="139">
        <v>0</v>
      </c>
      <c r="AG95" s="172"/>
      <c r="AH95" s="172"/>
      <c r="AI95" s="172"/>
      <c r="AJ95" s="172"/>
      <c r="AK95" s="172"/>
      <c r="AL95" s="172"/>
      <c r="AM95" s="172"/>
      <c r="AN95" s="172"/>
      <c r="AO95" s="172"/>
    </row>
    <row r="96" spans="1:41" s="81" customFormat="1" ht="15" hidden="1" x14ac:dyDescent="0.25">
      <c r="A96" s="137">
        <f t="shared" si="15"/>
        <v>0</v>
      </c>
      <c r="B96" s="83" t="s">
        <v>463</v>
      </c>
      <c r="C96" s="84" t="s">
        <v>293</v>
      </c>
      <c r="D96" s="170" t="s">
        <v>102</v>
      </c>
      <c r="E96" s="94"/>
      <c r="F96" s="87">
        <f t="shared" si="17"/>
        <v>212339.79</v>
      </c>
      <c r="G96" s="87">
        <f t="shared" si="18"/>
        <v>0</v>
      </c>
      <c r="H96" s="149"/>
      <c r="J96" s="104"/>
      <c r="K96" s="105">
        <f t="shared" si="19"/>
        <v>0</v>
      </c>
      <c r="M96" s="104"/>
      <c r="N96" s="105">
        <f t="shared" si="20"/>
        <v>0</v>
      </c>
      <c r="O96" s="137"/>
      <c r="P96" s="104"/>
      <c r="Q96" s="105">
        <f t="shared" si="21"/>
        <v>0</v>
      </c>
      <c r="R96" s="137"/>
      <c r="S96" s="104"/>
      <c r="T96" s="105">
        <f t="shared" si="22"/>
        <v>0</v>
      </c>
      <c r="U96" s="137"/>
      <c r="V96" s="104"/>
      <c r="W96" s="105">
        <f t="shared" si="23"/>
        <v>0</v>
      </c>
      <c r="X96" s="137"/>
      <c r="Y96" s="135">
        <f t="shared" si="24"/>
        <v>0</v>
      </c>
      <c r="Z96" s="105">
        <f t="shared" si="25"/>
        <v>0</v>
      </c>
      <c r="AB96" s="139">
        <v>212339.79</v>
      </c>
      <c r="AC96" s="139">
        <v>238340.58</v>
      </c>
      <c r="AD96" s="139">
        <v>212339.79</v>
      </c>
      <c r="AE96" s="139">
        <v>0</v>
      </c>
      <c r="AG96" s="172"/>
      <c r="AH96" s="172"/>
      <c r="AI96" s="172"/>
      <c r="AJ96" s="172"/>
      <c r="AK96" s="172"/>
      <c r="AL96" s="172"/>
      <c r="AM96" s="172"/>
      <c r="AN96" s="172"/>
      <c r="AO96" s="172"/>
    </row>
    <row r="97" spans="1:41" s="81" customFormat="1" ht="15" hidden="1" x14ac:dyDescent="0.25">
      <c r="A97" s="137">
        <f t="shared" si="15"/>
        <v>0</v>
      </c>
      <c r="B97" s="83" t="s">
        <v>464</v>
      </c>
      <c r="C97" s="84" t="s">
        <v>295</v>
      </c>
      <c r="D97" s="170" t="s">
        <v>102</v>
      </c>
      <c r="E97" s="94"/>
      <c r="F97" s="87">
        <f t="shared" si="17"/>
        <v>356964.92</v>
      </c>
      <c r="G97" s="87">
        <f t="shared" si="18"/>
        <v>0</v>
      </c>
      <c r="H97" s="149"/>
      <c r="J97" s="104"/>
      <c r="K97" s="105">
        <f t="shared" si="19"/>
        <v>0</v>
      </c>
      <c r="M97" s="104"/>
      <c r="N97" s="105">
        <f t="shared" si="20"/>
        <v>0</v>
      </c>
      <c r="O97" s="137"/>
      <c r="P97" s="104"/>
      <c r="Q97" s="105">
        <f t="shared" si="21"/>
        <v>0</v>
      </c>
      <c r="R97" s="137"/>
      <c r="S97" s="104"/>
      <c r="T97" s="105">
        <f t="shared" si="22"/>
        <v>0</v>
      </c>
      <c r="U97" s="137"/>
      <c r="V97" s="104"/>
      <c r="W97" s="105">
        <f t="shared" si="23"/>
        <v>0</v>
      </c>
      <c r="X97" s="137"/>
      <c r="Y97" s="135">
        <f t="shared" si="24"/>
        <v>0</v>
      </c>
      <c r="Z97" s="105">
        <f t="shared" si="25"/>
        <v>0</v>
      </c>
      <c r="AB97" s="139">
        <v>356964.92</v>
      </c>
      <c r="AC97" s="139">
        <v>400674.91</v>
      </c>
      <c r="AD97" s="139">
        <v>356964.92</v>
      </c>
      <c r="AE97" s="139">
        <v>0</v>
      </c>
      <c r="AG97" s="172"/>
      <c r="AH97" s="172"/>
      <c r="AI97" s="172"/>
      <c r="AJ97" s="172"/>
      <c r="AK97" s="172"/>
      <c r="AL97" s="172"/>
      <c r="AM97" s="172"/>
      <c r="AN97" s="172"/>
      <c r="AO97" s="172"/>
    </row>
    <row r="98" spans="1:41" s="81" customFormat="1" ht="15" hidden="1" x14ac:dyDescent="0.25">
      <c r="A98" s="137">
        <f t="shared" si="15"/>
        <v>0</v>
      </c>
      <c r="B98" s="83" t="s">
        <v>465</v>
      </c>
      <c r="C98" s="84" t="s">
        <v>297</v>
      </c>
      <c r="D98" s="170" t="s">
        <v>102</v>
      </c>
      <c r="E98" s="94"/>
      <c r="F98" s="87">
        <f t="shared" si="17"/>
        <v>171376.6</v>
      </c>
      <c r="G98" s="87">
        <f t="shared" si="18"/>
        <v>0</v>
      </c>
      <c r="H98" s="149"/>
      <c r="J98" s="104"/>
      <c r="K98" s="105">
        <f t="shared" si="19"/>
        <v>0</v>
      </c>
      <c r="M98" s="104"/>
      <c r="N98" s="105">
        <f t="shared" si="20"/>
        <v>0</v>
      </c>
      <c r="O98" s="137"/>
      <c r="P98" s="104"/>
      <c r="Q98" s="105">
        <f t="shared" si="21"/>
        <v>0</v>
      </c>
      <c r="R98" s="137"/>
      <c r="S98" s="104"/>
      <c r="T98" s="105">
        <f t="shared" si="22"/>
        <v>0</v>
      </c>
      <c r="U98" s="137"/>
      <c r="V98" s="104"/>
      <c r="W98" s="105">
        <f t="shared" si="23"/>
        <v>0</v>
      </c>
      <c r="X98" s="137"/>
      <c r="Y98" s="135">
        <f t="shared" si="24"/>
        <v>0</v>
      </c>
      <c r="Z98" s="105">
        <f t="shared" si="25"/>
        <v>0</v>
      </c>
      <c r="AB98" s="139">
        <v>171376.6</v>
      </c>
      <c r="AC98" s="139">
        <v>192361.49</v>
      </c>
      <c r="AD98" s="139">
        <v>171376.6</v>
      </c>
      <c r="AE98" s="139">
        <v>0</v>
      </c>
      <c r="AG98" s="172"/>
      <c r="AH98" s="172"/>
      <c r="AI98" s="172"/>
      <c r="AJ98" s="172"/>
      <c r="AK98" s="172"/>
      <c r="AL98" s="172"/>
      <c r="AM98" s="172"/>
      <c r="AN98" s="172"/>
      <c r="AO98" s="172"/>
    </row>
    <row r="99" spans="1:41" s="81" customFormat="1" ht="15" hidden="1" x14ac:dyDescent="0.25">
      <c r="A99" s="137">
        <f t="shared" si="15"/>
        <v>0</v>
      </c>
      <c r="B99" s="83" t="s">
        <v>466</v>
      </c>
      <c r="C99" s="84" t="s">
        <v>299</v>
      </c>
      <c r="D99" s="170" t="s">
        <v>102</v>
      </c>
      <c r="E99" s="94"/>
      <c r="F99" s="87">
        <f t="shared" si="17"/>
        <v>121985.33</v>
      </c>
      <c r="G99" s="87">
        <f t="shared" si="18"/>
        <v>0</v>
      </c>
      <c r="H99" s="149"/>
      <c r="J99" s="104"/>
      <c r="K99" s="105">
        <f t="shared" si="19"/>
        <v>0</v>
      </c>
      <c r="M99" s="104"/>
      <c r="N99" s="105">
        <f t="shared" si="20"/>
        <v>0</v>
      </c>
      <c r="O99" s="137"/>
      <c r="P99" s="104"/>
      <c r="Q99" s="105">
        <f t="shared" si="21"/>
        <v>0</v>
      </c>
      <c r="R99" s="137"/>
      <c r="S99" s="104"/>
      <c r="T99" s="105">
        <f t="shared" si="22"/>
        <v>0</v>
      </c>
      <c r="U99" s="137"/>
      <c r="V99" s="104"/>
      <c r="W99" s="105">
        <f t="shared" si="23"/>
        <v>0</v>
      </c>
      <c r="X99" s="137"/>
      <c r="Y99" s="135">
        <f t="shared" si="24"/>
        <v>0</v>
      </c>
      <c r="Z99" s="105">
        <f t="shared" si="25"/>
        <v>0</v>
      </c>
      <c r="AB99" s="139">
        <v>121985.33</v>
      </c>
      <c r="AC99" s="139">
        <v>136922.31</v>
      </c>
      <c r="AD99" s="139">
        <v>121985.33</v>
      </c>
      <c r="AE99" s="139">
        <v>0</v>
      </c>
      <c r="AG99" s="172"/>
      <c r="AH99" s="172"/>
      <c r="AI99" s="172"/>
      <c r="AJ99" s="172"/>
      <c r="AK99" s="172"/>
      <c r="AL99" s="172"/>
      <c r="AM99" s="172"/>
      <c r="AN99" s="172"/>
      <c r="AO99" s="172"/>
    </row>
    <row r="100" spans="1:41" s="81" customFormat="1" ht="15" hidden="1" x14ac:dyDescent="0.25">
      <c r="A100" s="137">
        <f t="shared" si="15"/>
        <v>0</v>
      </c>
      <c r="B100" s="83" t="s">
        <v>467</v>
      </c>
      <c r="C100" s="84" t="s">
        <v>301</v>
      </c>
      <c r="D100" s="170" t="s">
        <v>102</v>
      </c>
      <c r="E100" s="94"/>
      <c r="F100" s="87">
        <f t="shared" si="17"/>
        <v>153040.59</v>
      </c>
      <c r="G100" s="87">
        <f t="shared" si="18"/>
        <v>0</v>
      </c>
      <c r="H100" s="149"/>
      <c r="J100" s="104"/>
      <c r="K100" s="105">
        <f t="shared" si="19"/>
        <v>0</v>
      </c>
      <c r="M100" s="104"/>
      <c r="N100" s="105">
        <f t="shared" si="20"/>
        <v>0</v>
      </c>
      <c r="O100" s="137"/>
      <c r="P100" s="104"/>
      <c r="Q100" s="105">
        <f t="shared" si="21"/>
        <v>0</v>
      </c>
      <c r="R100" s="137"/>
      <c r="S100" s="104"/>
      <c r="T100" s="105">
        <f t="shared" si="22"/>
        <v>0</v>
      </c>
      <c r="U100" s="137"/>
      <c r="V100" s="104"/>
      <c r="W100" s="105">
        <f t="shared" si="23"/>
        <v>0</v>
      </c>
      <c r="X100" s="137"/>
      <c r="Y100" s="135">
        <f t="shared" si="24"/>
        <v>0</v>
      </c>
      <c r="Z100" s="105">
        <f t="shared" si="25"/>
        <v>0</v>
      </c>
      <c r="AB100" s="139">
        <v>153040.59</v>
      </c>
      <c r="AC100" s="139">
        <v>171780.25</v>
      </c>
      <c r="AD100" s="139">
        <v>153040.59</v>
      </c>
      <c r="AE100" s="139">
        <v>0</v>
      </c>
      <c r="AG100" s="172"/>
      <c r="AH100" s="172"/>
      <c r="AI100" s="172"/>
      <c r="AJ100" s="172"/>
      <c r="AK100" s="172"/>
      <c r="AL100" s="172"/>
      <c r="AM100" s="172"/>
      <c r="AN100" s="172"/>
      <c r="AO100" s="172"/>
    </row>
    <row r="101" spans="1:41" s="81" customFormat="1" ht="15" hidden="1" x14ac:dyDescent="0.25">
      <c r="A101" s="137">
        <f t="shared" si="15"/>
        <v>0</v>
      </c>
      <c r="B101" s="83" t="s">
        <v>500</v>
      </c>
      <c r="C101" s="84" t="s">
        <v>468</v>
      </c>
      <c r="D101" s="170" t="s">
        <v>102</v>
      </c>
      <c r="E101" s="94"/>
      <c r="F101" s="87">
        <f t="shared" si="17"/>
        <v>169974.63</v>
      </c>
      <c r="G101" s="87">
        <f t="shared" si="18"/>
        <v>0</v>
      </c>
      <c r="H101" s="149"/>
      <c r="J101" s="104"/>
      <c r="K101" s="105">
        <f t="shared" si="19"/>
        <v>0</v>
      </c>
      <c r="M101" s="104"/>
      <c r="N101" s="105">
        <f t="shared" si="20"/>
        <v>0</v>
      </c>
      <c r="O101" s="137"/>
      <c r="P101" s="104"/>
      <c r="Q101" s="105">
        <f t="shared" si="21"/>
        <v>0</v>
      </c>
      <c r="R101" s="137"/>
      <c r="S101" s="104"/>
      <c r="T101" s="105">
        <f t="shared" si="22"/>
        <v>0</v>
      </c>
      <c r="U101" s="137"/>
      <c r="V101" s="104"/>
      <c r="W101" s="105">
        <f t="shared" si="23"/>
        <v>0</v>
      </c>
      <c r="X101" s="137"/>
      <c r="Y101" s="135">
        <f t="shared" si="24"/>
        <v>0</v>
      </c>
      <c r="Z101" s="105">
        <f t="shared" si="25"/>
        <v>0</v>
      </c>
      <c r="AB101" s="139">
        <v>169974.63</v>
      </c>
      <c r="AC101" s="139">
        <v>190787.85</v>
      </c>
      <c r="AD101" s="139">
        <v>169974.63</v>
      </c>
      <c r="AE101" s="139">
        <v>0</v>
      </c>
      <c r="AG101" s="172"/>
      <c r="AH101" s="172"/>
      <c r="AI101" s="172"/>
      <c r="AJ101" s="172"/>
      <c r="AK101" s="172"/>
      <c r="AL101" s="172"/>
      <c r="AM101" s="172"/>
      <c r="AN101" s="172"/>
      <c r="AO101" s="172"/>
    </row>
    <row r="102" spans="1:41" s="81" customFormat="1" ht="15" hidden="1" x14ac:dyDescent="0.25">
      <c r="A102" s="137">
        <f t="shared" si="15"/>
        <v>0</v>
      </c>
      <c r="B102" s="83" t="s">
        <v>537</v>
      </c>
      <c r="C102" s="84" t="s">
        <v>303</v>
      </c>
      <c r="D102" s="170" t="s">
        <v>102</v>
      </c>
      <c r="E102" s="94"/>
      <c r="F102" s="87">
        <f t="shared" si="17"/>
        <v>4179.92</v>
      </c>
      <c r="G102" s="87">
        <f t="shared" si="18"/>
        <v>0</v>
      </c>
      <c r="H102" s="149"/>
      <c r="J102" s="104"/>
      <c r="K102" s="105">
        <f t="shared" si="19"/>
        <v>0</v>
      </c>
      <c r="M102" s="104"/>
      <c r="N102" s="105">
        <f t="shared" si="20"/>
        <v>0</v>
      </c>
      <c r="O102" s="137"/>
      <c r="P102" s="104"/>
      <c r="Q102" s="105">
        <f t="shared" si="21"/>
        <v>0</v>
      </c>
      <c r="R102" s="137"/>
      <c r="S102" s="104"/>
      <c r="T102" s="105">
        <f t="shared" si="22"/>
        <v>0</v>
      </c>
      <c r="U102" s="137"/>
      <c r="V102" s="104"/>
      <c r="W102" s="105">
        <f t="shared" si="23"/>
        <v>0</v>
      </c>
      <c r="X102" s="137"/>
      <c r="Y102" s="135">
        <f t="shared" si="24"/>
        <v>0</v>
      </c>
      <c r="Z102" s="105">
        <f t="shared" si="25"/>
        <v>0</v>
      </c>
      <c r="AB102" s="139">
        <v>4179.92</v>
      </c>
      <c r="AC102" s="139">
        <v>4691.74</v>
      </c>
      <c r="AD102" s="139">
        <v>4179.92</v>
      </c>
      <c r="AE102" s="139">
        <v>0</v>
      </c>
      <c r="AG102" s="172"/>
      <c r="AH102" s="172"/>
      <c r="AI102" s="172"/>
      <c r="AJ102" s="172"/>
      <c r="AK102" s="172"/>
      <c r="AL102" s="172"/>
      <c r="AM102" s="172"/>
      <c r="AN102" s="172"/>
      <c r="AO102" s="172"/>
    </row>
    <row r="103" spans="1:41" s="81" customFormat="1" ht="15" hidden="1" x14ac:dyDescent="0.25">
      <c r="A103" s="137">
        <f t="shared" ref="A103:A106" si="26">IF(E103=0,0,1)</f>
        <v>0</v>
      </c>
      <c r="B103" s="83" t="s">
        <v>542</v>
      </c>
      <c r="C103" s="84" t="s">
        <v>469</v>
      </c>
      <c r="D103" s="170" t="s">
        <v>102</v>
      </c>
      <c r="E103" s="94"/>
      <c r="F103" s="87">
        <f t="shared" si="17"/>
        <v>8879.27</v>
      </c>
      <c r="G103" s="87">
        <f t="shared" si="18"/>
        <v>0</v>
      </c>
      <c r="H103" s="149"/>
      <c r="J103" s="142"/>
      <c r="K103" s="105">
        <f t="shared" si="19"/>
        <v>0</v>
      </c>
      <c r="M103" s="142"/>
      <c r="N103" s="105">
        <f t="shared" si="20"/>
        <v>0</v>
      </c>
      <c r="O103" s="137"/>
      <c r="P103" s="142"/>
      <c r="Q103" s="105">
        <f t="shared" si="21"/>
        <v>0</v>
      </c>
      <c r="R103" s="137"/>
      <c r="S103" s="142"/>
      <c r="T103" s="105">
        <f t="shared" si="22"/>
        <v>0</v>
      </c>
      <c r="U103" s="137"/>
      <c r="V103" s="142"/>
      <c r="W103" s="105">
        <f t="shared" si="23"/>
        <v>0</v>
      </c>
      <c r="X103" s="137"/>
      <c r="Y103" s="135">
        <f t="shared" si="24"/>
        <v>0</v>
      </c>
      <c r="Z103" s="105">
        <f t="shared" si="25"/>
        <v>0</v>
      </c>
      <c r="AB103" s="139">
        <v>8879.27</v>
      </c>
      <c r="AC103" s="139">
        <v>9966.5300000000007</v>
      </c>
      <c r="AD103" s="139">
        <v>8879.27</v>
      </c>
      <c r="AE103" s="139">
        <v>0</v>
      </c>
      <c r="AG103" s="172"/>
      <c r="AH103" s="172"/>
      <c r="AI103" s="172"/>
      <c r="AJ103" s="172"/>
      <c r="AK103" s="172"/>
      <c r="AL103" s="172"/>
      <c r="AM103" s="172"/>
      <c r="AN103" s="172"/>
      <c r="AO103" s="172"/>
    </row>
    <row r="104" spans="1:41" s="81" customFormat="1" ht="15" hidden="1" x14ac:dyDescent="0.25">
      <c r="A104" s="137">
        <f t="shared" si="26"/>
        <v>0</v>
      </c>
      <c r="B104" s="83" t="s">
        <v>543</v>
      </c>
      <c r="C104" s="84" t="s">
        <v>470</v>
      </c>
      <c r="D104" s="170" t="s">
        <v>102</v>
      </c>
      <c r="E104" s="94"/>
      <c r="F104" s="87">
        <f t="shared" si="17"/>
        <v>9386.66</v>
      </c>
      <c r="G104" s="87">
        <f t="shared" si="18"/>
        <v>0</v>
      </c>
      <c r="H104" s="149"/>
      <c r="J104" s="142"/>
      <c r="K104" s="105">
        <f t="shared" si="19"/>
        <v>0</v>
      </c>
      <c r="M104" s="142"/>
      <c r="N104" s="105">
        <f t="shared" si="20"/>
        <v>0</v>
      </c>
      <c r="O104" s="137"/>
      <c r="P104" s="142"/>
      <c r="Q104" s="105">
        <f t="shared" si="21"/>
        <v>0</v>
      </c>
      <c r="R104" s="137"/>
      <c r="S104" s="142"/>
      <c r="T104" s="105">
        <f t="shared" si="22"/>
        <v>0</v>
      </c>
      <c r="U104" s="137"/>
      <c r="V104" s="142"/>
      <c r="W104" s="105">
        <f t="shared" si="23"/>
        <v>0</v>
      </c>
      <c r="X104" s="137"/>
      <c r="Y104" s="135">
        <f t="shared" si="24"/>
        <v>0</v>
      </c>
      <c r="Z104" s="105">
        <f t="shared" si="25"/>
        <v>0</v>
      </c>
      <c r="AB104" s="139">
        <v>9386.66</v>
      </c>
      <c r="AC104" s="139">
        <v>10536.05</v>
      </c>
      <c r="AD104" s="139">
        <v>9386.66</v>
      </c>
      <c r="AE104" s="139">
        <v>0</v>
      </c>
      <c r="AG104" s="172"/>
      <c r="AH104" s="172"/>
      <c r="AI104" s="172"/>
      <c r="AJ104" s="172"/>
      <c r="AK104" s="172"/>
      <c r="AL104" s="172"/>
      <c r="AM104" s="172"/>
      <c r="AN104" s="172"/>
      <c r="AO104" s="172"/>
    </row>
    <row r="105" spans="1:41" s="81" customFormat="1" ht="15" hidden="1" x14ac:dyDescent="0.25">
      <c r="A105" s="137">
        <f t="shared" si="26"/>
        <v>0</v>
      </c>
      <c r="B105" s="83" t="s">
        <v>544</v>
      </c>
      <c r="C105" s="84" t="s">
        <v>471</v>
      </c>
      <c r="D105" s="170" t="s">
        <v>102</v>
      </c>
      <c r="E105" s="94"/>
      <c r="F105" s="87">
        <f t="shared" si="17"/>
        <v>192276.19</v>
      </c>
      <c r="G105" s="87">
        <f t="shared" si="18"/>
        <v>0</v>
      </c>
      <c r="H105" s="149" t="s">
        <v>777</v>
      </c>
      <c r="J105" s="142"/>
      <c r="K105" s="105">
        <f t="shared" si="19"/>
        <v>0</v>
      </c>
      <c r="M105" s="142"/>
      <c r="N105" s="105">
        <f t="shared" si="20"/>
        <v>0</v>
      </c>
      <c r="O105" s="137"/>
      <c r="P105" s="142"/>
      <c r="Q105" s="105">
        <f t="shared" si="21"/>
        <v>0</v>
      </c>
      <c r="R105" s="137"/>
      <c r="S105" s="142"/>
      <c r="T105" s="105">
        <f t="shared" si="22"/>
        <v>0</v>
      </c>
      <c r="U105" s="137"/>
      <c r="V105" s="142"/>
      <c r="W105" s="105">
        <f t="shared" si="23"/>
        <v>0</v>
      </c>
      <c r="X105" s="137"/>
      <c r="Y105" s="135">
        <f t="shared" si="24"/>
        <v>0</v>
      </c>
      <c r="Z105" s="105">
        <f t="shared" si="25"/>
        <v>0</v>
      </c>
      <c r="AB105" s="139">
        <v>192276.19</v>
      </c>
      <c r="AC105" s="139">
        <v>215820.21</v>
      </c>
      <c r="AD105" s="139">
        <v>192276.19</v>
      </c>
      <c r="AE105" s="139">
        <v>0</v>
      </c>
      <c r="AG105" s="172"/>
      <c r="AH105" s="172"/>
      <c r="AI105" s="172"/>
      <c r="AJ105" s="172"/>
      <c r="AK105" s="172"/>
      <c r="AL105" s="172"/>
      <c r="AM105" s="172"/>
      <c r="AN105" s="172"/>
      <c r="AO105" s="172"/>
    </row>
    <row r="106" spans="1:41" s="81" customFormat="1" ht="15" hidden="1" x14ac:dyDescent="0.25">
      <c r="A106" s="137">
        <f t="shared" si="26"/>
        <v>0</v>
      </c>
      <c r="B106" s="83" t="s">
        <v>545</v>
      </c>
      <c r="C106" s="83" t="s">
        <v>472</v>
      </c>
      <c r="D106" s="170" t="s">
        <v>102</v>
      </c>
      <c r="E106" s="170"/>
      <c r="F106" s="87">
        <f t="shared" si="17"/>
        <v>370340.65</v>
      </c>
      <c r="G106" s="87">
        <f t="shared" si="18"/>
        <v>0</v>
      </c>
      <c r="H106" s="87" t="s">
        <v>777</v>
      </c>
      <c r="J106" s="142"/>
      <c r="K106" s="105">
        <f t="shared" si="19"/>
        <v>0</v>
      </c>
      <c r="M106" s="142"/>
      <c r="N106" s="143">
        <f t="shared" si="20"/>
        <v>0</v>
      </c>
      <c r="O106" s="137"/>
      <c r="P106" s="142"/>
      <c r="Q106" s="143">
        <f t="shared" si="21"/>
        <v>0</v>
      </c>
      <c r="R106" s="137"/>
      <c r="S106" s="142"/>
      <c r="T106" s="143">
        <f t="shared" si="22"/>
        <v>0</v>
      </c>
      <c r="U106" s="137"/>
      <c r="V106" s="142"/>
      <c r="W106" s="143">
        <f t="shared" si="23"/>
        <v>0</v>
      </c>
      <c r="X106" s="137"/>
      <c r="Y106" s="143">
        <f t="shared" si="24"/>
        <v>0</v>
      </c>
      <c r="Z106" s="143">
        <f t="shared" si="25"/>
        <v>0</v>
      </c>
      <c r="AB106" s="139">
        <v>370340.65</v>
      </c>
      <c r="AC106" s="139">
        <v>415688.49</v>
      </c>
      <c r="AD106" s="139">
        <v>370340.65</v>
      </c>
      <c r="AE106" s="139">
        <v>0</v>
      </c>
      <c r="AG106" s="172"/>
      <c r="AH106" s="172"/>
      <c r="AI106" s="172"/>
      <c r="AJ106" s="172"/>
      <c r="AK106" s="172"/>
      <c r="AL106" s="172"/>
      <c r="AM106" s="172"/>
      <c r="AN106" s="172"/>
      <c r="AO106" s="172"/>
    </row>
    <row r="107" spans="1:41" s="81" customFormat="1" ht="30" hidden="1" x14ac:dyDescent="0.25">
      <c r="A107" s="137">
        <f t="shared" si="15"/>
        <v>0</v>
      </c>
      <c r="B107" s="83" t="s">
        <v>725</v>
      </c>
      <c r="C107" s="84" t="s">
        <v>473</v>
      </c>
      <c r="D107" s="170" t="s">
        <v>102</v>
      </c>
      <c r="E107" s="94"/>
      <c r="F107" s="87">
        <f t="shared" si="17"/>
        <v>74839.570000000007</v>
      </c>
      <c r="G107" s="87">
        <f t="shared" si="18"/>
        <v>0</v>
      </c>
      <c r="H107" s="149"/>
      <c r="J107" s="142"/>
      <c r="K107" s="105">
        <f t="shared" si="19"/>
        <v>0</v>
      </c>
      <c r="M107" s="142"/>
      <c r="N107" s="105">
        <f t="shared" si="20"/>
        <v>0</v>
      </c>
      <c r="O107" s="137"/>
      <c r="P107" s="142"/>
      <c r="Q107" s="105">
        <f t="shared" si="21"/>
        <v>0</v>
      </c>
      <c r="R107" s="137"/>
      <c r="S107" s="142"/>
      <c r="T107" s="105">
        <f t="shared" si="22"/>
        <v>0</v>
      </c>
      <c r="U107" s="137"/>
      <c r="V107" s="142"/>
      <c r="W107" s="105">
        <f t="shared" si="23"/>
        <v>0</v>
      </c>
      <c r="X107" s="137"/>
      <c r="Y107" s="135">
        <f t="shared" si="24"/>
        <v>0</v>
      </c>
      <c r="Z107" s="105">
        <f t="shared" si="25"/>
        <v>0</v>
      </c>
      <c r="AB107" s="139">
        <v>74839.570000000007</v>
      </c>
      <c r="AC107" s="139">
        <v>84003.6</v>
      </c>
      <c r="AD107" s="139">
        <v>74839.570000000007</v>
      </c>
      <c r="AE107" s="139">
        <v>0</v>
      </c>
      <c r="AG107" s="172"/>
      <c r="AH107" s="172"/>
      <c r="AI107" s="172"/>
      <c r="AJ107" s="172"/>
      <c r="AK107" s="172"/>
      <c r="AL107" s="172"/>
      <c r="AM107" s="172"/>
      <c r="AN107" s="172"/>
      <c r="AO107" s="172"/>
    </row>
    <row r="108" spans="1:41" s="81" customFormat="1" ht="30" hidden="1" x14ac:dyDescent="0.25">
      <c r="A108" s="137">
        <f t="shared" si="15"/>
        <v>0</v>
      </c>
      <c r="B108" s="83" t="s">
        <v>726</v>
      </c>
      <c r="C108" s="84" t="s">
        <v>474</v>
      </c>
      <c r="D108" s="170" t="s">
        <v>102</v>
      </c>
      <c r="E108" s="94"/>
      <c r="F108" s="87">
        <f t="shared" si="17"/>
        <v>71058.59</v>
      </c>
      <c r="G108" s="87">
        <f t="shared" si="18"/>
        <v>0</v>
      </c>
      <c r="H108" s="149"/>
      <c r="J108" s="142"/>
      <c r="K108" s="105">
        <f t="shared" si="19"/>
        <v>0</v>
      </c>
      <c r="M108" s="142"/>
      <c r="N108" s="105">
        <f t="shared" si="20"/>
        <v>0</v>
      </c>
      <c r="O108" s="137"/>
      <c r="P108" s="142"/>
      <c r="Q108" s="105">
        <f t="shared" si="21"/>
        <v>0</v>
      </c>
      <c r="R108" s="137"/>
      <c r="S108" s="142"/>
      <c r="T108" s="105">
        <f t="shared" si="22"/>
        <v>0</v>
      </c>
      <c r="U108" s="137"/>
      <c r="V108" s="142"/>
      <c r="W108" s="105">
        <f t="shared" si="23"/>
        <v>0</v>
      </c>
      <c r="X108" s="137"/>
      <c r="Y108" s="135">
        <f t="shared" si="24"/>
        <v>0</v>
      </c>
      <c r="Z108" s="105">
        <f t="shared" si="25"/>
        <v>0</v>
      </c>
      <c r="AB108" s="139">
        <v>71058.59</v>
      </c>
      <c r="AC108" s="139">
        <v>79759.64</v>
      </c>
      <c r="AD108" s="139">
        <v>71058.59</v>
      </c>
      <c r="AE108" s="139">
        <v>0</v>
      </c>
      <c r="AG108" s="172"/>
      <c r="AH108" s="172"/>
      <c r="AI108" s="172"/>
      <c r="AJ108" s="172"/>
      <c r="AK108" s="172"/>
      <c r="AL108" s="172"/>
      <c r="AM108" s="172"/>
      <c r="AN108" s="172"/>
      <c r="AO108" s="172"/>
    </row>
    <row r="109" spans="1:41" s="81" customFormat="1" ht="30" hidden="1" x14ac:dyDescent="0.25">
      <c r="A109" s="137">
        <f t="shared" si="15"/>
        <v>0</v>
      </c>
      <c r="B109" s="83" t="s">
        <v>727</v>
      </c>
      <c r="C109" s="84" t="s">
        <v>475</v>
      </c>
      <c r="D109" s="170" t="s">
        <v>102</v>
      </c>
      <c r="E109" s="94"/>
      <c r="F109" s="87">
        <f t="shared" si="17"/>
        <v>65206.71</v>
      </c>
      <c r="G109" s="87">
        <f t="shared" si="18"/>
        <v>0</v>
      </c>
      <c r="H109" s="149"/>
      <c r="J109" s="142"/>
      <c r="K109" s="105">
        <f t="shared" si="19"/>
        <v>0</v>
      </c>
      <c r="M109" s="142"/>
      <c r="N109" s="105">
        <f t="shared" si="20"/>
        <v>0</v>
      </c>
      <c r="O109" s="137"/>
      <c r="P109" s="142"/>
      <c r="Q109" s="105">
        <f t="shared" si="21"/>
        <v>0</v>
      </c>
      <c r="R109" s="137"/>
      <c r="S109" s="142"/>
      <c r="T109" s="105">
        <f t="shared" si="22"/>
        <v>0</v>
      </c>
      <c r="U109" s="137"/>
      <c r="V109" s="142"/>
      <c r="W109" s="105">
        <f t="shared" si="23"/>
        <v>0</v>
      </c>
      <c r="X109" s="137"/>
      <c r="Y109" s="135">
        <f t="shared" si="24"/>
        <v>0</v>
      </c>
      <c r="Z109" s="105">
        <f t="shared" si="25"/>
        <v>0</v>
      </c>
      <c r="AB109" s="139">
        <v>65206.71</v>
      </c>
      <c r="AC109" s="139">
        <v>73191.199999999997</v>
      </c>
      <c r="AD109" s="139">
        <v>65206.71</v>
      </c>
      <c r="AE109" s="139">
        <v>0</v>
      </c>
      <c r="AG109" s="172"/>
      <c r="AH109" s="172"/>
      <c r="AI109" s="172"/>
      <c r="AJ109" s="172"/>
      <c r="AK109" s="172"/>
      <c r="AL109" s="172"/>
      <c r="AM109" s="172"/>
      <c r="AN109" s="172"/>
      <c r="AO109" s="172"/>
    </row>
    <row r="110" spans="1:41" s="81" customFormat="1" ht="15" hidden="1" x14ac:dyDescent="0.25">
      <c r="A110" s="137">
        <f t="shared" si="15"/>
        <v>0</v>
      </c>
      <c r="B110" s="83" t="s">
        <v>728</v>
      </c>
      <c r="C110" s="83" t="s">
        <v>550</v>
      </c>
      <c r="D110" s="170" t="s">
        <v>102</v>
      </c>
      <c r="E110" s="170"/>
      <c r="F110" s="87">
        <f t="shared" si="17"/>
        <v>74402.52</v>
      </c>
      <c r="G110" s="87">
        <f t="shared" si="18"/>
        <v>0</v>
      </c>
      <c r="H110" s="87"/>
      <c r="J110" s="142"/>
      <c r="K110" s="105">
        <f t="shared" si="19"/>
        <v>0</v>
      </c>
      <c r="M110" s="142"/>
      <c r="N110" s="143">
        <f t="shared" si="20"/>
        <v>0</v>
      </c>
      <c r="O110" s="137"/>
      <c r="P110" s="142"/>
      <c r="Q110" s="143">
        <f t="shared" si="21"/>
        <v>0</v>
      </c>
      <c r="R110" s="137"/>
      <c r="S110" s="142"/>
      <c r="T110" s="143">
        <f t="shared" si="22"/>
        <v>0</v>
      </c>
      <c r="U110" s="137"/>
      <c r="V110" s="142"/>
      <c r="W110" s="143">
        <f t="shared" si="23"/>
        <v>0</v>
      </c>
      <c r="X110" s="137"/>
      <c r="Y110" s="143">
        <f t="shared" si="24"/>
        <v>0</v>
      </c>
      <c r="Z110" s="143">
        <f t="shared" si="25"/>
        <v>0</v>
      </c>
      <c r="AB110" s="139">
        <v>74402.52</v>
      </c>
      <c r="AC110" s="139">
        <v>83513.039999999994</v>
      </c>
      <c r="AD110" s="139">
        <v>74402.52</v>
      </c>
      <c r="AE110" s="139">
        <v>0</v>
      </c>
      <c r="AG110" s="172"/>
      <c r="AH110" s="172"/>
      <c r="AI110" s="172"/>
      <c r="AJ110" s="172"/>
      <c r="AK110" s="172"/>
      <c r="AL110" s="172"/>
      <c r="AM110" s="172"/>
      <c r="AN110" s="172"/>
      <c r="AO110" s="172"/>
    </row>
    <row r="111" spans="1:41" s="137" customFormat="1" ht="15.6" hidden="1" x14ac:dyDescent="0.25">
      <c r="A111" s="137">
        <f>IF(H111&gt;0,1,0)</f>
        <v>0</v>
      </c>
      <c r="B111" s="140">
        <v>9</v>
      </c>
      <c r="C111" s="141" t="s">
        <v>434</v>
      </c>
      <c r="D111" s="141"/>
      <c r="E111" s="162"/>
      <c r="F111" s="171"/>
      <c r="G111" s="114"/>
      <c r="H111" s="90"/>
      <c r="J111" s="142"/>
      <c r="K111" s="105"/>
      <c r="M111" s="142"/>
      <c r="N111" s="143"/>
      <c r="P111" s="142"/>
      <c r="Q111" s="143"/>
      <c r="S111" s="142"/>
      <c r="T111" s="143"/>
      <c r="V111" s="142"/>
      <c r="W111" s="143"/>
      <c r="Y111" s="143"/>
      <c r="Z111" s="143"/>
      <c r="AB111" s="208">
        <v>0</v>
      </c>
      <c r="AC111" s="208">
        <v>0</v>
      </c>
      <c r="AD111" s="208">
        <v>0</v>
      </c>
      <c r="AE111" s="208"/>
      <c r="AG111" s="172"/>
      <c r="AH111" s="172"/>
      <c r="AI111" s="172"/>
      <c r="AJ111" s="172"/>
      <c r="AK111" s="172"/>
      <c r="AL111" s="172"/>
      <c r="AM111" s="172"/>
      <c r="AN111" s="172"/>
      <c r="AO111" s="172"/>
    </row>
    <row r="112" spans="1:41" s="81" customFormat="1" ht="30" hidden="1" x14ac:dyDescent="0.25">
      <c r="A112" s="137">
        <f t="shared" ref="A112:A148" si="27">IF(E112=0,0,1)</f>
        <v>0</v>
      </c>
      <c r="B112" s="83" t="s">
        <v>147</v>
      </c>
      <c r="C112" s="84" t="s">
        <v>304</v>
      </c>
      <c r="D112" s="170" t="s">
        <v>104</v>
      </c>
      <c r="E112" s="94"/>
      <c r="F112" s="87">
        <f t="shared" si="17"/>
        <v>138262.94</v>
      </c>
      <c r="G112" s="87">
        <f t="shared" si="18"/>
        <v>0</v>
      </c>
      <c r="H112" s="149"/>
      <c r="J112" s="104"/>
      <c r="K112" s="105">
        <f t="shared" si="19"/>
        <v>0</v>
      </c>
      <c r="M112" s="104"/>
      <c r="N112" s="105">
        <f t="shared" si="20"/>
        <v>0</v>
      </c>
      <c r="O112" s="137"/>
      <c r="P112" s="104"/>
      <c r="Q112" s="105">
        <f t="shared" si="21"/>
        <v>0</v>
      </c>
      <c r="R112" s="137"/>
      <c r="S112" s="104"/>
      <c r="T112" s="105">
        <f t="shared" si="22"/>
        <v>0</v>
      </c>
      <c r="U112" s="137"/>
      <c r="V112" s="104"/>
      <c r="W112" s="105">
        <f t="shared" si="23"/>
        <v>0</v>
      </c>
      <c r="X112" s="137"/>
      <c r="Y112" s="135">
        <f t="shared" si="24"/>
        <v>0</v>
      </c>
      <c r="Z112" s="105">
        <f t="shared" si="25"/>
        <v>0</v>
      </c>
      <c r="AB112" s="139">
        <v>138262.94</v>
      </c>
      <c r="AC112" s="139">
        <v>155193.1</v>
      </c>
      <c r="AD112" s="139">
        <v>138262.94</v>
      </c>
      <c r="AE112" s="139">
        <v>0</v>
      </c>
      <c r="AG112" s="172"/>
      <c r="AH112" s="172"/>
      <c r="AI112" s="172"/>
      <c r="AJ112" s="172"/>
      <c r="AK112" s="172"/>
      <c r="AL112" s="172"/>
      <c r="AM112" s="172"/>
      <c r="AN112" s="172"/>
      <c r="AO112" s="172"/>
    </row>
    <row r="113" spans="1:41" s="81" customFormat="1" ht="30" hidden="1" x14ac:dyDescent="0.25">
      <c r="A113" s="137">
        <f t="shared" si="27"/>
        <v>0</v>
      </c>
      <c r="B113" s="83" t="s">
        <v>148</v>
      </c>
      <c r="C113" s="84" t="s">
        <v>305</v>
      </c>
      <c r="D113" s="170" t="s">
        <v>104</v>
      </c>
      <c r="E113" s="94"/>
      <c r="F113" s="87">
        <f t="shared" si="17"/>
        <v>107502.61</v>
      </c>
      <c r="G113" s="87">
        <f t="shared" si="18"/>
        <v>0</v>
      </c>
      <c r="H113" s="149"/>
      <c r="J113" s="104"/>
      <c r="K113" s="105">
        <f t="shared" si="19"/>
        <v>0</v>
      </c>
      <c r="M113" s="104"/>
      <c r="N113" s="105">
        <f t="shared" si="20"/>
        <v>0</v>
      </c>
      <c r="O113" s="137"/>
      <c r="P113" s="104"/>
      <c r="Q113" s="105">
        <f t="shared" si="21"/>
        <v>0</v>
      </c>
      <c r="R113" s="137"/>
      <c r="S113" s="104"/>
      <c r="T113" s="105">
        <f t="shared" si="22"/>
        <v>0</v>
      </c>
      <c r="U113" s="137"/>
      <c r="V113" s="104"/>
      <c r="W113" s="105">
        <f t="shared" si="23"/>
        <v>0</v>
      </c>
      <c r="X113" s="137"/>
      <c r="Y113" s="135">
        <f t="shared" si="24"/>
        <v>0</v>
      </c>
      <c r="Z113" s="105">
        <f t="shared" si="25"/>
        <v>0</v>
      </c>
      <c r="AB113" s="139">
        <v>107502.61</v>
      </c>
      <c r="AC113" s="139">
        <v>120666.19</v>
      </c>
      <c r="AD113" s="139">
        <v>107502.61</v>
      </c>
      <c r="AE113" s="139">
        <v>0</v>
      </c>
      <c r="AG113" s="172"/>
      <c r="AH113" s="172"/>
      <c r="AI113" s="172"/>
      <c r="AJ113" s="172"/>
      <c r="AK113" s="172"/>
      <c r="AL113" s="172"/>
      <c r="AM113" s="172"/>
      <c r="AN113" s="172"/>
      <c r="AO113" s="172"/>
    </row>
    <row r="114" spans="1:41" s="81" customFormat="1" ht="45" hidden="1" x14ac:dyDescent="0.25">
      <c r="A114" s="137">
        <f t="shared" si="27"/>
        <v>0</v>
      </c>
      <c r="B114" s="83" t="s">
        <v>149</v>
      </c>
      <c r="C114" s="84" t="s">
        <v>306</v>
      </c>
      <c r="D114" s="170" t="s">
        <v>104</v>
      </c>
      <c r="E114" s="94"/>
      <c r="F114" s="87">
        <f t="shared" si="17"/>
        <v>80611.100000000006</v>
      </c>
      <c r="G114" s="87">
        <f t="shared" si="18"/>
        <v>0</v>
      </c>
      <c r="H114" s="149"/>
      <c r="J114" s="104"/>
      <c r="K114" s="105">
        <f t="shared" si="19"/>
        <v>0</v>
      </c>
      <c r="M114" s="104"/>
      <c r="N114" s="105">
        <f t="shared" si="20"/>
        <v>0</v>
      </c>
      <c r="O114" s="137"/>
      <c r="P114" s="104"/>
      <c r="Q114" s="105">
        <f t="shared" si="21"/>
        <v>0</v>
      </c>
      <c r="R114" s="137"/>
      <c r="S114" s="104"/>
      <c r="T114" s="105">
        <f t="shared" si="22"/>
        <v>0</v>
      </c>
      <c r="U114" s="137"/>
      <c r="V114" s="104"/>
      <c r="W114" s="105">
        <f t="shared" si="23"/>
        <v>0</v>
      </c>
      <c r="X114" s="137"/>
      <c r="Y114" s="135">
        <f t="shared" si="24"/>
        <v>0</v>
      </c>
      <c r="Z114" s="105">
        <f t="shared" si="25"/>
        <v>0</v>
      </c>
      <c r="AB114" s="139">
        <v>80611.100000000006</v>
      </c>
      <c r="AC114" s="139">
        <v>90481.85</v>
      </c>
      <c r="AD114" s="139">
        <v>80611.100000000006</v>
      </c>
      <c r="AE114" s="139">
        <v>0</v>
      </c>
      <c r="AG114" s="172"/>
      <c r="AH114" s="172"/>
      <c r="AI114" s="172"/>
      <c r="AJ114" s="172"/>
      <c r="AK114" s="172"/>
      <c r="AL114" s="172"/>
      <c r="AM114" s="172"/>
      <c r="AN114" s="172"/>
      <c r="AO114" s="172"/>
    </row>
    <row r="115" spans="1:41" s="81" customFormat="1" ht="30" hidden="1" x14ac:dyDescent="0.25">
      <c r="A115" s="137">
        <f t="shared" si="27"/>
        <v>0</v>
      </c>
      <c r="B115" s="83" t="s">
        <v>227</v>
      </c>
      <c r="C115" s="84" t="s">
        <v>307</v>
      </c>
      <c r="D115" s="170" t="s">
        <v>104</v>
      </c>
      <c r="E115" s="94"/>
      <c r="F115" s="87">
        <f t="shared" si="17"/>
        <v>75238.509999999995</v>
      </c>
      <c r="G115" s="87">
        <f t="shared" si="18"/>
        <v>0</v>
      </c>
      <c r="H115" s="149"/>
      <c r="J115" s="104"/>
      <c r="K115" s="105">
        <f t="shared" si="19"/>
        <v>0</v>
      </c>
      <c r="M115" s="104"/>
      <c r="N115" s="105">
        <f t="shared" si="20"/>
        <v>0</v>
      </c>
      <c r="O115" s="137"/>
      <c r="P115" s="104"/>
      <c r="Q115" s="105">
        <f t="shared" si="21"/>
        <v>0</v>
      </c>
      <c r="R115" s="137"/>
      <c r="S115" s="104"/>
      <c r="T115" s="105">
        <f t="shared" si="22"/>
        <v>0</v>
      </c>
      <c r="U115" s="137"/>
      <c r="V115" s="104"/>
      <c r="W115" s="105">
        <f t="shared" si="23"/>
        <v>0</v>
      </c>
      <c r="X115" s="137"/>
      <c r="Y115" s="135">
        <f t="shared" si="24"/>
        <v>0</v>
      </c>
      <c r="Z115" s="105">
        <f t="shared" si="25"/>
        <v>0</v>
      </c>
      <c r="AB115" s="139">
        <v>75238.509999999995</v>
      </c>
      <c r="AC115" s="139">
        <v>84451.39</v>
      </c>
      <c r="AD115" s="139">
        <v>75238.509999999995</v>
      </c>
      <c r="AE115" s="139">
        <v>0</v>
      </c>
      <c r="AG115" s="172"/>
      <c r="AH115" s="172"/>
      <c r="AI115" s="172"/>
      <c r="AJ115" s="172"/>
      <c r="AK115" s="172"/>
      <c r="AL115" s="172"/>
      <c r="AM115" s="172"/>
      <c r="AN115" s="172"/>
      <c r="AO115" s="172"/>
    </row>
    <row r="116" spans="1:41" s="81" customFormat="1" ht="15" hidden="1" x14ac:dyDescent="0.25">
      <c r="A116" s="137">
        <f t="shared" si="27"/>
        <v>0</v>
      </c>
      <c r="B116" s="83" t="s">
        <v>228</v>
      </c>
      <c r="C116" s="84" t="s">
        <v>308</v>
      </c>
      <c r="D116" s="170" t="s">
        <v>104</v>
      </c>
      <c r="E116" s="94"/>
      <c r="F116" s="87">
        <f t="shared" si="17"/>
        <v>79418.42</v>
      </c>
      <c r="G116" s="87">
        <f t="shared" si="18"/>
        <v>0</v>
      </c>
      <c r="H116" s="149"/>
      <c r="J116" s="104"/>
      <c r="K116" s="105">
        <f t="shared" si="19"/>
        <v>0</v>
      </c>
      <c r="M116" s="104"/>
      <c r="N116" s="105">
        <f t="shared" si="20"/>
        <v>0</v>
      </c>
      <c r="O116" s="137"/>
      <c r="P116" s="104"/>
      <c r="Q116" s="105">
        <f t="shared" si="21"/>
        <v>0</v>
      </c>
      <c r="R116" s="137"/>
      <c r="S116" s="104"/>
      <c r="T116" s="105">
        <f t="shared" si="22"/>
        <v>0</v>
      </c>
      <c r="U116" s="137"/>
      <c r="V116" s="104"/>
      <c r="W116" s="105">
        <f t="shared" si="23"/>
        <v>0</v>
      </c>
      <c r="X116" s="137"/>
      <c r="Y116" s="135">
        <f t="shared" si="24"/>
        <v>0</v>
      </c>
      <c r="Z116" s="105">
        <f t="shared" si="25"/>
        <v>0</v>
      </c>
      <c r="AB116" s="139">
        <v>79418.42</v>
      </c>
      <c r="AC116" s="139">
        <v>89143.13</v>
      </c>
      <c r="AD116" s="139">
        <v>79418.42</v>
      </c>
      <c r="AE116" s="139">
        <v>0</v>
      </c>
      <c r="AG116" s="172"/>
      <c r="AH116" s="172"/>
      <c r="AI116" s="172"/>
      <c r="AJ116" s="172"/>
      <c r="AK116" s="172"/>
      <c r="AL116" s="172"/>
      <c r="AM116" s="172"/>
      <c r="AN116" s="172"/>
      <c r="AO116" s="172"/>
    </row>
    <row r="117" spans="1:41" s="81" customFormat="1" ht="15" hidden="1" x14ac:dyDescent="0.25">
      <c r="A117" s="137">
        <f t="shared" si="27"/>
        <v>0</v>
      </c>
      <c r="B117" s="83" t="s">
        <v>229</v>
      </c>
      <c r="C117" s="84" t="s">
        <v>309</v>
      </c>
      <c r="D117" s="170" t="s">
        <v>104</v>
      </c>
      <c r="E117" s="94"/>
      <c r="F117" s="87">
        <f t="shared" si="17"/>
        <v>150477.01</v>
      </c>
      <c r="G117" s="87">
        <f t="shared" si="18"/>
        <v>0</v>
      </c>
      <c r="H117" s="149"/>
      <c r="J117" s="104"/>
      <c r="K117" s="105">
        <f t="shared" si="19"/>
        <v>0</v>
      </c>
      <c r="M117" s="104"/>
      <c r="N117" s="105">
        <f t="shared" si="20"/>
        <v>0</v>
      </c>
      <c r="O117" s="137"/>
      <c r="P117" s="104"/>
      <c r="Q117" s="105">
        <f t="shared" si="21"/>
        <v>0</v>
      </c>
      <c r="R117" s="137"/>
      <c r="S117" s="104"/>
      <c r="T117" s="105">
        <f t="shared" si="22"/>
        <v>0</v>
      </c>
      <c r="U117" s="137"/>
      <c r="V117" s="104"/>
      <c r="W117" s="105">
        <f t="shared" si="23"/>
        <v>0</v>
      </c>
      <c r="X117" s="137"/>
      <c r="Y117" s="135">
        <f t="shared" si="24"/>
        <v>0</v>
      </c>
      <c r="Z117" s="105">
        <f t="shared" si="25"/>
        <v>0</v>
      </c>
      <c r="AB117" s="139">
        <v>150477.01</v>
      </c>
      <c r="AC117" s="139">
        <v>168902.77</v>
      </c>
      <c r="AD117" s="139">
        <v>150477.01</v>
      </c>
      <c r="AE117" s="139">
        <v>0</v>
      </c>
      <c r="AG117" s="172"/>
      <c r="AH117" s="172"/>
      <c r="AI117" s="172"/>
      <c r="AJ117" s="172"/>
      <c r="AK117" s="172"/>
      <c r="AL117" s="172"/>
      <c r="AM117" s="172"/>
      <c r="AN117" s="172"/>
      <c r="AO117" s="172"/>
    </row>
    <row r="118" spans="1:41" s="81" customFormat="1" ht="15" hidden="1" x14ac:dyDescent="0.25">
      <c r="A118" s="137">
        <f t="shared" si="27"/>
        <v>0</v>
      </c>
      <c r="B118" s="83" t="s">
        <v>230</v>
      </c>
      <c r="C118" s="84" t="s">
        <v>310</v>
      </c>
      <c r="D118" s="170" t="s">
        <v>104</v>
      </c>
      <c r="E118" s="94"/>
      <c r="F118" s="87">
        <f t="shared" si="17"/>
        <v>117037.68</v>
      </c>
      <c r="G118" s="87">
        <f t="shared" si="18"/>
        <v>0</v>
      </c>
      <c r="H118" s="149"/>
      <c r="J118" s="104"/>
      <c r="K118" s="105">
        <f t="shared" si="19"/>
        <v>0</v>
      </c>
      <c r="M118" s="104"/>
      <c r="N118" s="105">
        <f t="shared" si="20"/>
        <v>0</v>
      </c>
      <c r="O118" s="137"/>
      <c r="P118" s="104"/>
      <c r="Q118" s="105">
        <f t="shared" si="21"/>
        <v>0</v>
      </c>
      <c r="R118" s="137"/>
      <c r="S118" s="104"/>
      <c r="T118" s="105">
        <f t="shared" si="22"/>
        <v>0</v>
      </c>
      <c r="U118" s="137"/>
      <c r="V118" s="104"/>
      <c r="W118" s="105">
        <f t="shared" si="23"/>
        <v>0</v>
      </c>
      <c r="X118" s="137"/>
      <c r="Y118" s="135">
        <f t="shared" si="24"/>
        <v>0</v>
      </c>
      <c r="Z118" s="105">
        <f t="shared" si="25"/>
        <v>0</v>
      </c>
      <c r="AB118" s="139">
        <v>117037.68</v>
      </c>
      <c r="AC118" s="139">
        <v>131368.82</v>
      </c>
      <c r="AD118" s="139">
        <v>117037.68</v>
      </c>
      <c r="AE118" s="139">
        <v>0</v>
      </c>
      <c r="AG118" s="172"/>
      <c r="AH118" s="172"/>
      <c r="AI118" s="172"/>
      <c r="AJ118" s="172"/>
      <c r="AK118" s="172"/>
      <c r="AL118" s="172"/>
      <c r="AM118" s="172"/>
      <c r="AN118" s="172"/>
      <c r="AO118" s="172"/>
    </row>
    <row r="119" spans="1:41" s="81" customFormat="1" ht="30" hidden="1" x14ac:dyDescent="0.25">
      <c r="A119" s="137">
        <f t="shared" si="27"/>
        <v>0</v>
      </c>
      <c r="B119" s="83" t="s">
        <v>231</v>
      </c>
      <c r="C119" s="84" t="s">
        <v>311</v>
      </c>
      <c r="D119" s="170" t="s">
        <v>104</v>
      </c>
      <c r="E119" s="94"/>
      <c r="F119" s="87">
        <f t="shared" si="17"/>
        <v>91958.18</v>
      </c>
      <c r="G119" s="87">
        <f t="shared" si="18"/>
        <v>0</v>
      </c>
      <c r="H119" s="149"/>
      <c r="J119" s="104"/>
      <c r="K119" s="105">
        <f t="shared" si="19"/>
        <v>0</v>
      </c>
      <c r="M119" s="104"/>
      <c r="N119" s="105">
        <f t="shared" si="20"/>
        <v>0</v>
      </c>
      <c r="O119" s="137"/>
      <c r="P119" s="104"/>
      <c r="Q119" s="105">
        <f t="shared" si="21"/>
        <v>0</v>
      </c>
      <c r="R119" s="137"/>
      <c r="S119" s="104"/>
      <c r="T119" s="105">
        <f t="shared" si="22"/>
        <v>0</v>
      </c>
      <c r="U119" s="137"/>
      <c r="V119" s="104"/>
      <c r="W119" s="105">
        <f t="shared" si="23"/>
        <v>0</v>
      </c>
      <c r="X119" s="137"/>
      <c r="Y119" s="135">
        <f t="shared" si="24"/>
        <v>0</v>
      </c>
      <c r="Z119" s="105">
        <f t="shared" si="25"/>
        <v>0</v>
      </c>
      <c r="AB119" s="139">
        <v>91958.18</v>
      </c>
      <c r="AC119" s="139">
        <v>103218.36</v>
      </c>
      <c r="AD119" s="139">
        <v>91958.18</v>
      </c>
      <c r="AE119" s="139">
        <v>0</v>
      </c>
      <c r="AG119" s="172"/>
      <c r="AH119" s="172"/>
      <c r="AI119" s="172"/>
      <c r="AJ119" s="172"/>
      <c r="AK119" s="172"/>
      <c r="AL119" s="172"/>
      <c r="AM119" s="172"/>
      <c r="AN119" s="172"/>
      <c r="AO119" s="172"/>
    </row>
    <row r="120" spans="1:41" s="81" customFormat="1" ht="30" hidden="1" x14ac:dyDescent="0.25">
      <c r="A120" s="137">
        <f t="shared" si="27"/>
        <v>0</v>
      </c>
      <c r="B120" s="83" t="s">
        <v>232</v>
      </c>
      <c r="C120" s="84" t="s">
        <v>312</v>
      </c>
      <c r="D120" s="170" t="s">
        <v>104</v>
      </c>
      <c r="E120" s="94"/>
      <c r="F120" s="87">
        <f t="shared" si="17"/>
        <v>71058.59</v>
      </c>
      <c r="G120" s="87">
        <f t="shared" si="18"/>
        <v>0</v>
      </c>
      <c r="H120" s="149"/>
      <c r="J120" s="104"/>
      <c r="K120" s="105">
        <f t="shared" si="19"/>
        <v>0</v>
      </c>
      <c r="M120" s="104"/>
      <c r="N120" s="105">
        <f t="shared" si="20"/>
        <v>0</v>
      </c>
      <c r="O120" s="137"/>
      <c r="P120" s="104"/>
      <c r="Q120" s="105">
        <f t="shared" si="21"/>
        <v>0</v>
      </c>
      <c r="R120" s="137"/>
      <c r="S120" s="104"/>
      <c r="T120" s="105">
        <f t="shared" si="22"/>
        <v>0</v>
      </c>
      <c r="U120" s="137"/>
      <c r="V120" s="104"/>
      <c r="W120" s="105">
        <f t="shared" si="23"/>
        <v>0</v>
      </c>
      <c r="X120" s="137"/>
      <c r="Y120" s="135">
        <f t="shared" si="24"/>
        <v>0</v>
      </c>
      <c r="Z120" s="105">
        <f t="shared" si="25"/>
        <v>0</v>
      </c>
      <c r="AB120" s="139">
        <v>71058.59</v>
      </c>
      <c r="AC120" s="139">
        <v>79759.64</v>
      </c>
      <c r="AD120" s="139">
        <v>71058.59</v>
      </c>
      <c r="AE120" s="139">
        <v>0</v>
      </c>
      <c r="AG120" s="172"/>
      <c r="AH120" s="172"/>
      <c r="AI120" s="172"/>
      <c r="AJ120" s="172"/>
      <c r="AK120" s="172"/>
      <c r="AL120" s="172"/>
      <c r="AM120" s="172"/>
      <c r="AN120" s="172"/>
      <c r="AO120" s="172"/>
    </row>
    <row r="121" spans="1:41" s="81" customFormat="1" ht="15" hidden="1" customHeight="1" x14ac:dyDescent="0.25">
      <c r="A121" s="137">
        <f t="shared" si="27"/>
        <v>0</v>
      </c>
      <c r="B121" s="83" t="s">
        <v>313</v>
      </c>
      <c r="C121" s="84" t="s">
        <v>533</v>
      </c>
      <c r="D121" s="170" t="s">
        <v>104</v>
      </c>
      <c r="E121" s="94"/>
      <c r="F121" s="87">
        <f t="shared" si="17"/>
        <v>60190.81</v>
      </c>
      <c r="G121" s="87">
        <f t="shared" si="18"/>
        <v>0</v>
      </c>
      <c r="H121" s="149"/>
      <c r="J121" s="104"/>
      <c r="K121" s="105">
        <f t="shared" si="19"/>
        <v>0</v>
      </c>
      <c r="M121" s="104"/>
      <c r="N121" s="105">
        <f t="shared" si="20"/>
        <v>0</v>
      </c>
      <c r="O121" s="137"/>
      <c r="P121" s="104"/>
      <c r="Q121" s="105">
        <f t="shared" si="21"/>
        <v>0</v>
      </c>
      <c r="R121" s="137"/>
      <c r="S121" s="104"/>
      <c r="T121" s="105">
        <f t="shared" si="22"/>
        <v>0</v>
      </c>
      <c r="U121" s="137"/>
      <c r="V121" s="104"/>
      <c r="W121" s="105">
        <f t="shared" si="23"/>
        <v>0</v>
      </c>
      <c r="X121" s="137"/>
      <c r="Y121" s="135">
        <f t="shared" si="24"/>
        <v>0</v>
      </c>
      <c r="Z121" s="105">
        <f t="shared" si="25"/>
        <v>0</v>
      </c>
      <c r="AB121" s="139">
        <v>60190.81</v>
      </c>
      <c r="AC121" s="139">
        <v>67561.11</v>
      </c>
      <c r="AD121" s="139">
        <v>60190.81</v>
      </c>
      <c r="AE121" s="139">
        <v>0</v>
      </c>
      <c r="AG121" s="172"/>
      <c r="AH121" s="172"/>
      <c r="AI121" s="172"/>
      <c r="AJ121" s="172"/>
      <c r="AK121" s="172"/>
      <c r="AL121" s="172"/>
      <c r="AM121" s="172"/>
      <c r="AN121" s="172"/>
      <c r="AO121" s="172"/>
    </row>
    <row r="122" spans="1:41" s="81" customFormat="1" ht="30" hidden="1" x14ac:dyDescent="0.25">
      <c r="A122" s="137">
        <f t="shared" si="27"/>
        <v>0</v>
      </c>
      <c r="B122" s="83" t="s">
        <v>314</v>
      </c>
      <c r="C122" s="84" t="s">
        <v>534</v>
      </c>
      <c r="D122" s="170" t="s">
        <v>104</v>
      </c>
      <c r="E122" s="94"/>
      <c r="F122" s="87">
        <f t="shared" si="17"/>
        <v>26828.080000000002</v>
      </c>
      <c r="G122" s="87">
        <f t="shared" si="18"/>
        <v>0</v>
      </c>
      <c r="H122" s="149"/>
      <c r="J122" s="104"/>
      <c r="K122" s="105">
        <f t="shared" si="19"/>
        <v>0</v>
      </c>
      <c r="M122" s="104"/>
      <c r="N122" s="105">
        <f t="shared" si="20"/>
        <v>0</v>
      </c>
      <c r="O122" s="137"/>
      <c r="P122" s="104"/>
      <c r="Q122" s="105">
        <f t="shared" si="21"/>
        <v>0</v>
      </c>
      <c r="R122" s="137"/>
      <c r="S122" s="104"/>
      <c r="T122" s="105">
        <f t="shared" si="22"/>
        <v>0</v>
      </c>
      <c r="U122" s="137"/>
      <c r="V122" s="104"/>
      <c r="W122" s="105">
        <f t="shared" si="23"/>
        <v>0</v>
      </c>
      <c r="X122" s="137"/>
      <c r="Y122" s="135">
        <f t="shared" si="24"/>
        <v>0</v>
      </c>
      <c r="Z122" s="105">
        <f t="shared" si="25"/>
        <v>0</v>
      </c>
      <c r="AB122" s="139">
        <v>26828.080000000002</v>
      </c>
      <c r="AC122" s="139">
        <v>30113.16</v>
      </c>
      <c r="AD122" s="139">
        <v>26828.080000000002</v>
      </c>
      <c r="AE122" s="139">
        <v>0</v>
      </c>
      <c r="AG122" s="172"/>
      <c r="AH122" s="172"/>
      <c r="AI122" s="172"/>
      <c r="AJ122" s="172"/>
      <c r="AK122" s="172"/>
      <c r="AL122" s="172"/>
      <c r="AM122" s="172"/>
      <c r="AN122" s="172"/>
      <c r="AO122" s="172"/>
    </row>
    <row r="123" spans="1:41" s="81" customFormat="1" ht="30" hidden="1" x14ac:dyDescent="0.25">
      <c r="A123" s="137">
        <f t="shared" si="27"/>
        <v>0</v>
      </c>
      <c r="B123" s="83" t="s">
        <v>315</v>
      </c>
      <c r="C123" s="84" t="s">
        <v>535</v>
      </c>
      <c r="D123" s="170" t="s">
        <v>104</v>
      </c>
      <c r="E123" s="94"/>
      <c r="F123" s="87">
        <f t="shared" si="17"/>
        <v>33439.339999999997</v>
      </c>
      <c r="G123" s="87">
        <f t="shared" si="18"/>
        <v>0</v>
      </c>
      <c r="H123" s="149"/>
      <c r="J123" s="104"/>
      <c r="K123" s="105">
        <f t="shared" si="19"/>
        <v>0</v>
      </c>
      <c r="M123" s="104"/>
      <c r="N123" s="105">
        <f t="shared" si="20"/>
        <v>0</v>
      </c>
      <c r="O123" s="137"/>
      <c r="P123" s="104"/>
      <c r="Q123" s="105">
        <f t="shared" si="21"/>
        <v>0</v>
      </c>
      <c r="R123" s="137"/>
      <c r="S123" s="104"/>
      <c r="T123" s="105">
        <f t="shared" si="22"/>
        <v>0</v>
      </c>
      <c r="U123" s="137"/>
      <c r="V123" s="104"/>
      <c r="W123" s="105">
        <f t="shared" si="23"/>
        <v>0</v>
      </c>
      <c r="X123" s="137"/>
      <c r="Y123" s="135">
        <f t="shared" si="24"/>
        <v>0</v>
      </c>
      <c r="Z123" s="105">
        <f t="shared" si="25"/>
        <v>0</v>
      </c>
      <c r="AB123" s="139">
        <v>33439.339999999997</v>
      </c>
      <c r="AC123" s="139">
        <v>37533.949999999997</v>
      </c>
      <c r="AD123" s="139">
        <v>33439.339999999997</v>
      </c>
      <c r="AE123" s="139">
        <v>0</v>
      </c>
      <c r="AG123" s="172"/>
      <c r="AH123" s="172"/>
      <c r="AI123" s="172"/>
      <c r="AJ123" s="172"/>
      <c r="AK123" s="172"/>
      <c r="AL123" s="172"/>
      <c r="AM123" s="172"/>
      <c r="AN123" s="172"/>
      <c r="AO123" s="172"/>
    </row>
    <row r="124" spans="1:41" s="81" customFormat="1" ht="30" hidden="1" x14ac:dyDescent="0.25">
      <c r="A124" s="137">
        <f t="shared" si="27"/>
        <v>0</v>
      </c>
      <c r="B124" s="83" t="s">
        <v>316</v>
      </c>
      <c r="C124" s="84" t="s">
        <v>536</v>
      </c>
      <c r="D124" s="170" t="s">
        <v>104</v>
      </c>
      <c r="E124" s="94"/>
      <c r="F124" s="87">
        <f t="shared" si="17"/>
        <v>54338.92</v>
      </c>
      <c r="G124" s="87">
        <f t="shared" si="18"/>
        <v>0</v>
      </c>
      <c r="H124" s="149"/>
      <c r="J124" s="104"/>
      <c r="K124" s="105">
        <f t="shared" si="19"/>
        <v>0</v>
      </c>
      <c r="M124" s="104"/>
      <c r="N124" s="105">
        <f t="shared" si="20"/>
        <v>0</v>
      </c>
      <c r="O124" s="137"/>
      <c r="P124" s="104"/>
      <c r="Q124" s="105">
        <f t="shared" si="21"/>
        <v>0</v>
      </c>
      <c r="R124" s="137"/>
      <c r="S124" s="104"/>
      <c r="T124" s="105">
        <f t="shared" si="22"/>
        <v>0</v>
      </c>
      <c r="U124" s="137"/>
      <c r="V124" s="104"/>
      <c r="W124" s="105">
        <f t="shared" si="23"/>
        <v>0</v>
      </c>
      <c r="X124" s="137"/>
      <c r="Y124" s="135">
        <f t="shared" si="24"/>
        <v>0</v>
      </c>
      <c r="Z124" s="105">
        <f t="shared" si="25"/>
        <v>0</v>
      </c>
      <c r="AB124" s="139">
        <v>54338.92</v>
      </c>
      <c r="AC124" s="139">
        <v>60992.67</v>
      </c>
      <c r="AD124" s="139">
        <v>54338.92</v>
      </c>
      <c r="AE124" s="139">
        <v>0</v>
      </c>
      <c r="AG124" s="172"/>
      <c r="AH124" s="172"/>
      <c r="AI124" s="172"/>
      <c r="AJ124" s="172"/>
      <c r="AK124" s="172"/>
      <c r="AL124" s="172"/>
      <c r="AM124" s="172"/>
      <c r="AN124" s="172"/>
      <c r="AO124" s="172"/>
    </row>
    <row r="125" spans="1:41" s="137" customFormat="1" ht="15.6" hidden="1" x14ac:dyDescent="0.25">
      <c r="A125" s="137">
        <f>IF(H125&gt;0,1,0)</f>
        <v>0</v>
      </c>
      <c r="B125" s="140">
        <v>10</v>
      </c>
      <c r="C125" s="141" t="s">
        <v>435</v>
      </c>
      <c r="D125" s="141"/>
      <c r="E125" s="162"/>
      <c r="F125" s="171"/>
      <c r="G125" s="114"/>
      <c r="H125" s="90"/>
      <c r="J125" s="142"/>
      <c r="K125" s="105"/>
      <c r="M125" s="142"/>
      <c r="N125" s="143"/>
      <c r="P125" s="142"/>
      <c r="Q125" s="143"/>
      <c r="S125" s="142"/>
      <c r="T125" s="143"/>
      <c r="V125" s="142"/>
      <c r="W125" s="143"/>
      <c r="Y125" s="143"/>
      <c r="Z125" s="143"/>
      <c r="AB125" s="208">
        <v>0</v>
      </c>
      <c r="AC125" s="208">
        <v>0</v>
      </c>
      <c r="AD125" s="208">
        <v>0</v>
      </c>
      <c r="AE125" s="208"/>
      <c r="AG125" s="172"/>
      <c r="AH125" s="172"/>
      <c r="AI125" s="172"/>
      <c r="AJ125" s="172"/>
      <c r="AK125" s="172"/>
      <c r="AL125" s="172"/>
      <c r="AM125" s="172"/>
      <c r="AN125" s="172"/>
      <c r="AO125" s="172"/>
    </row>
    <row r="126" spans="1:41" s="81" customFormat="1" ht="15" hidden="1" x14ac:dyDescent="0.25">
      <c r="A126" s="137">
        <f t="shared" si="27"/>
        <v>0</v>
      </c>
      <c r="B126" s="83" t="s">
        <v>150</v>
      </c>
      <c r="C126" s="84" t="s">
        <v>317</v>
      </c>
      <c r="D126" s="170" t="s">
        <v>104</v>
      </c>
      <c r="E126" s="94"/>
      <c r="F126" s="87">
        <f t="shared" si="17"/>
        <v>171877.33</v>
      </c>
      <c r="G126" s="87">
        <f t="shared" si="18"/>
        <v>0</v>
      </c>
      <c r="H126" s="149"/>
      <c r="J126" s="104"/>
      <c r="K126" s="105">
        <f t="shared" si="19"/>
        <v>0</v>
      </c>
      <c r="M126" s="104"/>
      <c r="N126" s="105">
        <f t="shared" si="20"/>
        <v>0</v>
      </c>
      <c r="O126" s="137"/>
      <c r="P126" s="104"/>
      <c r="Q126" s="105">
        <f t="shared" si="21"/>
        <v>0</v>
      </c>
      <c r="R126" s="137"/>
      <c r="S126" s="104"/>
      <c r="T126" s="105">
        <f t="shared" si="22"/>
        <v>0</v>
      </c>
      <c r="U126" s="137"/>
      <c r="V126" s="104"/>
      <c r="W126" s="105">
        <f t="shared" si="23"/>
        <v>0</v>
      </c>
      <c r="X126" s="137"/>
      <c r="Y126" s="135">
        <f t="shared" si="24"/>
        <v>0</v>
      </c>
      <c r="Z126" s="105">
        <f t="shared" si="25"/>
        <v>0</v>
      </c>
      <c r="AB126" s="139">
        <v>171877.33</v>
      </c>
      <c r="AC126" s="139">
        <v>192923.53</v>
      </c>
      <c r="AD126" s="139">
        <v>171877.33</v>
      </c>
      <c r="AE126" s="139">
        <v>0</v>
      </c>
      <c r="AG126" s="172"/>
      <c r="AH126" s="172"/>
      <c r="AI126" s="172"/>
      <c r="AJ126" s="172"/>
      <c r="AK126" s="172"/>
      <c r="AL126" s="172"/>
      <c r="AM126" s="172"/>
      <c r="AN126" s="172"/>
      <c r="AO126" s="172"/>
    </row>
    <row r="127" spans="1:41" s="81" customFormat="1" ht="15" hidden="1" x14ac:dyDescent="0.25">
      <c r="A127" s="137">
        <f t="shared" si="27"/>
        <v>0</v>
      </c>
      <c r="B127" s="83" t="s">
        <v>151</v>
      </c>
      <c r="C127" s="84" t="s">
        <v>318</v>
      </c>
      <c r="D127" s="170" t="s">
        <v>104</v>
      </c>
      <c r="E127" s="94"/>
      <c r="F127" s="87">
        <f t="shared" si="17"/>
        <v>123041.33</v>
      </c>
      <c r="G127" s="87">
        <f t="shared" si="18"/>
        <v>0</v>
      </c>
      <c r="H127" s="149"/>
      <c r="J127" s="104"/>
      <c r="K127" s="105">
        <f t="shared" si="19"/>
        <v>0</v>
      </c>
      <c r="M127" s="104"/>
      <c r="N127" s="105">
        <f t="shared" si="20"/>
        <v>0</v>
      </c>
      <c r="O127" s="137"/>
      <c r="P127" s="104"/>
      <c r="Q127" s="105">
        <f t="shared" si="21"/>
        <v>0</v>
      </c>
      <c r="R127" s="137"/>
      <c r="S127" s="104"/>
      <c r="T127" s="105">
        <f t="shared" si="22"/>
        <v>0</v>
      </c>
      <c r="U127" s="137"/>
      <c r="V127" s="104"/>
      <c r="W127" s="105">
        <f t="shared" si="23"/>
        <v>0</v>
      </c>
      <c r="X127" s="137"/>
      <c r="Y127" s="135">
        <f t="shared" si="24"/>
        <v>0</v>
      </c>
      <c r="Z127" s="105">
        <f t="shared" si="25"/>
        <v>0</v>
      </c>
      <c r="AB127" s="139">
        <v>123041.33</v>
      </c>
      <c r="AC127" s="139">
        <v>138107.62</v>
      </c>
      <c r="AD127" s="139">
        <v>123041.33</v>
      </c>
      <c r="AE127" s="139">
        <v>0</v>
      </c>
      <c r="AG127" s="172"/>
      <c r="AH127" s="172"/>
      <c r="AI127" s="172"/>
      <c r="AJ127" s="172"/>
      <c r="AK127" s="172"/>
      <c r="AL127" s="172"/>
      <c r="AM127" s="172"/>
      <c r="AN127" s="172"/>
      <c r="AO127" s="172"/>
    </row>
    <row r="128" spans="1:41" s="81" customFormat="1" ht="15" hidden="1" x14ac:dyDescent="0.25">
      <c r="A128" s="137">
        <f t="shared" si="27"/>
        <v>0</v>
      </c>
      <c r="B128" s="83" t="s">
        <v>152</v>
      </c>
      <c r="C128" s="84" t="s">
        <v>319</v>
      </c>
      <c r="D128" s="170" t="s">
        <v>104</v>
      </c>
      <c r="E128" s="94"/>
      <c r="F128" s="87">
        <f t="shared" si="17"/>
        <v>104497.93</v>
      </c>
      <c r="G128" s="87">
        <f t="shared" si="18"/>
        <v>0</v>
      </c>
      <c r="H128" s="149"/>
      <c r="J128" s="104"/>
      <c r="K128" s="105">
        <f t="shared" si="19"/>
        <v>0</v>
      </c>
      <c r="M128" s="104"/>
      <c r="N128" s="105">
        <f t="shared" si="20"/>
        <v>0</v>
      </c>
      <c r="O128" s="137"/>
      <c r="P128" s="104"/>
      <c r="Q128" s="105">
        <f t="shared" si="21"/>
        <v>0</v>
      </c>
      <c r="R128" s="137"/>
      <c r="S128" s="104"/>
      <c r="T128" s="105">
        <f t="shared" si="22"/>
        <v>0</v>
      </c>
      <c r="U128" s="137"/>
      <c r="V128" s="104"/>
      <c r="W128" s="105">
        <f t="shared" si="23"/>
        <v>0</v>
      </c>
      <c r="X128" s="137"/>
      <c r="Y128" s="135">
        <f t="shared" si="24"/>
        <v>0</v>
      </c>
      <c r="Z128" s="105">
        <f t="shared" si="25"/>
        <v>0</v>
      </c>
      <c r="AB128" s="139">
        <v>104497.93</v>
      </c>
      <c r="AC128" s="139">
        <v>117293.59</v>
      </c>
      <c r="AD128" s="139">
        <v>104497.93</v>
      </c>
      <c r="AE128" s="139">
        <v>0</v>
      </c>
      <c r="AG128" s="172"/>
      <c r="AH128" s="172"/>
      <c r="AI128" s="172"/>
      <c r="AJ128" s="172"/>
      <c r="AK128" s="172"/>
      <c r="AL128" s="172"/>
      <c r="AM128" s="172"/>
      <c r="AN128" s="172"/>
      <c r="AO128" s="172"/>
    </row>
    <row r="129" spans="1:41" s="81" customFormat="1" ht="15" hidden="1" x14ac:dyDescent="0.25">
      <c r="A129" s="137">
        <f t="shared" si="27"/>
        <v>0</v>
      </c>
      <c r="B129" s="83" t="s">
        <v>153</v>
      </c>
      <c r="C129" s="84" t="s">
        <v>320</v>
      </c>
      <c r="D129" s="170" t="s">
        <v>104</v>
      </c>
      <c r="E129" s="94"/>
      <c r="F129" s="87">
        <f t="shared" si="17"/>
        <v>83598.34</v>
      </c>
      <c r="G129" s="87">
        <f t="shared" si="18"/>
        <v>0</v>
      </c>
      <c r="H129" s="149"/>
      <c r="J129" s="104"/>
      <c r="K129" s="105">
        <f t="shared" si="19"/>
        <v>0</v>
      </c>
      <c r="M129" s="104"/>
      <c r="N129" s="105">
        <f t="shared" si="20"/>
        <v>0</v>
      </c>
      <c r="O129" s="137"/>
      <c r="P129" s="104"/>
      <c r="Q129" s="105">
        <f t="shared" si="21"/>
        <v>0</v>
      </c>
      <c r="R129" s="137"/>
      <c r="S129" s="104"/>
      <c r="T129" s="105">
        <f t="shared" si="22"/>
        <v>0</v>
      </c>
      <c r="U129" s="137"/>
      <c r="V129" s="104"/>
      <c r="W129" s="105">
        <f t="shared" si="23"/>
        <v>0</v>
      </c>
      <c r="X129" s="137"/>
      <c r="Y129" s="135">
        <f t="shared" si="24"/>
        <v>0</v>
      </c>
      <c r="Z129" s="105">
        <f t="shared" si="25"/>
        <v>0</v>
      </c>
      <c r="AB129" s="139">
        <v>83598.34</v>
      </c>
      <c r="AC129" s="139">
        <v>93834.87</v>
      </c>
      <c r="AD129" s="139">
        <v>83598.34</v>
      </c>
      <c r="AE129" s="139">
        <v>0</v>
      </c>
      <c r="AG129" s="172"/>
      <c r="AH129" s="172"/>
      <c r="AI129" s="172"/>
      <c r="AJ129" s="172"/>
      <c r="AK129" s="172"/>
      <c r="AL129" s="172"/>
      <c r="AM129" s="172"/>
      <c r="AN129" s="172"/>
      <c r="AO129" s="172"/>
    </row>
    <row r="130" spans="1:41" s="81" customFormat="1" ht="15" hidden="1" x14ac:dyDescent="0.25">
      <c r="A130" s="137">
        <f t="shared" si="27"/>
        <v>0</v>
      </c>
      <c r="B130" s="83" t="s">
        <v>154</v>
      </c>
      <c r="C130" s="84" t="s">
        <v>321</v>
      </c>
      <c r="D130" s="170" t="s">
        <v>104</v>
      </c>
      <c r="E130" s="94"/>
      <c r="F130" s="87">
        <f t="shared" si="17"/>
        <v>294266.15999999997</v>
      </c>
      <c r="G130" s="87">
        <f t="shared" si="18"/>
        <v>0</v>
      </c>
      <c r="H130" s="149"/>
      <c r="J130" s="104"/>
      <c r="K130" s="105">
        <f t="shared" si="19"/>
        <v>0</v>
      </c>
      <c r="M130" s="104"/>
      <c r="N130" s="105">
        <f t="shared" si="20"/>
        <v>0</v>
      </c>
      <c r="O130" s="137"/>
      <c r="P130" s="104"/>
      <c r="Q130" s="105">
        <f t="shared" si="21"/>
        <v>0</v>
      </c>
      <c r="R130" s="137"/>
      <c r="S130" s="104"/>
      <c r="T130" s="105">
        <f t="shared" si="22"/>
        <v>0</v>
      </c>
      <c r="U130" s="137"/>
      <c r="V130" s="104"/>
      <c r="W130" s="105">
        <f t="shared" si="23"/>
        <v>0</v>
      </c>
      <c r="X130" s="137"/>
      <c r="Y130" s="135">
        <f t="shared" si="24"/>
        <v>0</v>
      </c>
      <c r="Z130" s="105">
        <f t="shared" si="25"/>
        <v>0</v>
      </c>
      <c r="AB130" s="139">
        <v>294266.15999999997</v>
      </c>
      <c r="AC130" s="139">
        <v>330298.75</v>
      </c>
      <c r="AD130" s="139">
        <v>294266.15999999997</v>
      </c>
      <c r="AE130" s="139">
        <v>0</v>
      </c>
      <c r="AG130" s="172"/>
      <c r="AH130" s="172"/>
      <c r="AI130" s="172"/>
      <c r="AJ130" s="172"/>
      <c r="AK130" s="172"/>
      <c r="AL130" s="172"/>
      <c r="AM130" s="172"/>
      <c r="AN130" s="172"/>
      <c r="AO130" s="172"/>
    </row>
    <row r="131" spans="1:41" s="81" customFormat="1" ht="15" hidden="1" x14ac:dyDescent="0.25">
      <c r="A131" s="137">
        <f t="shared" si="27"/>
        <v>0</v>
      </c>
      <c r="B131" s="83" t="s">
        <v>84</v>
      </c>
      <c r="C131" s="84" t="s">
        <v>322</v>
      </c>
      <c r="D131" s="170" t="s">
        <v>104</v>
      </c>
      <c r="E131" s="94"/>
      <c r="F131" s="87">
        <f t="shared" si="17"/>
        <v>239091.26</v>
      </c>
      <c r="G131" s="87">
        <f t="shared" si="18"/>
        <v>0</v>
      </c>
      <c r="H131" s="149"/>
      <c r="J131" s="104"/>
      <c r="K131" s="105">
        <f t="shared" si="19"/>
        <v>0</v>
      </c>
      <c r="M131" s="104"/>
      <c r="N131" s="105">
        <f t="shared" si="20"/>
        <v>0</v>
      </c>
      <c r="O131" s="137"/>
      <c r="P131" s="104"/>
      <c r="Q131" s="105">
        <f t="shared" si="21"/>
        <v>0</v>
      </c>
      <c r="R131" s="137"/>
      <c r="S131" s="104"/>
      <c r="T131" s="105">
        <f t="shared" si="22"/>
        <v>0</v>
      </c>
      <c r="U131" s="137"/>
      <c r="V131" s="104"/>
      <c r="W131" s="105">
        <f t="shared" si="23"/>
        <v>0</v>
      </c>
      <c r="X131" s="137"/>
      <c r="Y131" s="135">
        <f t="shared" si="24"/>
        <v>0</v>
      </c>
      <c r="Z131" s="105">
        <f t="shared" si="25"/>
        <v>0</v>
      </c>
      <c r="AB131" s="139">
        <v>239091.26</v>
      </c>
      <c r="AC131" s="139">
        <v>268367.74</v>
      </c>
      <c r="AD131" s="139">
        <v>239091.26</v>
      </c>
      <c r="AE131" s="139">
        <v>0</v>
      </c>
      <c r="AG131" s="172"/>
      <c r="AH131" s="172"/>
      <c r="AI131" s="172"/>
      <c r="AJ131" s="172"/>
      <c r="AK131" s="172"/>
      <c r="AL131" s="172"/>
      <c r="AM131" s="172"/>
      <c r="AN131" s="172"/>
      <c r="AO131" s="172"/>
    </row>
    <row r="132" spans="1:41" s="81" customFormat="1" ht="15" hidden="1" x14ac:dyDescent="0.25">
      <c r="A132" s="137">
        <f t="shared" si="27"/>
        <v>0</v>
      </c>
      <c r="B132" s="83" t="s">
        <v>85</v>
      </c>
      <c r="C132" s="84" t="s">
        <v>323</v>
      </c>
      <c r="D132" s="170" t="s">
        <v>104</v>
      </c>
      <c r="E132" s="94"/>
      <c r="F132" s="87">
        <f t="shared" si="17"/>
        <v>168071.93</v>
      </c>
      <c r="G132" s="87">
        <f t="shared" si="18"/>
        <v>0</v>
      </c>
      <c r="H132" s="149"/>
      <c r="J132" s="104"/>
      <c r="K132" s="105">
        <f t="shared" si="19"/>
        <v>0</v>
      </c>
      <c r="M132" s="104"/>
      <c r="N132" s="105">
        <f t="shared" si="20"/>
        <v>0</v>
      </c>
      <c r="O132" s="137"/>
      <c r="P132" s="104"/>
      <c r="Q132" s="105">
        <f t="shared" si="21"/>
        <v>0</v>
      </c>
      <c r="R132" s="137"/>
      <c r="S132" s="104"/>
      <c r="T132" s="105">
        <f t="shared" si="22"/>
        <v>0</v>
      </c>
      <c r="U132" s="137"/>
      <c r="V132" s="104"/>
      <c r="W132" s="105">
        <f t="shared" si="23"/>
        <v>0</v>
      </c>
      <c r="X132" s="137"/>
      <c r="Y132" s="135">
        <f t="shared" si="24"/>
        <v>0</v>
      </c>
      <c r="Z132" s="105">
        <f t="shared" si="25"/>
        <v>0</v>
      </c>
      <c r="AB132" s="139">
        <v>168071.93</v>
      </c>
      <c r="AC132" s="139">
        <v>188652.16</v>
      </c>
      <c r="AD132" s="139">
        <v>168071.93</v>
      </c>
      <c r="AE132" s="139">
        <v>0</v>
      </c>
      <c r="AG132" s="172"/>
      <c r="AH132" s="172"/>
      <c r="AI132" s="172"/>
      <c r="AJ132" s="172"/>
      <c r="AK132" s="172"/>
      <c r="AL132" s="172"/>
      <c r="AM132" s="172"/>
      <c r="AN132" s="172"/>
      <c r="AO132" s="172"/>
    </row>
    <row r="133" spans="1:41" s="81" customFormat="1" ht="15" hidden="1" x14ac:dyDescent="0.25">
      <c r="A133" s="137">
        <f t="shared" si="27"/>
        <v>0</v>
      </c>
      <c r="B133" s="83" t="s">
        <v>86</v>
      </c>
      <c r="C133" s="84" t="s">
        <v>324</v>
      </c>
      <c r="D133" s="170" t="s">
        <v>104</v>
      </c>
      <c r="E133" s="94"/>
      <c r="F133" s="87">
        <f t="shared" si="17"/>
        <v>146297.1</v>
      </c>
      <c r="G133" s="87">
        <f t="shared" si="18"/>
        <v>0</v>
      </c>
      <c r="H133" s="149"/>
      <c r="J133" s="104"/>
      <c r="K133" s="105">
        <f t="shared" si="19"/>
        <v>0</v>
      </c>
      <c r="M133" s="104"/>
      <c r="N133" s="105">
        <f t="shared" si="20"/>
        <v>0</v>
      </c>
      <c r="O133" s="137"/>
      <c r="P133" s="104"/>
      <c r="Q133" s="105">
        <f t="shared" si="21"/>
        <v>0</v>
      </c>
      <c r="R133" s="137"/>
      <c r="S133" s="104"/>
      <c r="T133" s="105">
        <f t="shared" si="22"/>
        <v>0</v>
      </c>
      <c r="U133" s="137"/>
      <c r="V133" s="104"/>
      <c r="W133" s="105">
        <f t="shared" si="23"/>
        <v>0</v>
      </c>
      <c r="X133" s="137"/>
      <c r="Y133" s="135">
        <f t="shared" si="24"/>
        <v>0</v>
      </c>
      <c r="Z133" s="105">
        <f t="shared" si="25"/>
        <v>0</v>
      </c>
      <c r="AB133" s="139">
        <v>146297.1</v>
      </c>
      <c r="AC133" s="139">
        <v>164211.03</v>
      </c>
      <c r="AD133" s="139">
        <v>146297.1</v>
      </c>
      <c r="AE133" s="139">
        <v>0</v>
      </c>
      <c r="AG133" s="172"/>
      <c r="AH133" s="172"/>
      <c r="AI133" s="172"/>
      <c r="AJ133" s="172"/>
      <c r="AK133" s="172"/>
      <c r="AL133" s="172"/>
      <c r="AM133" s="172"/>
      <c r="AN133" s="172"/>
      <c r="AO133" s="172"/>
    </row>
    <row r="134" spans="1:41" s="137" customFormat="1" ht="31.2" hidden="1" x14ac:dyDescent="0.25">
      <c r="A134" s="137">
        <f>IF(H134&gt;0,1,0)</f>
        <v>0</v>
      </c>
      <c r="B134" s="140">
        <v>11</v>
      </c>
      <c r="C134" s="141" t="s">
        <v>436</v>
      </c>
      <c r="D134" s="141"/>
      <c r="E134" s="162"/>
      <c r="F134" s="171"/>
      <c r="G134" s="114"/>
      <c r="H134" s="90"/>
      <c r="J134" s="142"/>
      <c r="K134" s="105"/>
      <c r="M134" s="142"/>
      <c r="N134" s="143"/>
      <c r="P134" s="142"/>
      <c r="Q134" s="143"/>
      <c r="S134" s="142"/>
      <c r="T134" s="143"/>
      <c r="V134" s="142"/>
      <c r="W134" s="143"/>
      <c r="Y134" s="143"/>
      <c r="Z134" s="143"/>
      <c r="AB134" s="208">
        <v>0</v>
      </c>
      <c r="AC134" s="208">
        <v>0</v>
      </c>
      <c r="AD134" s="208">
        <v>0</v>
      </c>
      <c r="AE134" s="208"/>
      <c r="AG134" s="172"/>
      <c r="AH134" s="172"/>
      <c r="AI134" s="172"/>
      <c r="AJ134" s="172"/>
      <c r="AK134" s="172"/>
      <c r="AL134" s="172"/>
      <c r="AM134" s="172"/>
      <c r="AN134" s="172"/>
      <c r="AO134" s="172"/>
    </row>
    <row r="135" spans="1:41" s="81" customFormat="1" ht="15" hidden="1" x14ac:dyDescent="0.25">
      <c r="A135" s="137">
        <f t="shared" si="27"/>
        <v>0</v>
      </c>
      <c r="B135" s="83" t="s">
        <v>155</v>
      </c>
      <c r="C135" s="84" t="s">
        <v>325</v>
      </c>
      <c r="D135" s="170" t="s">
        <v>108</v>
      </c>
      <c r="E135" s="94"/>
      <c r="F135" s="87">
        <f t="shared" si="17"/>
        <v>82048.289999999994</v>
      </c>
      <c r="G135" s="87">
        <f t="shared" si="18"/>
        <v>0</v>
      </c>
      <c r="H135" s="149"/>
      <c r="J135" s="104"/>
      <c r="K135" s="105">
        <f t="shared" si="19"/>
        <v>0</v>
      </c>
      <c r="M135" s="104"/>
      <c r="N135" s="105">
        <f t="shared" si="20"/>
        <v>0</v>
      </c>
      <c r="O135" s="137"/>
      <c r="P135" s="104"/>
      <c r="Q135" s="105">
        <f t="shared" si="21"/>
        <v>0</v>
      </c>
      <c r="R135" s="137"/>
      <c r="S135" s="104"/>
      <c r="T135" s="105">
        <f t="shared" si="22"/>
        <v>0</v>
      </c>
      <c r="U135" s="137"/>
      <c r="V135" s="104"/>
      <c r="W135" s="105">
        <f t="shared" si="23"/>
        <v>0</v>
      </c>
      <c r="X135" s="137"/>
      <c r="Y135" s="135">
        <f t="shared" si="24"/>
        <v>0</v>
      </c>
      <c r="Z135" s="105">
        <f t="shared" si="25"/>
        <v>0</v>
      </c>
      <c r="AB135" s="139">
        <v>82048.289999999994</v>
      </c>
      <c r="AC135" s="139">
        <v>92099.18</v>
      </c>
      <c r="AD135" s="139">
        <v>82048.289999999994</v>
      </c>
      <c r="AE135" s="139">
        <v>0</v>
      </c>
      <c r="AG135" s="172"/>
      <c r="AH135" s="172"/>
      <c r="AI135" s="172"/>
      <c r="AJ135" s="172"/>
      <c r="AK135" s="172"/>
      <c r="AL135" s="172"/>
      <c r="AM135" s="172"/>
      <c r="AN135" s="172"/>
      <c r="AO135" s="172"/>
    </row>
    <row r="136" spans="1:41" s="81" customFormat="1" ht="15" hidden="1" x14ac:dyDescent="0.25">
      <c r="A136" s="137">
        <f t="shared" si="27"/>
        <v>0</v>
      </c>
      <c r="B136" s="83" t="s">
        <v>156</v>
      </c>
      <c r="C136" s="84" t="s">
        <v>501</v>
      </c>
      <c r="D136" s="170" t="s">
        <v>108</v>
      </c>
      <c r="E136" s="94"/>
      <c r="F136" s="87">
        <f t="shared" si="17"/>
        <v>95411.1</v>
      </c>
      <c r="G136" s="87">
        <f t="shared" si="18"/>
        <v>0</v>
      </c>
      <c r="H136" s="149"/>
      <c r="J136" s="104"/>
      <c r="K136" s="105">
        <f t="shared" si="19"/>
        <v>0</v>
      </c>
      <c r="M136" s="104"/>
      <c r="N136" s="105">
        <f t="shared" si="20"/>
        <v>0</v>
      </c>
      <c r="O136" s="137"/>
      <c r="P136" s="104"/>
      <c r="Q136" s="105">
        <f t="shared" si="21"/>
        <v>0</v>
      </c>
      <c r="R136" s="137"/>
      <c r="S136" s="104"/>
      <c r="T136" s="105">
        <f t="shared" si="22"/>
        <v>0</v>
      </c>
      <c r="U136" s="137"/>
      <c r="V136" s="104"/>
      <c r="W136" s="105">
        <f t="shared" si="23"/>
        <v>0</v>
      </c>
      <c r="X136" s="137"/>
      <c r="Y136" s="135">
        <f t="shared" si="24"/>
        <v>0</v>
      </c>
      <c r="Z136" s="105">
        <f t="shared" si="25"/>
        <v>0</v>
      </c>
      <c r="AB136" s="139">
        <v>95411.1</v>
      </c>
      <c r="AC136" s="139">
        <v>107098.93</v>
      </c>
      <c r="AD136" s="139">
        <v>95411.1</v>
      </c>
      <c r="AE136" s="139">
        <v>0</v>
      </c>
      <c r="AG136" s="172"/>
      <c r="AH136" s="172"/>
      <c r="AI136" s="172"/>
      <c r="AJ136" s="172"/>
      <c r="AK136" s="172"/>
      <c r="AL136" s="172"/>
      <c r="AM136" s="172"/>
      <c r="AN136" s="172"/>
      <c r="AO136" s="172"/>
    </row>
    <row r="137" spans="1:41" s="81" customFormat="1" ht="15" hidden="1" x14ac:dyDescent="0.25">
      <c r="A137" s="137">
        <f t="shared" si="27"/>
        <v>0</v>
      </c>
      <c r="B137" s="83" t="s">
        <v>157</v>
      </c>
      <c r="C137" s="84" t="s">
        <v>326</v>
      </c>
      <c r="D137" s="170" t="s">
        <v>108</v>
      </c>
      <c r="E137" s="94"/>
      <c r="F137" s="87">
        <f t="shared" si="17"/>
        <v>48487.040000000001</v>
      </c>
      <c r="G137" s="87">
        <f t="shared" ref="G137:G200" si="28">+F137*E137</f>
        <v>0</v>
      </c>
      <c r="H137" s="149"/>
      <c r="J137" s="104"/>
      <c r="K137" s="105">
        <f t="shared" ref="K137:K200" si="29">+J137*$F137</f>
        <v>0</v>
      </c>
      <c r="M137" s="104"/>
      <c r="N137" s="105">
        <f t="shared" ref="N137:N200" si="30">+M137*$F137</f>
        <v>0</v>
      </c>
      <c r="O137" s="137"/>
      <c r="P137" s="104"/>
      <c r="Q137" s="105">
        <f t="shared" ref="Q137:Q200" si="31">+P137*$F137</f>
        <v>0</v>
      </c>
      <c r="R137" s="137"/>
      <c r="S137" s="104"/>
      <c r="T137" s="105">
        <f t="shared" ref="T137:T200" si="32">+S137*$F137</f>
        <v>0</v>
      </c>
      <c r="U137" s="137"/>
      <c r="V137" s="104"/>
      <c r="W137" s="105">
        <f t="shared" ref="W137:W200" si="33">+V137*$F137</f>
        <v>0</v>
      </c>
      <c r="X137" s="137"/>
      <c r="Y137" s="135">
        <f t="shared" ref="Y137:Y200" si="34">+V137+S137+P137+M137+J137</f>
        <v>0</v>
      </c>
      <c r="Z137" s="105">
        <f t="shared" ref="Z137:Z200" si="35">+Y137*$F137</f>
        <v>0</v>
      </c>
      <c r="AB137" s="139">
        <v>48487.040000000001</v>
      </c>
      <c r="AC137" s="139">
        <v>54424.23</v>
      </c>
      <c r="AD137" s="139">
        <v>48487.040000000001</v>
      </c>
      <c r="AE137" s="139">
        <v>0</v>
      </c>
      <c r="AG137" s="172"/>
      <c r="AH137" s="172"/>
      <c r="AI137" s="172"/>
      <c r="AJ137" s="172"/>
      <c r="AK137" s="172"/>
      <c r="AL137" s="172"/>
      <c r="AM137" s="172"/>
      <c r="AN137" s="172"/>
      <c r="AO137" s="172"/>
    </row>
    <row r="138" spans="1:41" s="81" customFormat="1" ht="15" hidden="1" x14ac:dyDescent="0.25">
      <c r="A138" s="137">
        <f t="shared" si="27"/>
        <v>0</v>
      </c>
      <c r="B138" s="83" t="s">
        <v>476</v>
      </c>
      <c r="C138" s="84" t="s">
        <v>503</v>
      </c>
      <c r="D138" s="170" t="s">
        <v>108</v>
      </c>
      <c r="E138" s="94"/>
      <c r="F138" s="87">
        <f t="shared" si="17"/>
        <v>29808.98</v>
      </c>
      <c r="G138" s="87">
        <f t="shared" si="28"/>
        <v>0</v>
      </c>
      <c r="H138" s="149"/>
      <c r="J138" s="104"/>
      <c r="K138" s="105">
        <f t="shared" si="29"/>
        <v>0</v>
      </c>
      <c r="M138" s="104"/>
      <c r="N138" s="105">
        <f t="shared" si="30"/>
        <v>0</v>
      </c>
      <c r="O138" s="137"/>
      <c r="P138" s="104"/>
      <c r="Q138" s="105">
        <f t="shared" si="31"/>
        <v>0</v>
      </c>
      <c r="R138" s="137"/>
      <c r="S138" s="104"/>
      <c r="T138" s="105">
        <f t="shared" si="32"/>
        <v>0</v>
      </c>
      <c r="U138" s="137"/>
      <c r="V138" s="104"/>
      <c r="W138" s="105">
        <f t="shared" si="33"/>
        <v>0</v>
      </c>
      <c r="X138" s="137"/>
      <c r="Y138" s="135">
        <f t="shared" si="34"/>
        <v>0</v>
      </c>
      <c r="Z138" s="105">
        <f t="shared" si="35"/>
        <v>0</v>
      </c>
      <c r="AB138" s="139">
        <v>29808.98</v>
      </c>
      <c r="AC138" s="139">
        <v>33459.06</v>
      </c>
      <c r="AD138" s="139">
        <v>29808.98</v>
      </c>
      <c r="AE138" s="139">
        <v>0</v>
      </c>
      <c r="AG138" s="172"/>
      <c r="AH138" s="172"/>
      <c r="AI138" s="172"/>
      <c r="AJ138" s="172"/>
      <c r="AK138" s="172"/>
      <c r="AL138" s="172"/>
      <c r="AM138" s="172"/>
      <c r="AN138" s="172"/>
      <c r="AO138" s="172"/>
    </row>
    <row r="139" spans="1:41" s="81" customFormat="1" ht="15" hidden="1" x14ac:dyDescent="0.25">
      <c r="A139" s="137">
        <f t="shared" si="27"/>
        <v>0</v>
      </c>
      <c r="B139" s="83" t="s">
        <v>538</v>
      </c>
      <c r="C139" s="84" t="s">
        <v>554</v>
      </c>
      <c r="D139" s="170" t="s">
        <v>102</v>
      </c>
      <c r="E139" s="94"/>
      <c r="F139" s="87">
        <f t="shared" si="17"/>
        <v>176316.96</v>
      </c>
      <c r="G139" s="87">
        <f t="shared" si="28"/>
        <v>0</v>
      </c>
      <c r="H139" s="149"/>
      <c r="J139" s="104"/>
      <c r="K139" s="105">
        <f t="shared" si="29"/>
        <v>0</v>
      </c>
      <c r="M139" s="104"/>
      <c r="N139" s="105">
        <f t="shared" si="30"/>
        <v>0</v>
      </c>
      <c r="O139" s="137"/>
      <c r="P139" s="104"/>
      <c r="Q139" s="105">
        <f t="shared" si="31"/>
        <v>0</v>
      </c>
      <c r="R139" s="137"/>
      <c r="S139" s="104"/>
      <c r="T139" s="105">
        <f t="shared" si="32"/>
        <v>0</v>
      </c>
      <c r="U139" s="137"/>
      <c r="V139" s="104"/>
      <c r="W139" s="105">
        <f t="shared" si="33"/>
        <v>0</v>
      </c>
      <c r="X139" s="137"/>
      <c r="Y139" s="135">
        <f t="shared" si="34"/>
        <v>0</v>
      </c>
      <c r="Z139" s="105">
        <f t="shared" si="35"/>
        <v>0</v>
      </c>
      <c r="AB139" s="139">
        <v>176316.96</v>
      </c>
      <c r="AC139" s="139">
        <v>197906.8</v>
      </c>
      <c r="AD139" s="139">
        <v>176316.96</v>
      </c>
      <c r="AE139" s="139">
        <v>0</v>
      </c>
      <c r="AG139" s="172"/>
      <c r="AH139" s="172"/>
      <c r="AI139" s="172"/>
      <c r="AJ139" s="172"/>
      <c r="AK139" s="172"/>
      <c r="AL139" s="172"/>
      <c r="AM139" s="172"/>
      <c r="AN139" s="172"/>
      <c r="AO139" s="172"/>
    </row>
    <row r="140" spans="1:41" s="137" customFormat="1" ht="15.6" hidden="1" x14ac:dyDescent="0.25">
      <c r="A140" s="137">
        <f>IF(H140&gt;0,1,0)</f>
        <v>0</v>
      </c>
      <c r="B140" s="140">
        <v>12</v>
      </c>
      <c r="C140" s="141" t="s">
        <v>437</v>
      </c>
      <c r="D140" s="141"/>
      <c r="E140" s="162"/>
      <c r="F140" s="171"/>
      <c r="G140" s="114"/>
      <c r="H140" s="90"/>
      <c r="J140" s="142"/>
      <c r="K140" s="105"/>
      <c r="M140" s="142"/>
      <c r="N140" s="143"/>
      <c r="P140" s="142"/>
      <c r="Q140" s="143"/>
      <c r="S140" s="142"/>
      <c r="T140" s="143"/>
      <c r="V140" s="142"/>
      <c r="W140" s="143"/>
      <c r="Y140" s="143"/>
      <c r="Z140" s="143"/>
      <c r="AB140" s="208">
        <v>0</v>
      </c>
      <c r="AC140" s="208">
        <v>0</v>
      </c>
      <c r="AD140" s="208">
        <v>0</v>
      </c>
      <c r="AE140" s="208"/>
      <c r="AG140" s="172"/>
      <c r="AH140" s="172"/>
      <c r="AI140" s="172"/>
      <c r="AJ140" s="172"/>
      <c r="AK140" s="172"/>
      <c r="AL140" s="172"/>
      <c r="AM140" s="172"/>
      <c r="AN140" s="172"/>
      <c r="AO140" s="172"/>
    </row>
    <row r="141" spans="1:41" s="81" customFormat="1" ht="22.2" hidden="1" customHeight="1" x14ac:dyDescent="0.25">
      <c r="A141" s="137">
        <f t="shared" si="27"/>
        <v>0</v>
      </c>
      <c r="B141" s="83" t="s">
        <v>158</v>
      </c>
      <c r="C141" s="84" t="s">
        <v>327</v>
      </c>
      <c r="D141" s="170" t="s">
        <v>104</v>
      </c>
      <c r="E141" s="94"/>
      <c r="F141" s="87">
        <f t="shared" si="17"/>
        <v>157231.43</v>
      </c>
      <c r="G141" s="87">
        <f t="shared" si="28"/>
        <v>0</v>
      </c>
      <c r="H141" s="149" t="s">
        <v>332</v>
      </c>
      <c r="J141" s="104"/>
      <c r="K141" s="105">
        <f t="shared" si="29"/>
        <v>0</v>
      </c>
      <c r="M141" s="104"/>
      <c r="N141" s="105">
        <f t="shared" si="30"/>
        <v>0</v>
      </c>
      <c r="O141" s="137"/>
      <c r="P141" s="104"/>
      <c r="Q141" s="105">
        <f t="shared" si="31"/>
        <v>0</v>
      </c>
      <c r="R141" s="137"/>
      <c r="S141" s="104"/>
      <c r="T141" s="105">
        <f t="shared" si="32"/>
        <v>0</v>
      </c>
      <c r="U141" s="137"/>
      <c r="V141" s="104"/>
      <c r="W141" s="105">
        <f t="shared" si="33"/>
        <v>0</v>
      </c>
      <c r="X141" s="137"/>
      <c r="Y141" s="135">
        <f t="shared" si="34"/>
        <v>0</v>
      </c>
      <c r="Z141" s="105">
        <f t="shared" si="35"/>
        <v>0</v>
      </c>
      <c r="AB141" s="139">
        <v>157231.43</v>
      </c>
      <c r="AC141" s="139">
        <v>176484.26</v>
      </c>
      <c r="AD141" s="139">
        <v>157231.43</v>
      </c>
      <c r="AE141" s="139">
        <v>0</v>
      </c>
      <c r="AG141" s="172"/>
      <c r="AH141" s="172"/>
      <c r="AI141" s="172"/>
      <c r="AJ141" s="172"/>
      <c r="AK141" s="172"/>
      <c r="AL141" s="172"/>
      <c r="AM141" s="172"/>
      <c r="AN141" s="172"/>
      <c r="AO141" s="172"/>
    </row>
    <row r="142" spans="1:41" s="81" customFormat="1" ht="15" hidden="1" x14ac:dyDescent="0.25">
      <c r="A142" s="137">
        <f t="shared" si="27"/>
        <v>0</v>
      </c>
      <c r="B142" s="83" t="s">
        <v>159</v>
      </c>
      <c r="C142" s="84" t="s">
        <v>328</v>
      </c>
      <c r="D142" s="170" t="s">
        <v>104</v>
      </c>
      <c r="E142" s="94"/>
      <c r="F142" s="87">
        <f t="shared" si="17"/>
        <v>75502.22</v>
      </c>
      <c r="G142" s="87">
        <f t="shared" si="28"/>
        <v>0</v>
      </c>
      <c r="H142" s="149" t="s">
        <v>333</v>
      </c>
      <c r="J142" s="104"/>
      <c r="K142" s="105">
        <f t="shared" si="29"/>
        <v>0</v>
      </c>
      <c r="M142" s="104"/>
      <c r="N142" s="105">
        <f t="shared" si="30"/>
        <v>0</v>
      </c>
      <c r="O142" s="137"/>
      <c r="P142" s="104"/>
      <c r="Q142" s="105">
        <f t="shared" si="31"/>
        <v>0</v>
      </c>
      <c r="R142" s="137"/>
      <c r="S142" s="104"/>
      <c r="T142" s="105">
        <f t="shared" si="32"/>
        <v>0</v>
      </c>
      <c r="U142" s="137"/>
      <c r="V142" s="104"/>
      <c r="W142" s="105">
        <f t="shared" si="33"/>
        <v>0</v>
      </c>
      <c r="X142" s="137"/>
      <c r="Y142" s="135">
        <f t="shared" si="34"/>
        <v>0</v>
      </c>
      <c r="Z142" s="105">
        <f t="shared" si="35"/>
        <v>0</v>
      </c>
      <c r="AB142" s="139">
        <v>75502.22</v>
      </c>
      <c r="AC142" s="139">
        <v>84747.39</v>
      </c>
      <c r="AD142" s="139">
        <v>75502.22</v>
      </c>
      <c r="AE142" s="139">
        <v>0</v>
      </c>
      <c r="AG142" s="172"/>
      <c r="AH142" s="172"/>
      <c r="AI142" s="172"/>
      <c r="AJ142" s="172"/>
      <c r="AK142" s="172"/>
      <c r="AL142" s="172"/>
      <c r="AM142" s="172"/>
      <c r="AN142" s="172"/>
      <c r="AO142" s="172"/>
    </row>
    <row r="143" spans="1:41" s="81" customFormat="1" ht="15" hidden="1" x14ac:dyDescent="0.25">
      <c r="A143" s="137">
        <f t="shared" si="27"/>
        <v>0</v>
      </c>
      <c r="B143" s="83" t="s">
        <v>161</v>
      </c>
      <c r="C143" s="84" t="s">
        <v>329</v>
      </c>
      <c r="D143" s="170" t="s">
        <v>102</v>
      </c>
      <c r="E143" s="94"/>
      <c r="F143" s="87">
        <f t="shared" si="17"/>
        <v>2098318.37</v>
      </c>
      <c r="G143" s="87">
        <f t="shared" si="28"/>
        <v>0</v>
      </c>
      <c r="H143" s="149" t="s">
        <v>334</v>
      </c>
      <c r="J143" s="104"/>
      <c r="K143" s="105">
        <f t="shared" si="29"/>
        <v>0</v>
      </c>
      <c r="M143" s="104"/>
      <c r="N143" s="105">
        <f t="shared" si="30"/>
        <v>0</v>
      </c>
      <c r="O143" s="137"/>
      <c r="P143" s="104"/>
      <c r="Q143" s="105">
        <f t="shared" si="31"/>
        <v>0</v>
      </c>
      <c r="R143" s="137"/>
      <c r="S143" s="104"/>
      <c r="T143" s="105">
        <f t="shared" si="32"/>
        <v>0</v>
      </c>
      <c r="U143" s="137"/>
      <c r="V143" s="104"/>
      <c r="W143" s="105">
        <f t="shared" si="33"/>
        <v>0</v>
      </c>
      <c r="X143" s="137"/>
      <c r="Y143" s="135">
        <f t="shared" si="34"/>
        <v>0</v>
      </c>
      <c r="Z143" s="105">
        <f t="shared" si="35"/>
        <v>0</v>
      </c>
      <c r="AB143" s="139">
        <v>2098318.37</v>
      </c>
      <c r="AC143" s="139">
        <v>2355255.31</v>
      </c>
      <c r="AD143" s="139">
        <v>2098318.37</v>
      </c>
      <c r="AE143" s="139">
        <v>0</v>
      </c>
      <c r="AG143" s="172"/>
      <c r="AH143" s="172"/>
      <c r="AI143" s="172"/>
      <c r="AJ143" s="172"/>
      <c r="AK143" s="172"/>
      <c r="AL143" s="172"/>
      <c r="AM143" s="172"/>
      <c r="AN143" s="172"/>
      <c r="AO143" s="172"/>
    </row>
    <row r="144" spans="1:41" s="81" customFormat="1" ht="15" hidden="1" x14ac:dyDescent="0.25">
      <c r="A144" s="137">
        <f t="shared" si="27"/>
        <v>0</v>
      </c>
      <c r="B144" s="83" t="s">
        <v>162</v>
      </c>
      <c r="C144" s="84" t="s">
        <v>330</v>
      </c>
      <c r="D144" s="170" t="s">
        <v>102</v>
      </c>
      <c r="E144" s="94"/>
      <c r="F144" s="87">
        <f t="shared" si="17"/>
        <v>2867423.11</v>
      </c>
      <c r="G144" s="87">
        <f t="shared" si="28"/>
        <v>0</v>
      </c>
      <c r="H144" s="149" t="s">
        <v>334</v>
      </c>
      <c r="J144" s="104"/>
      <c r="K144" s="105">
        <f t="shared" si="29"/>
        <v>0</v>
      </c>
      <c r="M144" s="104"/>
      <c r="N144" s="105">
        <f t="shared" si="30"/>
        <v>0</v>
      </c>
      <c r="O144" s="137"/>
      <c r="P144" s="104"/>
      <c r="Q144" s="105">
        <f t="shared" si="31"/>
        <v>0</v>
      </c>
      <c r="R144" s="137"/>
      <c r="S144" s="104"/>
      <c r="T144" s="105">
        <f t="shared" si="32"/>
        <v>0</v>
      </c>
      <c r="U144" s="137"/>
      <c r="V144" s="104"/>
      <c r="W144" s="105">
        <f t="shared" si="33"/>
        <v>0</v>
      </c>
      <c r="X144" s="137"/>
      <c r="Y144" s="135">
        <f t="shared" si="34"/>
        <v>0</v>
      </c>
      <c r="Z144" s="105">
        <f t="shared" si="35"/>
        <v>0</v>
      </c>
      <c r="AB144" s="139">
        <v>2867423.11</v>
      </c>
      <c r="AC144" s="139">
        <v>3218536.14</v>
      </c>
      <c r="AD144" s="139">
        <v>2867423.11</v>
      </c>
      <c r="AE144" s="139">
        <v>0</v>
      </c>
      <c r="AG144" s="172"/>
      <c r="AH144" s="172"/>
      <c r="AI144" s="172"/>
      <c r="AJ144" s="172"/>
      <c r="AK144" s="172"/>
      <c r="AL144" s="172"/>
      <c r="AM144" s="172"/>
      <c r="AN144" s="172"/>
      <c r="AO144" s="172"/>
    </row>
    <row r="145" spans="1:41" s="137" customFormat="1" ht="31.2" hidden="1" x14ac:dyDescent="0.25">
      <c r="A145" s="137">
        <f>IF(H145&gt;0,1,0)</f>
        <v>0</v>
      </c>
      <c r="B145" s="140">
        <v>13</v>
      </c>
      <c r="C145" s="141" t="s">
        <v>438</v>
      </c>
      <c r="D145" s="141"/>
      <c r="E145" s="162"/>
      <c r="F145" s="171"/>
      <c r="G145" s="114"/>
      <c r="H145" s="90"/>
      <c r="J145" s="142"/>
      <c r="K145" s="105"/>
      <c r="M145" s="142"/>
      <c r="N145" s="143"/>
      <c r="P145" s="142"/>
      <c r="Q145" s="143"/>
      <c r="S145" s="142"/>
      <c r="T145" s="143"/>
      <c r="V145" s="142"/>
      <c r="W145" s="143"/>
      <c r="Y145" s="143"/>
      <c r="Z145" s="143"/>
      <c r="AB145" s="208">
        <v>0</v>
      </c>
      <c r="AC145" s="208">
        <v>0</v>
      </c>
      <c r="AD145" s="208">
        <v>0</v>
      </c>
      <c r="AE145" s="208"/>
      <c r="AG145" s="172"/>
      <c r="AH145" s="172"/>
      <c r="AI145" s="172"/>
      <c r="AJ145" s="172"/>
      <c r="AK145" s="172"/>
      <c r="AL145" s="172"/>
      <c r="AM145" s="172"/>
      <c r="AN145" s="172"/>
      <c r="AO145" s="172"/>
    </row>
    <row r="146" spans="1:41" s="137" customFormat="1" ht="15.6" hidden="1" x14ac:dyDescent="0.25">
      <c r="A146" s="167">
        <f>IF(SUM(E147:E148)=0,0,1)</f>
        <v>0</v>
      </c>
      <c r="B146" s="140" t="s">
        <v>163</v>
      </c>
      <c r="C146" s="141" t="s">
        <v>439</v>
      </c>
      <c r="D146" s="141"/>
      <c r="E146" s="162"/>
      <c r="F146" s="171"/>
      <c r="G146" s="114"/>
      <c r="H146" s="90"/>
      <c r="J146" s="142"/>
      <c r="K146" s="105"/>
      <c r="M146" s="142"/>
      <c r="N146" s="143"/>
      <c r="P146" s="142"/>
      <c r="Q146" s="143"/>
      <c r="S146" s="142"/>
      <c r="T146" s="143"/>
      <c r="V146" s="142"/>
      <c r="W146" s="143"/>
      <c r="Y146" s="143"/>
      <c r="Z146" s="143"/>
      <c r="AB146" s="208">
        <v>0</v>
      </c>
      <c r="AC146" s="208">
        <v>0</v>
      </c>
      <c r="AD146" s="208">
        <v>0</v>
      </c>
      <c r="AE146" s="208"/>
      <c r="AG146" s="172"/>
      <c r="AH146" s="172"/>
      <c r="AI146" s="172"/>
      <c r="AJ146" s="172"/>
      <c r="AK146" s="172"/>
      <c r="AL146" s="172"/>
      <c r="AM146" s="172"/>
      <c r="AN146" s="172"/>
      <c r="AO146" s="172"/>
    </row>
    <row r="147" spans="1:41" s="81" customFormat="1" ht="45" hidden="1" x14ac:dyDescent="0.25">
      <c r="A147" s="137">
        <f t="shared" si="27"/>
        <v>0</v>
      </c>
      <c r="B147" s="83" t="s">
        <v>0</v>
      </c>
      <c r="C147" s="84" t="s">
        <v>331</v>
      </c>
      <c r="D147" s="170" t="s">
        <v>102</v>
      </c>
      <c r="E147" s="94"/>
      <c r="F147" s="87">
        <f t="shared" ref="F147:F326" si="36">HLOOKUP(CONTRATISTA,UNITARIOS,+ROW()-5,0)</f>
        <v>4786005.04</v>
      </c>
      <c r="G147" s="87">
        <f t="shared" si="28"/>
        <v>0</v>
      </c>
      <c r="H147" s="149"/>
      <c r="J147" s="104"/>
      <c r="K147" s="105">
        <f t="shared" si="29"/>
        <v>0</v>
      </c>
      <c r="M147" s="104"/>
      <c r="N147" s="105">
        <f t="shared" si="30"/>
        <v>0</v>
      </c>
      <c r="O147" s="137"/>
      <c r="P147" s="104"/>
      <c r="Q147" s="105">
        <f t="shared" si="31"/>
        <v>0</v>
      </c>
      <c r="R147" s="137"/>
      <c r="S147" s="104"/>
      <c r="T147" s="105">
        <f t="shared" si="32"/>
        <v>0</v>
      </c>
      <c r="U147" s="137"/>
      <c r="V147" s="104"/>
      <c r="W147" s="105">
        <f t="shared" si="33"/>
        <v>0</v>
      </c>
      <c r="X147" s="137"/>
      <c r="Y147" s="135">
        <f t="shared" si="34"/>
        <v>0</v>
      </c>
      <c r="Z147" s="105">
        <f t="shared" si="35"/>
        <v>0</v>
      </c>
      <c r="AB147" s="139">
        <v>4786005.04</v>
      </c>
      <c r="AC147" s="139">
        <v>5372046.4699999997</v>
      </c>
      <c r="AD147" s="139">
        <v>4786005.04</v>
      </c>
      <c r="AE147" s="139">
        <v>0</v>
      </c>
      <c r="AG147" s="172"/>
      <c r="AH147" s="172"/>
      <c r="AI147" s="172"/>
      <c r="AJ147" s="172"/>
      <c r="AK147" s="172"/>
      <c r="AL147" s="172"/>
      <c r="AM147" s="172"/>
      <c r="AN147" s="172"/>
      <c r="AO147" s="172"/>
    </row>
    <row r="148" spans="1:41" s="81" customFormat="1" ht="60" hidden="1" x14ac:dyDescent="0.25">
      <c r="A148" s="137">
        <f t="shared" si="27"/>
        <v>0</v>
      </c>
      <c r="B148" s="83" t="s">
        <v>1</v>
      </c>
      <c r="C148" s="84" t="s">
        <v>729</v>
      </c>
      <c r="D148" s="170" t="s">
        <v>102</v>
      </c>
      <c r="E148" s="94"/>
      <c r="F148" s="87">
        <f t="shared" si="36"/>
        <v>4482961.05</v>
      </c>
      <c r="G148" s="87">
        <f t="shared" si="28"/>
        <v>0</v>
      </c>
      <c r="H148" s="149"/>
      <c r="J148" s="104"/>
      <c r="K148" s="105">
        <f t="shared" si="29"/>
        <v>0</v>
      </c>
      <c r="M148" s="104"/>
      <c r="N148" s="105">
        <f t="shared" si="30"/>
        <v>0</v>
      </c>
      <c r="O148" s="137"/>
      <c r="P148" s="104"/>
      <c r="Q148" s="105">
        <f t="shared" si="31"/>
        <v>0</v>
      </c>
      <c r="R148" s="137"/>
      <c r="S148" s="104"/>
      <c r="T148" s="105">
        <f t="shared" si="32"/>
        <v>0</v>
      </c>
      <c r="U148" s="137"/>
      <c r="V148" s="104"/>
      <c r="W148" s="105">
        <f t="shared" si="33"/>
        <v>0</v>
      </c>
      <c r="X148" s="137"/>
      <c r="Y148" s="135">
        <f t="shared" si="34"/>
        <v>0</v>
      </c>
      <c r="Z148" s="105">
        <f t="shared" si="35"/>
        <v>0</v>
      </c>
      <c r="AB148" s="139">
        <v>4482961.05</v>
      </c>
      <c r="AC148" s="139">
        <v>5031895.0599999996</v>
      </c>
      <c r="AD148" s="139">
        <v>4482961.05</v>
      </c>
      <c r="AE148" s="139">
        <v>0</v>
      </c>
      <c r="AG148" s="172"/>
      <c r="AH148" s="172"/>
      <c r="AI148" s="172"/>
      <c r="AJ148" s="172"/>
      <c r="AK148" s="172"/>
      <c r="AL148" s="172"/>
      <c r="AM148" s="172"/>
      <c r="AN148" s="172"/>
      <c r="AO148" s="172"/>
    </row>
    <row r="149" spans="1:41" s="137" customFormat="1" ht="16.2" hidden="1" thickBot="1" x14ac:dyDescent="0.3">
      <c r="A149" s="167">
        <f>IF(SUM(E150:E153)=0,0,1)</f>
        <v>0</v>
      </c>
      <c r="B149" s="140" t="s">
        <v>164</v>
      </c>
      <c r="C149" s="141" t="s">
        <v>168</v>
      </c>
      <c r="D149" s="141"/>
      <c r="E149" s="162"/>
      <c r="F149" s="171"/>
      <c r="G149" s="114"/>
      <c r="H149" s="262" t="s">
        <v>492</v>
      </c>
      <c r="I149" s="263"/>
      <c r="J149" s="142"/>
      <c r="K149" s="105"/>
      <c r="M149" s="142"/>
      <c r="N149" s="143"/>
      <c r="P149" s="142"/>
      <c r="Q149" s="143"/>
      <c r="S149" s="142"/>
      <c r="T149" s="143"/>
      <c r="V149" s="142"/>
      <c r="W149" s="143"/>
      <c r="Y149" s="143"/>
      <c r="Z149" s="143"/>
      <c r="AB149" s="208">
        <v>0</v>
      </c>
      <c r="AC149" s="208">
        <v>0</v>
      </c>
      <c r="AD149" s="208">
        <v>0</v>
      </c>
      <c r="AE149" s="208"/>
      <c r="AG149" s="172"/>
      <c r="AH149" s="172"/>
      <c r="AI149" s="172"/>
      <c r="AJ149" s="172"/>
      <c r="AK149" s="172"/>
      <c r="AL149" s="172"/>
      <c r="AM149" s="172"/>
      <c r="AN149" s="172"/>
      <c r="AO149" s="172"/>
    </row>
    <row r="150" spans="1:41" s="81" customFormat="1" ht="15" hidden="1" x14ac:dyDescent="0.25">
      <c r="A150" s="137">
        <f t="shared" ref="A150:A326" si="37">IF(E150=0,0,1)</f>
        <v>0</v>
      </c>
      <c r="B150" s="83" t="s">
        <v>2</v>
      </c>
      <c r="C150" s="84" t="s">
        <v>169</v>
      </c>
      <c r="D150" s="170" t="s">
        <v>104</v>
      </c>
      <c r="E150" s="94"/>
      <c r="F150" s="87">
        <f t="shared" si="36"/>
        <v>29259.42</v>
      </c>
      <c r="G150" s="87">
        <f t="shared" si="28"/>
        <v>0</v>
      </c>
      <c r="H150" s="149"/>
      <c r="J150" s="104"/>
      <c r="K150" s="105">
        <f t="shared" si="29"/>
        <v>0</v>
      </c>
      <c r="M150" s="104"/>
      <c r="N150" s="105">
        <f t="shared" si="30"/>
        <v>0</v>
      </c>
      <c r="O150" s="137"/>
      <c r="P150" s="104"/>
      <c r="Q150" s="105">
        <f t="shared" si="31"/>
        <v>0</v>
      </c>
      <c r="R150" s="137"/>
      <c r="S150" s="104"/>
      <c r="T150" s="105">
        <f t="shared" si="32"/>
        <v>0</v>
      </c>
      <c r="U150" s="137"/>
      <c r="V150" s="104"/>
      <c r="W150" s="105">
        <f t="shared" si="33"/>
        <v>0</v>
      </c>
      <c r="X150" s="137"/>
      <c r="Y150" s="135">
        <f t="shared" si="34"/>
        <v>0</v>
      </c>
      <c r="Z150" s="105">
        <f t="shared" si="35"/>
        <v>0</v>
      </c>
      <c r="AB150" s="139">
        <v>29259.42</v>
      </c>
      <c r="AC150" s="139">
        <v>32842.21</v>
      </c>
      <c r="AD150" s="139">
        <v>29259.42</v>
      </c>
      <c r="AE150" s="139">
        <v>0</v>
      </c>
      <c r="AG150" s="172"/>
      <c r="AH150" s="172"/>
      <c r="AI150" s="172"/>
      <c r="AJ150" s="172"/>
      <c r="AK150" s="172"/>
      <c r="AL150" s="172"/>
      <c r="AM150" s="172"/>
      <c r="AN150" s="172"/>
      <c r="AO150" s="172"/>
    </row>
    <row r="151" spans="1:41" s="81" customFormat="1" ht="15" hidden="1" x14ac:dyDescent="0.25">
      <c r="A151" s="137">
        <f t="shared" si="37"/>
        <v>0</v>
      </c>
      <c r="B151" s="83" t="s">
        <v>3</v>
      </c>
      <c r="C151" s="84" t="s">
        <v>170</v>
      </c>
      <c r="D151" s="170" t="s">
        <v>104</v>
      </c>
      <c r="E151" s="94"/>
      <c r="F151" s="87">
        <f t="shared" si="36"/>
        <v>33439.339999999997</v>
      </c>
      <c r="G151" s="87">
        <f t="shared" si="28"/>
        <v>0</v>
      </c>
      <c r="H151" s="149"/>
      <c r="J151" s="104"/>
      <c r="K151" s="105">
        <f t="shared" si="29"/>
        <v>0</v>
      </c>
      <c r="M151" s="104"/>
      <c r="N151" s="105">
        <f t="shared" si="30"/>
        <v>0</v>
      </c>
      <c r="O151" s="137"/>
      <c r="P151" s="104"/>
      <c r="Q151" s="105">
        <f t="shared" si="31"/>
        <v>0</v>
      </c>
      <c r="R151" s="137"/>
      <c r="S151" s="104"/>
      <c r="T151" s="105">
        <f t="shared" si="32"/>
        <v>0</v>
      </c>
      <c r="U151" s="137"/>
      <c r="V151" s="104"/>
      <c r="W151" s="105">
        <f t="shared" si="33"/>
        <v>0</v>
      </c>
      <c r="X151" s="137"/>
      <c r="Y151" s="135">
        <f t="shared" si="34"/>
        <v>0</v>
      </c>
      <c r="Z151" s="105">
        <f t="shared" si="35"/>
        <v>0</v>
      </c>
      <c r="AB151" s="139">
        <v>33439.339999999997</v>
      </c>
      <c r="AC151" s="139">
        <v>37533.949999999997</v>
      </c>
      <c r="AD151" s="139">
        <v>33439.339999999997</v>
      </c>
      <c r="AE151" s="139">
        <v>0</v>
      </c>
      <c r="AG151" s="172"/>
      <c r="AH151" s="172"/>
      <c r="AI151" s="172"/>
      <c r="AJ151" s="172"/>
      <c r="AK151" s="172"/>
      <c r="AL151" s="172"/>
      <c r="AM151" s="172"/>
      <c r="AN151" s="172"/>
      <c r="AO151" s="172"/>
    </row>
    <row r="152" spans="1:41" s="81" customFormat="1" ht="15" hidden="1" x14ac:dyDescent="0.25">
      <c r="A152" s="137">
        <f t="shared" si="37"/>
        <v>0</v>
      </c>
      <c r="B152" s="83" t="s">
        <v>4</v>
      </c>
      <c r="C152" s="84" t="s">
        <v>171</v>
      </c>
      <c r="D152" s="170" t="s">
        <v>104</v>
      </c>
      <c r="E152" s="94"/>
      <c r="F152" s="87">
        <f t="shared" si="36"/>
        <v>54338.92</v>
      </c>
      <c r="G152" s="87">
        <f t="shared" si="28"/>
        <v>0</v>
      </c>
      <c r="H152" s="149"/>
      <c r="J152" s="104"/>
      <c r="K152" s="105">
        <f t="shared" si="29"/>
        <v>0</v>
      </c>
      <c r="M152" s="104"/>
      <c r="N152" s="105">
        <f t="shared" si="30"/>
        <v>0</v>
      </c>
      <c r="O152" s="137"/>
      <c r="P152" s="104"/>
      <c r="Q152" s="105">
        <f t="shared" si="31"/>
        <v>0</v>
      </c>
      <c r="R152" s="137"/>
      <c r="S152" s="104"/>
      <c r="T152" s="105">
        <f t="shared" si="32"/>
        <v>0</v>
      </c>
      <c r="U152" s="137"/>
      <c r="V152" s="104"/>
      <c r="W152" s="105">
        <f t="shared" si="33"/>
        <v>0</v>
      </c>
      <c r="X152" s="137"/>
      <c r="Y152" s="135">
        <f t="shared" si="34"/>
        <v>0</v>
      </c>
      <c r="Z152" s="105">
        <f t="shared" si="35"/>
        <v>0</v>
      </c>
      <c r="AB152" s="139">
        <v>54338.92</v>
      </c>
      <c r="AC152" s="139">
        <v>60992.67</v>
      </c>
      <c r="AD152" s="139">
        <v>54338.92</v>
      </c>
      <c r="AE152" s="139">
        <v>0</v>
      </c>
      <c r="AG152" s="172"/>
      <c r="AH152" s="172"/>
      <c r="AI152" s="172"/>
      <c r="AJ152" s="172"/>
      <c r="AK152" s="172"/>
      <c r="AL152" s="172"/>
      <c r="AM152" s="172"/>
      <c r="AN152" s="172"/>
      <c r="AO152" s="172"/>
    </row>
    <row r="153" spans="1:41" s="81" customFormat="1" ht="15" hidden="1" x14ac:dyDescent="0.25">
      <c r="A153" s="137">
        <f t="shared" si="37"/>
        <v>0</v>
      </c>
      <c r="B153" s="83" t="s">
        <v>5</v>
      </c>
      <c r="C153" s="84" t="s">
        <v>172</v>
      </c>
      <c r="D153" s="170" t="s">
        <v>104</v>
      </c>
      <c r="E153" s="94"/>
      <c r="F153" s="87">
        <f t="shared" si="36"/>
        <v>60190.81</v>
      </c>
      <c r="G153" s="87">
        <f t="shared" si="28"/>
        <v>0</v>
      </c>
      <c r="H153" s="149"/>
      <c r="J153" s="104"/>
      <c r="K153" s="105">
        <f t="shared" si="29"/>
        <v>0</v>
      </c>
      <c r="M153" s="104"/>
      <c r="N153" s="105">
        <f t="shared" si="30"/>
        <v>0</v>
      </c>
      <c r="O153" s="137"/>
      <c r="P153" s="104"/>
      <c r="Q153" s="105">
        <f t="shared" si="31"/>
        <v>0</v>
      </c>
      <c r="R153" s="137"/>
      <c r="S153" s="104"/>
      <c r="T153" s="105">
        <f t="shared" si="32"/>
        <v>0</v>
      </c>
      <c r="U153" s="137"/>
      <c r="V153" s="104"/>
      <c r="W153" s="105">
        <f t="shared" si="33"/>
        <v>0</v>
      </c>
      <c r="X153" s="137"/>
      <c r="Y153" s="135">
        <f t="shared" si="34"/>
        <v>0</v>
      </c>
      <c r="Z153" s="105">
        <f t="shared" si="35"/>
        <v>0</v>
      </c>
      <c r="AB153" s="139">
        <v>60190.81</v>
      </c>
      <c r="AC153" s="139">
        <v>67561.11</v>
      </c>
      <c r="AD153" s="139">
        <v>60190.81</v>
      </c>
      <c r="AE153" s="139">
        <v>0</v>
      </c>
      <c r="AG153" s="172"/>
      <c r="AH153" s="172"/>
      <c r="AI153" s="172"/>
      <c r="AJ153" s="172"/>
      <c r="AK153" s="172"/>
      <c r="AL153" s="172"/>
      <c r="AM153" s="172"/>
      <c r="AN153" s="172"/>
      <c r="AO153" s="172"/>
    </row>
    <row r="154" spans="1:41" s="137" customFormat="1" ht="16.2" hidden="1" thickBot="1" x14ac:dyDescent="0.3">
      <c r="A154" s="167">
        <f>IF(SUM(E155:E157)=0,0,1)</f>
        <v>0</v>
      </c>
      <c r="B154" s="140" t="s">
        <v>440</v>
      </c>
      <c r="C154" s="141" t="s">
        <v>174</v>
      </c>
      <c r="D154" s="141"/>
      <c r="E154" s="162"/>
      <c r="F154" s="171"/>
      <c r="G154" s="114"/>
      <c r="H154" s="262" t="s">
        <v>493</v>
      </c>
      <c r="I154" s="263"/>
      <c r="J154" s="142"/>
      <c r="K154" s="105"/>
      <c r="M154" s="142"/>
      <c r="N154" s="143"/>
      <c r="P154" s="142"/>
      <c r="Q154" s="143"/>
      <c r="S154" s="142"/>
      <c r="T154" s="143"/>
      <c r="V154" s="142"/>
      <c r="W154" s="143"/>
      <c r="Y154" s="143"/>
      <c r="Z154" s="143"/>
      <c r="AB154" s="208">
        <v>0</v>
      </c>
      <c r="AC154" s="208">
        <v>0</v>
      </c>
      <c r="AD154" s="208">
        <v>0</v>
      </c>
      <c r="AE154" s="208"/>
      <c r="AG154" s="172"/>
      <c r="AH154" s="172"/>
      <c r="AI154" s="172"/>
      <c r="AJ154" s="172"/>
      <c r="AK154" s="172"/>
      <c r="AL154" s="172"/>
      <c r="AM154" s="172"/>
      <c r="AN154" s="172"/>
      <c r="AO154" s="172"/>
    </row>
    <row r="155" spans="1:41" s="81" customFormat="1" ht="15" hidden="1" x14ac:dyDescent="0.25">
      <c r="A155" s="137">
        <f t="shared" si="37"/>
        <v>0</v>
      </c>
      <c r="B155" s="83" t="s">
        <v>335</v>
      </c>
      <c r="C155" s="84" t="s">
        <v>175</v>
      </c>
      <c r="D155" s="170" t="s">
        <v>104</v>
      </c>
      <c r="E155" s="94"/>
      <c r="F155" s="87">
        <f t="shared" si="36"/>
        <v>4179.92</v>
      </c>
      <c r="G155" s="87">
        <f t="shared" si="28"/>
        <v>0</v>
      </c>
      <c r="H155" s="149"/>
      <c r="J155" s="104"/>
      <c r="K155" s="105">
        <f t="shared" si="29"/>
        <v>0</v>
      </c>
      <c r="M155" s="104"/>
      <c r="N155" s="105">
        <f t="shared" si="30"/>
        <v>0</v>
      </c>
      <c r="O155" s="137"/>
      <c r="P155" s="104"/>
      <c r="Q155" s="105">
        <f t="shared" si="31"/>
        <v>0</v>
      </c>
      <c r="R155" s="137"/>
      <c r="S155" s="104"/>
      <c r="T155" s="105">
        <f t="shared" si="32"/>
        <v>0</v>
      </c>
      <c r="U155" s="137"/>
      <c r="V155" s="104"/>
      <c r="W155" s="105">
        <f t="shared" si="33"/>
        <v>0</v>
      </c>
      <c r="X155" s="137"/>
      <c r="Y155" s="135">
        <f t="shared" si="34"/>
        <v>0</v>
      </c>
      <c r="Z155" s="105">
        <f t="shared" si="35"/>
        <v>0</v>
      </c>
      <c r="AB155" s="139">
        <v>4179.92</v>
      </c>
      <c r="AC155" s="139">
        <v>4691.74</v>
      </c>
      <c r="AD155" s="139">
        <v>4179.92</v>
      </c>
      <c r="AE155" s="139">
        <v>0</v>
      </c>
      <c r="AG155" s="172"/>
      <c r="AH155" s="172"/>
      <c r="AI155" s="172"/>
      <c r="AJ155" s="172"/>
      <c r="AK155" s="172"/>
      <c r="AL155" s="172"/>
      <c r="AM155" s="172"/>
      <c r="AN155" s="172"/>
      <c r="AO155" s="172"/>
    </row>
    <row r="156" spans="1:41" s="81" customFormat="1" ht="15" hidden="1" x14ac:dyDescent="0.25">
      <c r="A156" s="137">
        <f t="shared" si="37"/>
        <v>0</v>
      </c>
      <c r="B156" s="83" t="s">
        <v>336</v>
      </c>
      <c r="C156" s="84" t="s">
        <v>176</v>
      </c>
      <c r="D156" s="170" t="s">
        <v>104</v>
      </c>
      <c r="E156" s="94"/>
      <c r="F156" s="87">
        <f t="shared" si="36"/>
        <v>5851.88</v>
      </c>
      <c r="G156" s="87">
        <f t="shared" si="28"/>
        <v>0</v>
      </c>
      <c r="H156" s="149"/>
      <c r="J156" s="104"/>
      <c r="K156" s="105">
        <f t="shared" si="29"/>
        <v>0</v>
      </c>
      <c r="M156" s="104"/>
      <c r="N156" s="105">
        <f t="shared" si="30"/>
        <v>0</v>
      </c>
      <c r="O156" s="137"/>
      <c r="P156" s="104"/>
      <c r="Q156" s="105">
        <f t="shared" si="31"/>
        <v>0</v>
      </c>
      <c r="R156" s="137"/>
      <c r="S156" s="104"/>
      <c r="T156" s="105">
        <f t="shared" si="32"/>
        <v>0</v>
      </c>
      <c r="U156" s="137"/>
      <c r="V156" s="104"/>
      <c r="W156" s="105">
        <f t="shared" si="33"/>
        <v>0</v>
      </c>
      <c r="X156" s="137"/>
      <c r="Y156" s="135">
        <f t="shared" si="34"/>
        <v>0</v>
      </c>
      <c r="Z156" s="105">
        <f t="shared" si="35"/>
        <v>0</v>
      </c>
      <c r="AB156" s="139">
        <v>5851.88</v>
      </c>
      <c r="AC156" s="139">
        <v>6568.44</v>
      </c>
      <c r="AD156" s="139">
        <v>5851.88</v>
      </c>
      <c r="AE156" s="139">
        <v>0</v>
      </c>
      <c r="AG156" s="172"/>
      <c r="AH156" s="172"/>
      <c r="AI156" s="172"/>
      <c r="AJ156" s="172"/>
      <c r="AK156" s="172"/>
      <c r="AL156" s="172"/>
      <c r="AM156" s="172"/>
      <c r="AN156" s="172"/>
      <c r="AO156" s="172"/>
    </row>
    <row r="157" spans="1:41" s="81" customFormat="1" ht="15" hidden="1" x14ac:dyDescent="0.25">
      <c r="A157" s="137">
        <f t="shared" si="37"/>
        <v>0</v>
      </c>
      <c r="B157" s="83" t="s">
        <v>337</v>
      </c>
      <c r="C157" s="84" t="s">
        <v>177</v>
      </c>
      <c r="D157" s="170" t="s">
        <v>104</v>
      </c>
      <c r="E157" s="94"/>
      <c r="F157" s="87">
        <f t="shared" si="36"/>
        <v>7523.85</v>
      </c>
      <c r="G157" s="87">
        <f t="shared" si="28"/>
        <v>0</v>
      </c>
      <c r="H157" s="149"/>
      <c r="J157" s="104"/>
      <c r="K157" s="105">
        <f t="shared" si="29"/>
        <v>0</v>
      </c>
      <c r="M157" s="104"/>
      <c r="N157" s="105">
        <f t="shared" si="30"/>
        <v>0</v>
      </c>
      <c r="O157" s="137"/>
      <c r="P157" s="104"/>
      <c r="Q157" s="105">
        <f t="shared" si="31"/>
        <v>0</v>
      </c>
      <c r="R157" s="137"/>
      <c r="S157" s="104"/>
      <c r="T157" s="105">
        <f t="shared" si="32"/>
        <v>0</v>
      </c>
      <c r="U157" s="137"/>
      <c r="V157" s="104"/>
      <c r="W157" s="105">
        <f t="shared" si="33"/>
        <v>0</v>
      </c>
      <c r="X157" s="137"/>
      <c r="Y157" s="135">
        <f t="shared" si="34"/>
        <v>0</v>
      </c>
      <c r="Z157" s="105">
        <f t="shared" si="35"/>
        <v>0</v>
      </c>
      <c r="AB157" s="139">
        <v>7523.85</v>
      </c>
      <c r="AC157" s="139">
        <v>8445.14</v>
      </c>
      <c r="AD157" s="139">
        <v>7523.85</v>
      </c>
      <c r="AE157" s="139">
        <v>0</v>
      </c>
      <c r="AG157" s="172"/>
      <c r="AH157" s="172"/>
      <c r="AI157" s="172"/>
      <c r="AJ157" s="172"/>
      <c r="AK157" s="172"/>
      <c r="AL157" s="172"/>
      <c r="AM157" s="172"/>
      <c r="AN157" s="172"/>
      <c r="AO157" s="172"/>
    </row>
    <row r="158" spans="1:41" s="137" customFormat="1" ht="16.2" hidden="1" thickBot="1" x14ac:dyDescent="0.3">
      <c r="A158" s="167">
        <f>IF(SUM(E159:E162)=0,0,1)</f>
        <v>0</v>
      </c>
      <c r="B158" s="140" t="s">
        <v>441</v>
      </c>
      <c r="C158" s="141" t="s">
        <v>179</v>
      </c>
      <c r="D158" s="141"/>
      <c r="E158" s="162"/>
      <c r="F158" s="171"/>
      <c r="G158" s="114"/>
      <c r="H158" s="262" t="s">
        <v>494</v>
      </c>
      <c r="I158" s="263"/>
      <c r="J158" s="142"/>
      <c r="K158" s="105"/>
      <c r="M158" s="142"/>
      <c r="N158" s="143"/>
      <c r="P158" s="142"/>
      <c r="Q158" s="143"/>
      <c r="S158" s="142"/>
      <c r="T158" s="143"/>
      <c r="V158" s="142"/>
      <c r="W158" s="143"/>
      <c r="Y158" s="143"/>
      <c r="Z158" s="143"/>
      <c r="AB158" s="208">
        <v>0</v>
      </c>
      <c r="AC158" s="208">
        <v>0</v>
      </c>
      <c r="AD158" s="208">
        <v>0</v>
      </c>
      <c r="AE158" s="208"/>
      <c r="AG158" s="172"/>
      <c r="AH158" s="172"/>
      <c r="AI158" s="172"/>
      <c r="AJ158" s="172"/>
      <c r="AK158" s="172"/>
      <c r="AL158" s="172"/>
      <c r="AM158" s="172"/>
      <c r="AN158" s="172"/>
      <c r="AO158" s="172"/>
    </row>
    <row r="159" spans="1:41" s="81" customFormat="1" ht="15" hidden="1" x14ac:dyDescent="0.25">
      <c r="A159" s="137">
        <f t="shared" si="37"/>
        <v>0</v>
      </c>
      <c r="B159" s="83" t="s">
        <v>338</v>
      </c>
      <c r="C159" s="84" t="s">
        <v>169</v>
      </c>
      <c r="D159" s="170" t="s">
        <v>104</v>
      </c>
      <c r="E159" s="94"/>
      <c r="F159" s="87">
        <f t="shared" si="36"/>
        <v>29259.42</v>
      </c>
      <c r="G159" s="87">
        <f t="shared" si="28"/>
        <v>0</v>
      </c>
      <c r="H159" s="149"/>
      <c r="J159" s="104"/>
      <c r="K159" s="105">
        <f t="shared" si="29"/>
        <v>0</v>
      </c>
      <c r="M159" s="104"/>
      <c r="N159" s="105">
        <f t="shared" si="30"/>
        <v>0</v>
      </c>
      <c r="O159" s="137"/>
      <c r="P159" s="104"/>
      <c r="Q159" s="105">
        <f t="shared" si="31"/>
        <v>0</v>
      </c>
      <c r="R159" s="137"/>
      <c r="S159" s="104"/>
      <c r="T159" s="105">
        <f t="shared" si="32"/>
        <v>0</v>
      </c>
      <c r="U159" s="137"/>
      <c r="V159" s="104"/>
      <c r="W159" s="105">
        <f t="shared" si="33"/>
        <v>0</v>
      </c>
      <c r="X159" s="137"/>
      <c r="Y159" s="135">
        <f t="shared" si="34"/>
        <v>0</v>
      </c>
      <c r="Z159" s="105">
        <f t="shared" si="35"/>
        <v>0</v>
      </c>
      <c r="AB159" s="139">
        <v>29259.42</v>
      </c>
      <c r="AC159" s="139">
        <v>7506.79</v>
      </c>
      <c r="AD159" s="139">
        <v>29259.42</v>
      </c>
      <c r="AE159" s="139">
        <v>0</v>
      </c>
      <c r="AG159" s="172"/>
      <c r="AH159" s="172"/>
      <c r="AI159" s="172"/>
      <c r="AJ159" s="172"/>
      <c r="AK159" s="172"/>
      <c r="AL159" s="172"/>
      <c r="AM159" s="172"/>
      <c r="AN159" s="172"/>
      <c r="AO159" s="172"/>
    </row>
    <row r="160" spans="1:41" s="81" customFormat="1" ht="15" hidden="1" x14ac:dyDescent="0.25">
      <c r="A160" s="137">
        <f t="shared" si="37"/>
        <v>0</v>
      </c>
      <c r="B160" s="83" t="s">
        <v>339</v>
      </c>
      <c r="C160" s="84" t="s">
        <v>170</v>
      </c>
      <c r="D160" s="170" t="s">
        <v>104</v>
      </c>
      <c r="E160" s="94"/>
      <c r="F160" s="87">
        <f t="shared" si="36"/>
        <v>3343.93</v>
      </c>
      <c r="G160" s="87">
        <f t="shared" si="28"/>
        <v>0</v>
      </c>
      <c r="H160" s="149"/>
      <c r="J160" s="104"/>
      <c r="K160" s="105">
        <f t="shared" si="29"/>
        <v>0</v>
      </c>
      <c r="M160" s="104"/>
      <c r="N160" s="105">
        <f t="shared" si="30"/>
        <v>0</v>
      </c>
      <c r="O160" s="137"/>
      <c r="P160" s="104"/>
      <c r="Q160" s="105">
        <f t="shared" si="31"/>
        <v>0</v>
      </c>
      <c r="R160" s="137"/>
      <c r="S160" s="104"/>
      <c r="T160" s="105">
        <f t="shared" si="32"/>
        <v>0</v>
      </c>
      <c r="U160" s="137"/>
      <c r="V160" s="104"/>
      <c r="W160" s="105">
        <f t="shared" si="33"/>
        <v>0</v>
      </c>
      <c r="X160" s="137"/>
      <c r="Y160" s="135">
        <f t="shared" si="34"/>
        <v>0</v>
      </c>
      <c r="Z160" s="105">
        <f t="shared" si="35"/>
        <v>0</v>
      </c>
      <c r="AB160" s="139">
        <v>3343.93</v>
      </c>
      <c r="AC160" s="139">
        <v>11260.18</v>
      </c>
      <c r="AD160" s="139">
        <v>3343.93</v>
      </c>
      <c r="AE160" s="139">
        <v>0</v>
      </c>
      <c r="AG160" s="172"/>
      <c r="AH160" s="172"/>
      <c r="AI160" s="172"/>
      <c r="AJ160" s="172"/>
      <c r="AK160" s="172"/>
      <c r="AL160" s="172"/>
      <c r="AM160" s="172"/>
      <c r="AN160" s="172"/>
      <c r="AO160" s="172"/>
    </row>
    <row r="161" spans="1:41" s="81" customFormat="1" ht="15" hidden="1" x14ac:dyDescent="0.25">
      <c r="A161" s="137">
        <f t="shared" si="37"/>
        <v>0</v>
      </c>
      <c r="B161" s="83" t="s">
        <v>340</v>
      </c>
      <c r="C161" s="84" t="s">
        <v>171</v>
      </c>
      <c r="D161" s="170" t="s">
        <v>104</v>
      </c>
      <c r="E161" s="94"/>
      <c r="F161" s="87">
        <f t="shared" si="36"/>
        <v>4179.92</v>
      </c>
      <c r="G161" s="87">
        <f t="shared" si="28"/>
        <v>0</v>
      </c>
      <c r="H161" s="149"/>
      <c r="J161" s="104"/>
      <c r="K161" s="105">
        <f t="shared" si="29"/>
        <v>0</v>
      </c>
      <c r="M161" s="104"/>
      <c r="N161" s="105">
        <f t="shared" si="30"/>
        <v>0</v>
      </c>
      <c r="O161" s="137"/>
      <c r="P161" s="104"/>
      <c r="Q161" s="105">
        <f t="shared" si="31"/>
        <v>0</v>
      </c>
      <c r="R161" s="137"/>
      <c r="S161" s="104"/>
      <c r="T161" s="105">
        <f t="shared" si="32"/>
        <v>0</v>
      </c>
      <c r="U161" s="137"/>
      <c r="V161" s="104"/>
      <c r="W161" s="105">
        <f t="shared" si="33"/>
        <v>0</v>
      </c>
      <c r="X161" s="137"/>
      <c r="Y161" s="135">
        <f t="shared" si="34"/>
        <v>0</v>
      </c>
      <c r="Z161" s="105">
        <f t="shared" si="35"/>
        <v>0</v>
      </c>
      <c r="AB161" s="139">
        <v>4179.92</v>
      </c>
      <c r="AC161" s="139">
        <v>15951.93</v>
      </c>
      <c r="AD161" s="139">
        <v>4179.92</v>
      </c>
      <c r="AE161" s="139">
        <v>0</v>
      </c>
      <c r="AG161" s="172"/>
      <c r="AH161" s="172"/>
      <c r="AI161" s="172"/>
      <c r="AJ161" s="172"/>
      <c r="AK161" s="172"/>
      <c r="AL161" s="172"/>
      <c r="AM161" s="172"/>
      <c r="AN161" s="172"/>
      <c r="AO161" s="172"/>
    </row>
    <row r="162" spans="1:41" s="81" customFormat="1" ht="15" hidden="1" x14ac:dyDescent="0.25">
      <c r="A162" s="137">
        <f t="shared" si="37"/>
        <v>0</v>
      </c>
      <c r="B162" s="83" t="s">
        <v>341</v>
      </c>
      <c r="C162" s="84" t="s">
        <v>172</v>
      </c>
      <c r="D162" s="170" t="s">
        <v>104</v>
      </c>
      <c r="E162" s="94"/>
      <c r="F162" s="87">
        <f t="shared" si="36"/>
        <v>8359.83</v>
      </c>
      <c r="G162" s="87">
        <f t="shared" si="28"/>
        <v>0</v>
      </c>
      <c r="H162" s="149"/>
      <c r="J162" s="104"/>
      <c r="K162" s="105">
        <f t="shared" si="29"/>
        <v>0</v>
      </c>
      <c r="M162" s="104"/>
      <c r="N162" s="105">
        <f t="shared" si="30"/>
        <v>0</v>
      </c>
      <c r="O162" s="137"/>
      <c r="P162" s="104"/>
      <c r="Q162" s="105">
        <f t="shared" si="31"/>
        <v>0</v>
      </c>
      <c r="R162" s="137"/>
      <c r="S162" s="104"/>
      <c r="T162" s="105">
        <f t="shared" si="32"/>
        <v>0</v>
      </c>
      <c r="U162" s="137"/>
      <c r="V162" s="104"/>
      <c r="W162" s="105">
        <f t="shared" si="33"/>
        <v>0</v>
      </c>
      <c r="X162" s="137"/>
      <c r="Y162" s="135">
        <f t="shared" si="34"/>
        <v>0</v>
      </c>
      <c r="Z162" s="105">
        <f t="shared" si="35"/>
        <v>0</v>
      </c>
      <c r="AB162" s="139">
        <v>8359.83</v>
      </c>
      <c r="AC162" s="139">
        <v>21582.02</v>
      </c>
      <c r="AD162" s="139">
        <v>8359.83</v>
      </c>
      <c r="AE162" s="139">
        <v>0</v>
      </c>
      <c r="AG162" s="172"/>
      <c r="AH162" s="172"/>
      <c r="AI162" s="172"/>
      <c r="AJ162" s="172"/>
      <c r="AK162" s="172"/>
      <c r="AL162" s="172"/>
      <c r="AM162" s="172"/>
      <c r="AN162" s="172"/>
      <c r="AO162" s="172"/>
    </row>
    <row r="163" spans="1:41" s="137" customFormat="1" ht="15.6" hidden="1" x14ac:dyDescent="0.25">
      <c r="A163" s="167">
        <f>IF(SUM(E164:E167)=0,0,1)</f>
        <v>0</v>
      </c>
      <c r="B163" s="140" t="s">
        <v>442</v>
      </c>
      <c r="C163" s="141" t="s">
        <v>182</v>
      </c>
      <c r="D163" s="141"/>
      <c r="E163" s="162"/>
      <c r="F163" s="171"/>
      <c r="G163" s="114"/>
      <c r="H163" s="90"/>
      <c r="J163" s="142"/>
      <c r="K163" s="105"/>
      <c r="M163" s="142"/>
      <c r="N163" s="143"/>
      <c r="P163" s="142"/>
      <c r="Q163" s="143"/>
      <c r="S163" s="142"/>
      <c r="T163" s="143"/>
      <c r="V163" s="142"/>
      <c r="W163" s="143"/>
      <c r="Y163" s="143"/>
      <c r="Z163" s="143"/>
      <c r="AB163" s="208">
        <v>0</v>
      </c>
      <c r="AC163" s="208">
        <v>0</v>
      </c>
      <c r="AD163" s="208">
        <v>0</v>
      </c>
      <c r="AE163" s="208"/>
      <c r="AG163" s="172"/>
      <c r="AH163" s="172"/>
      <c r="AI163" s="172"/>
      <c r="AJ163" s="172"/>
      <c r="AK163" s="172"/>
      <c r="AL163" s="172"/>
      <c r="AM163" s="172"/>
      <c r="AN163" s="172"/>
      <c r="AO163" s="172"/>
    </row>
    <row r="164" spans="1:41" s="81" customFormat="1" ht="30" hidden="1" x14ac:dyDescent="0.25">
      <c r="A164" s="137">
        <f t="shared" si="37"/>
        <v>0</v>
      </c>
      <c r="B164" s="83" t="s">
        <v>342</v>
      </c>
      <c r="C164" s="84" t="s">
        <v>183</v>
      </c>
      <c r="D164" s="170" t="s">
        <v>104</v>
      </c>
      <c r="E164" s="94"/>
      <c r="F164" s="87">
        <f t="shared" si="36"/>
        <v>29259.42</v>
      </c>
      <c r="G164" s="87">
        <f t="shared" si="28"/>
        <v>0</v>
      </c>
      <c r="H164" s="149" t="s">
        <v>94</v>
      </c>
      <c r="J164" s="104"/>
      <c r="K164" s="105">
        <f t="shared" si="29"/>
        <v>0</v>
      </c>
      <c r="M164" s="104"/>
      <c r="N164" s="105">
        <f t="shared" si="30"/>
        <v>0</v>
      </c>
      <c r="O164" s="137"/>
      <c r="P164" s="104"/>
      <c r="Q164" s="105">
        <f t="shared" si="31"/>
        <v>0</v>
      </c>
      <c r="R164" s="137"/>
      <c r="S164" s="104"/>
      <c r="T164" s="105">
        <f t="shared" si="32"/>
        <v>0</v>
      </c>
      <c r="U164" s="137"/>
      <c r="V164" s="104"/>
      <c r="W164" s="105">
        <f t="shared" si="33"/>
        <v>0</v>
      </c>
      <c r="X164" s="137"/>
      <c r="Y164" s="135">
        <f t="shared" si="34"/>
        <v>0</v>
      </c>
      <c r="Z164" s="105">
        <f t="shared" si="35"/>
        <v>0</v>
      </c>
      <c r="AB164" s="139">
        <v>29259.42</v>
      </c>
      <c r="AC164" s="139">
        <v>32842.21</v>
      </c>
      <c r="AD164" s="139">
        <v>29259.42</v>
      </c>
      <c r="AE164" s="139">
        <v>0</v>
      </c>
      <c r="AG164" s="172"/>
      <c r="AH164" s="172"/>
      <c r="AI164" s="172"/>
      <c r="AJ164" s="172"/>
      <c r="AK164" s="172"/>
      <c r="AL164" s="172"/>
      <c r="AM164" s="172"/>
      <c r="AN164" s="172"/>
      <c r="AO164" s="172"/>
    </row>
    <row r="165" spans="1:41" s="81" customFormat="1" ht="15" hidden="1" x14ac:dyDescent="0.25">
      <c r="A165" s="137">
        <f t="shared" si="37"/>
        <v>0</v>
      </c>
      <c r="B165" s="83" t="s">
        <v>343</v>
      </c>
      <c r="C165" s="84" t="s">
        <v>184</v>
      </c>
      <c r="D165" s="170" t="s">
        <v>104</v>
      </c>
      <c r="E165" s="94"/>
      <c r="F165" s="87">
        <f t="shared" si="36"/>
        <v>3343.93</v>
      </c>
      <c r="G165" s="87">
        <f t="shared" si="28"/>
        <v>0</v>
      </c>
      <c r="H165" s="149"/>
      <c r="J165" s="104"/>
      <c r="K165" s="105">
        <f t="shared" si="29"/>
        <v>0</v>
      </c>
      <c r="M165" s="104"/>
      <c r="N165" s="105">
        <f t="shared" si="30"/>
        <v>0</v>
      </c>
      <c r="O165" s="137"/>
      <c r="P165" s="104"/>
      <c r="Q165" s="105">
        <f t="shared" si="31"/>
        <v>0</v>
      </c>
      <c r="R165" s="137"/>
      <c r="S165" s="104"/>
      <c r="T165" s="105">
        <f t="shared" si="32"/>
        <v>0</v>
      </c>
      <c r="U165" s="137"/>
      <c r="V165" s="104"/>
      <c r="W165" s="105">
        <f t="shared" si="33"/>
        <v>0</v>
      </c>
      <c r="X165" s="137"/>
      <c r="Y165" s="135">
        <f t="shared" si="34"/>
        <v>0</v>
      </c>
      <c r="Z165" s="105">
        <f t="shared" si="35"/>
        <v>0</v>
      </c>
      <c r="AB165" s="139">
        <v>3343.93</v>
      </c>
      <c r="AC165" s="139">
        <v>3753.39</v>
      </c>
      <c r="AD165" s="139">
        <v>3343.93</v>
      </c>
      <c r="AE165" s="139">
        <v>0</v>
      </c>
      <c r="AG165" s="172"/>
      <c r="AH165" s="172"/>
      <c r="AI165" s="172"/>
      <c r="AJ165" s="172"/>
      <c r="AK165" s="172"/>
      <c r="AL165" s="172"/>
      <c r="AM165" s="172"/>
      <c r="AN165" s="172"/>
      <c r="AO165" s="172"/>
    </row>
    <row r="166" spans="1:41" s="81" customFormat="1" ht="15" hidden="1" x14ac:dyDescent="0.25">
      <c r="A166" s="137">
        <f t="shared" si="37"/>
        <v>0</v>
      </c>
      <c r="B166" s="83" t="s">
        <v>344</v>
      </c>
      <c r="C166" s="84" t="s">
        <v>185</v>
      </c>
      <c r="D166" s="170" t="s">
        <v>104</v>
      </c>
      <c r="E166" s="94"/>
      <c r="F166" s="87">
        <f t="shared" si="36"/>
        <v>4179.92</v>
      </c>
      <c r="G166" s="87">
        <f t="shared" si="28"/>
        <v>0</v>
      </c>
      <c r="H166" s="149"/>
      <c r="J166" s="104"/>
      <c r="K166" s="105">
        <f t="shared" si="29"/>
        <v>0</v>
      </c>
      <c r="M166" s="104"/>
      <c r="N166" s="105">
        <f t="shared" si="30"/>
        <v>0</v>
      </c>
      <c r="O166" s="137"/>
      <c r="P166" s="104"/>
      <c r="Q166" s="105">
        <f t="shared" si="31"/>
        <v>0</v>
      </c>
      <c r="R166" s="137"/>
      <c r="S166" s="104"/>
      <c r="T166" s="105">
        <f t="shared" si="32"/>
        <v>0</v>
      </c>
      <c r="U166" s="137"/>
      <c r="V166" s="104"/>
      <c r="W166" s="105">
        <f t="shared" si="33"/>
        <v>0</v>
      </c>
      <c r="X166" s="137"/>
      <c r="Y166" s="135">
        <f t="shared" si="34"/>
        <v>0</v>
      </c>
      <c r="Z166" s="105">
        <f t="shared" si="35"/>
        <v>0</v>
      </c>
      <c r="AB166" s="139">
        <v>4179.92</v>
      </c>
      <c r="AC166" s="139">
        <v>4691.74</v>
      </c>
      <c r="AD166" s="139">
        <v>4179.92</v>
      </c>
      <c r="AE166" s="139">
        <v>0</v>
      </c>
      <c r="AG166" s="172"/>
      <c r="AH166" s="172"/>
      <c r="AI166" s="172"/>
      <c r="AJ166" s="172"/>
      <c r="AK166" s="172"/>
      <c r="AL166" s="172"/>
      <c r="AM166" s="172"/>
      <c r="AN166" s="172"/>
      <c r="AO166" s="172"/>
    </row>
    <row r="167" spans="1:41" s="81" customFormat="1" ht="15" hidden="1" x14ac:dyDescent="0.25">
      <c r="A167" s="137">
        <f t="shared" si="37"/>
        <v>0</v>
      </c>
      <c r="B167" s="83" t="s">
        <v>345</v>
      </c>
      <c r="C167" s="84" t="s">
        <v>186</v>
      </c>
      <c r="D167" s="170" t="s">
        <v>104</v>
      </c>
      <c r="E167" s="94"/>
      <c r="F167" s="87">
        <f t="shared" si="36"/>
        <v>8359.83</v>
      </c>
      <c r="G167" s="87">
        <f t="shared" si="28"/>
        <v>0</v>
      </c>
      <c r="H167" s="149"/>
      <c r="J167" s="104"/>
      <c r="K167" s="105">
        <f t="shared" si="29"/>
        <v>0</v>
      </c>
      <c r="M167" s="104"/>
      <c r="N167" s="105">
        <f t="shared" si="30"/>
        <v>0</v>
      </c>
      <c r="O167" s="137"/>
      <c r="P167" s="104"/>
      <c r="Q167" s="105">
        <f t="shared" si="31"/>
        <v>0</v>
      </c>
      <c r="R167" s="137"/>
      <c r="S167" s="104"/>
      <c r="T167" s="105">
        <f t="shared" si="32"/>
        <v>0</v>
      </c>
      <c r="U167" s="137"/>
      <c r="V167" s="104"/>
      <c r="W167" s="105">
        <f t="shared" si="33"/>
        <v>0</v>
      </c>
      <c r="X167" s="137"/>
      <c r="Y167" s="135">
        <f t="shared" si="34"/>
        <v>0</v>
      </c>
      <c r="Z167" s="105">
        <f t="shared" si="35"/>
        <v>0</v>
      </c>
      <c r="AB167" s="139">
        <v>8359.83</v>
      </c>
      <c r="AC167" s="139">
        <v>9383.49</v>
      </c>
      <c r="AD167" s="139">
        <v>8359.83</v>
      </c>
      <c r="AE167" s="139">
        <v>0</v>
      </c>
      <c r="AG167" s="172"/>
      <c r="AH167" s="172"/>
      <c r="AI167" s="172"/>
      <c r="AJ167" s="172"/>
      <c r="AK167" s="172"/>
      <c r="AL167" s="172"/>
      <c r="AM167" s="172"/>
      <c r="AN167" s="172"/>
      <c r="AO167" s="172"/>
    </row>
    <row r="168" spans="1:41" s="137" customFormat="1" ht="16.2" hidden="1" thickBot="1" x14ac:dyDescent="0.3">
      <c r="A168" s="167">
        <f>IF(SUM(E172:E192)=0,0,1)</f>
        <v>0</v>
      </c>
      <c r="B168" s="140" t="s">
        <v>444</v>
      </c>
      <c r="C168" s="141" t="s">
        <v>443</v>
      </c>
      <c r="D168" s="141"/>
      <c r="E168" s="162"/>
      <c r="F168" s="171"/>
      <c r="G168" s="114"/>
      <c r="H168" s="262" t="s">
        <v>495</v>
      </c>
      <c r="I168" s="263"/>
      <c r="J168" s="142"/>
      <c r="K168" s="105"/>
      <c r="M168" s="142"/>
      <c r="N168" s="143"/>
      <c r="P168" s="142"/>
      <c r="Q168" s="143"/>
      <c r="S168" s="142"/>
      <c r="T168" s="143"/>
      <c r="V168" s="142"/>
      <c r="W168" s="143"/>
      <c r="Y168" s="143"/>
      <c r="Z168" s="143"/>
      <c r="AB168" s="208">
        <v>0</v>
      </c>
      <c r="AC168" s="208">
        <v>0</v>
      </c>
      <c r="AD168" s="208">
        <v>0</v>
      </c>
      <c r="AE168" s="208"/>
      <c r="AG168" s="172"/>
      <c r="AH168" s="172"/>
      <c r="AI168" s="172"/>
      <c r="AJ168" s="172"/>
      <c r="AK168" s="172"/>
      <c r="AL168" s="172"/>
      <c r="AM168" s="172"/>
      <c r="AN168" s="172"/>
      <c r="AO168" s="172"/>
    </row>
    <row r="169" spans="1:41" s="81" customFormat="1" ht="15" hidden="1" x14ac:dyDescent="0.25">
      <c r="A169" s="137">
        <f t="shared" ref="A169:A171" si="38">IF(E169=0,0,1)</f>
        <v>0</v>
      </c>
      <c r="B169" s="83" t="s">
        <v>346</v>
      </c>
      <c r="C169" s="84" t="s">
        <v>509</v>
      </c>
      <c r="D169" s="88" t="s">
        <v>104</v>
      </c>
      <c r="E169" s="94"/>
      <c r="F169" s="87">
        <f t="shared" si="36"/>
        <v>2925.94</v>
      </c>
      <c r="G169" s="87">
        <f t="shared" si="28"/>
        <v>0</v>
      </c>
      <c r="H169" s="149"/>
      <c r="J169" s="104"/>
      <c r="K169" s="105">
        <f t="shared" si="29"/>
        <v>0</v>
      </c>
      <c r="M169" s="104"/>
      <c r="N169" s="105">
        <f t="shared" si="30"/>
        <v>0</v>
      </c>
      <c r="O169" s="137"/>
      <c r="P169" s="104"/>
      <c r="Q169" s="105">
        <f t="shared" si="31"/>
        <v>0</v>
      </c>
      <c r="R169" s="137"/>
      <c r="S169" s="104"/>
      <c r="T169" s="105">
        <f t="shared" si="32"/>
        <v>0</v>
      </c>
      <c r="U169" s="137"/>
      <c r="V169" s="104"/>
      <c r="W169" s="105">
        <f t="shared" si="33"/>
        <v>0</v>
      </c>
      <c r="X169" s="137"/>
      <c r="Y169" s="135">
        <f t="shared" si="34"/>
        <v>0</v>
      </c>
      <c r="Z169" s="105">
        <f t="shared" si="35"/>
        <v>0</v>
      </c>
      <c r="AB169" s="139">
        <v>2925.94</v>
      </c>
      <c r="AC169" s="139">
        <v>3284.22</v>
      </c>
      <c r="AD169" s="139">
        <v>2925.94</v>
      </c>
      <c r="AE169" s="139">
        <v>0</v>
      </c>
      <c r="AG169" s="172"/>
      <c r="AH169" s="172"/>
      <c r="AI169" s="172"/>
      <c r="AJ169" s="172"/>
      <c r="AK169" s="172"/>
      <c r="AL169" s="172"/>
      <c r="AM169" s="172"/>
      <c r="AN169" s="172"/>
      <c r="AO169" s="172"/>
    </row>
    <row r="170" spans="1:41" s="81" customFormat="1" ht="15" hidden="1" x14ac:dyDescent="0.25">
      <c r="A170" s="137">
        <f t="shared" si="38"/>
        <v>0</v>
      </c>
      <c r="B170" s="83" t="s">
        <v>347</v>
      </c>
      <c r="C170" s="84" t="s">
        <v>188</v>
      </c>
      <c r="D170" s="88" t="s">
        <v>104</v>
      </c>
      <c r="E170" s="94"/>
      <c r="F170" s="87">
        <f t="shared" si="36"/>
        <v>3343.93</v>
      </c>
      <c r="G170" s="87">
        <f t="shared" si="28"/>
        <v>0</v>
      </c>
      <c r="H170" s="149"/>
      <c r="J170" s="104"/>
      <c r="K170" s="105">
        <f t="shared" si="29"/>
        <v>0</v>
      </c>
      <c r="M170" s="104"/>
      <c r="N170" s="105">
        <f t="shared" si="30"/>
        <v>0</v>
      </c>
      <c r="O170" s="137"/>
      <c r="P170" s="104"/>
      <c r="Q170" s="105">
        <f t="shared" si="31"/>
        <v>0</v>
      </c>
      <c r="R170" s="137"/>
      <c r="S170" s="104"/>
      <c r="T170" s="105">
        <f t="shared" si="32"/>
        <v>0</v>
      </c>
      <c r="U170" s="137"/>
      <c r="V170" s="104"/>
      <c r="W170" s="105">
        <f t="shared" si="33"/>
        <v>0</v>
      </c>
      <c r="X170" s="137"/>
      <c r="Y170" s="135">
        <f t="shared" si="34"/>
        <v>0</v>
      </c>
      <c r="Z170" s="105">
        <f t="shared" si="35"/>
        <v>0</v>
      </c>
      <c r="AB170" s="139">
        <v>3343.93</v>
      </c>
      <c r="AC170" s="139">
        <v>3753.39</v>
      </c>
      <c r="AD170" s="139">
        <v>3343.93</v>
      </c>
      <c r="AE170" s="139">
        <v>0</v>
      </c>
      <c r="AG170" s="172"/>
      <c r="AH170" s="172"/>
      <c r="AI170" s="172"/>
      <c r="AJ170" s="172"/>
      <c r="AK170" s="172"/>
      <c r="AL170" s="172"/>
      <c r="AM170" s="172"/>
      <c r="AN170" s="172"/>
      <c r="AO170" s="172"/>
    </row>
    <row r="171" spans="1:41" s="81" customFormat="1" ht="15" hidden="1" x14ac:dyDescent="0.25">
      <c r="A171" s="137">
        <f t="shared" si="38"/>
        <v>0</v>
      </c>
      <c r="B171" s="83" t="s">
        <v>348</v>
      </c>
      <c r="C171" s="84" t="s">
        <v>510</v>
      </c>
      <c r="D171" s="88" t="s">
        <v>104</v>
      </c>
      <c r="E171" s="94"/>
      <c r="F171" s="87">
        <f t="shared" si="36"/>
        <v>4012.72</v>
      </c>
      <c r="G171" s="87">
        <f t="shared" si="28"/>
        <v>0</v>
      </c>
      <c r="H171" s="149"/>
      <c r="J171" s="104"/>
      <c r="K171" s="105">
        <f t="shared" si="29"/>
        <v>0</v>
      </c>
      <c r="M171" s="104"/>
      <c r="N171" s="105">
        <f t="shared" si="30"/>
        <v>0</v>
      </c>
      <c r="O171" s="137"/>
      <c r="P171" s="104"/>
      <c r="Q171" s="105">
        <f t="shared" si="31"/>
        <v>0</v>
      </c>
      <c r="R171" s="137"/>
      <c r="S171" s="104"/>
      <c r="T171" s="105">
        <f t="shared" si="32"/>
        <v>0</v>
      </c>
      <c r="U171" s="137"/>
      <c r="V171" s="104"/>
      <c r="W171" s="105">
        <f t="shared" si="33"/>
        <v>0</v>
      </c>
      <c r="X171" s="137"/>
      <c r="Y171" s="135">
        <f t="shared" si="34"/>
        <v>0</v>
      </c>
      <c r="Z171" s="105">
        <f t="shared" si="35"/>
        <v>0</v>
      </c>
      <c r="AB171" s="139">
        <v>4012.72</v>
      </c>
      <c r="AC171" s="139">
        <v>4504.07</v>
      </c>
      <c r="AD171" s="139">
        <v>4012.72</v>
      </c>
      <c r="AE171" s="139">
        <v>0</v>
      </c>
      <c r="AG171" s="172"/>
      <c r="AH171" s="172"/>
      <c r="AI171" s="172"/>
      <c r="AJ171" s="172"/>
      <c r="AK171" s="172"/>
      <c r="AL171" s="172"/>
      <c r="AM171" s="172"/>
      <c r="AN171" s="172"/>
      <c r="AO171" s="172"/>
    </row>
    <row r="172" spans="1:41" s="81" customFormat="1" ht="15" hidden="1" x14ac:dyDescent="0.25">
      <c r="A172" s="137">
        <f t="shared" si="37"/>
        <v>0</v>
      </c>
      <c r="B172" s="83" t="s">
        <v>349</v>
      </c>
      <c r="C172" s="84" t="s">
        <v>511</v>
      </c>
      <c r="D172" s="88" t="s">
        <v>104</v>
      </c>
      <c r="E172" s="94"/>
      <c r="F172" s="87">
        <f t="shared" si="36"/>
        <v>4597.91</v>
      </c>
      <c r="G172" s="87">
        <f t="shared" si="28"/>
        <v>0</v>
      </c>
      <c r="H172" s="149"/>
      <c r="J172" s="104"/>
      <c r="K172" s="105">
        <f t="shared" si="29"/>
        <v>0</v>
      </c>
      <c r="M172" s="104"/>
      <c r="N172" s="105">
        <f t="shared" si="30"/>
        <v>0</v>
      </c>
      <c r="O172" s="137"/>
      <c r="P172" s="104"/>
      <c r="Q172" s="105">
        <f t="shared" si="31"/>
        <v>0</v>
      </c>
      <c r="R172" s="137"/>
      <c r="S172" s="104"/>
      <c r="T172" s="105">
        <f t="shared" si="32"/>
        <v>0</v>
      </c>
      <c r="U172" s="137"/>
      <c r="V172" s="104"/>
      <c r="W172" s="105">
        <f t="shared" si="33"/>
        <v>0</v>
      </c>
      <c r="X172" s="137"/>
      <c r="Y172" s="135">
        <f t="shared" si="34"/>
        <v>0</v>
      </c>
      <c r="Z172" s="105">
        <f t="shared" si="35"/>
        <v>0</v>
      </c>
      <c r="AB172" s="139">
        <v>4597.91</v>
      </c>
      <c r="AC172" s="139">
        <v>5160.92</v>
      </c>
      <c r="AD172" s="139">
        <v>4597.91</v>
      </c>
      <c r="AE172" s="139">
        <v>0</v>
      </c>
      <c r="AG172" s="172"/>
      <c r="AH172" s="172"/>
      <c r="AI172" s="172"/>
      <c r="AJ172" s="172"/>
      <c r="AK172" s="172"/>
      <c r="AL172" s="172"/>
      <c r="AM172" s="172"/>
      <c r="AN172" s="172"/>
      <c r="AO172" s="172"/>
    </row>
    <row r="173" spans="1:41" s="81" customFormat="1" ht="15" hidden="1" x14ac:dyDescent="0.25">
      <c r="A173" s="137">
        <f t="shared" si="37"/>
        <v>0</v>
      </c>
      <c r="B173" s="83" t="s">
        <v>350</v>
      </c>
      <c r="C173" s="84" t="s">
        <v>512</v>
      </c>
      <c r="D173" s="88" t="s">
        <v>104</v>
      </c>
      <c r="E173" s="94"/>
      <c r="F173" s="87">
        <f t="shared" si="36"/>
        <v>6102.68</v>
      </c>
      <c r="G173" s="87">
        <f t="shared" si="28"/>
        <v>0</v>
      </c>
      <c r="H173" s="149"/>
      <c r="J173" s="104"/>
      <c r="K173" s="105">
        <f t="shared" si="29"/>
        <v>0</v>
      </c>
      <c r="M173" s="104"/>
      <c r="N173" s="105">
        <f t="shared" si="30"/>
        <v>0</v>
      </c>
      <c r="O173" s="137"/>
      <c r="P173" s="104"/>
      <c r="Q173" s="105">
        <f t="shared" si="31"/>
        <v>0</v>
      </c>
      <c r="R173" s="137"/>
      <c r="S173" s="104"/>
      <c r="T173" s="105">
        <f t="shared" si="32"/>
        <v>0</v>
      </c>
      <c r="U173" s="137"/>
      <c r="V173" s="104"/>
      <c r="W173" s="105">
        <f t="shared" si="33"/>
        <v>0</v>
      </c>
      <c r="X173" s="137"/>
      <c r="Y173" s="135">
        <f t="shared" si="34"/>
        <v>0</v>
      </c>
      <c r="Z173" s="105">
        <f t="shared" si="35"/>
        <v>0</v>
      </c>
      <c r="AB173" s="139">
        <v>6102.68</v>
      </c>
      <c r="AC173" s="139">
        <v>6849.95</v>
      </c>
      <c r="AD173" s="139">
        <v>6102.68</v>
      </c>
      <c r="AE173" s="139">
        <v>0</v>
      </c>
      <c r="AG173" s="172"/>
      <c r="AH173" s="172"/>
      <c r="AI173" s="172"/>
      <c r="AJ173" s="172"/>
      <c r="AK173" s="172"/>
      <c r="AL173" s="172"/>
      <c r="AM173" s="172"/>
      <c r="AN173" s="172"/>
      <c r="AO173" s="172"/>
    </row>
    <row r="174" spans="1:41" s="81" customFormat="1" ht="15" hidden="1" x14ac:dyDescent="0.25">
      <c r="A174" s="137">
        <f t="shared" si="37"/>
        <v>0</v>
      </c>
      <c r="B174" s="83" t="s">
        <v>351</v>
      </c>
      <c r="C174" s="84" t="s">
        <v>513</v>
      </c>
      <c r="D174" s="88" t="s">
        <v>104</v>
      </c>
      <c r="E174" s="94"/>
      <c r="F174" s="87">
        <f t="shared" si="36"/>
        <v>8777.83</v>
      </c>
      <c r="G174" s="87">
        <f t="shared" si="28"/>
        <v>0</v>
      </c>
      <c r="H174" s="149"/>
      <c r="J174" s="104"/>
      <c r="K174" s="105">
        <f t="shared" si="29"/>
        <v>0</v>
      </c>
      <c r="M174" s="104"/>
      <c r="N174" s="105">
        <f t="shared" si="30"/>
        <v>0</v>
      </c>
      <c r="O174" s="137"/>
      <c r="P174" s="104"/>
      <c r="Q174" s="105">
        <f t="shared" si="31"/>
        <v>0</v>
      </c>
      <c r="R174" s="137"/>
      <c r="S174" s="104"/>
      <c r="T174" s="105">
        <f t="shared" si="32"/>
        <v>0</v>
      </c>
      <c r="U174" s="137"/>
      <c r="V174" s="104"/>
      <c r="W174" s="105">
        <f t="shared" si="33"/>
        <v>0</v>
      </c>
      <c r="X174" s="137"/>
      <c r="Y174" s="135">
        <f t="shared" si="34"/>
        <v>0</v>
      </c>
      <c r="Z174" s="105">
        <f t="shared" si="35"/>
        <v>0</v>
      </c>
      <c r="AB174" s="139">
        <v>8777.83</v>
      </c>
      <c r="AC174" s="139">
        <v>9852.66</v>
      </c>
      <c r="AD174" s="139">
        <v>8777.83</v>
      </c>
      <c r="AE174" s="139">
        <v>0</v>
      </c>
      <c r="AG174" s="172"/>
      <c r="AH174" s="172"/>
      <c r="AI174" s="172"/>
      <c r="AJ174" s="172"/>
      <c r="AK174" s="172"/>
      <c r="AL174" s="172"/>
      <c r="AM174" s="172"/>
      <c r="AN174" s="172"/>
      <c r="AO174" s="172"/>
    </row>
    <row r="175" spans="1:41" s="81" customFormat="1" ht="15" hidden="1" x14ac:dyDescent="0.25">
      <c r="A175" s="137">
        <f t="shared" si="37"/>
        <v>0</v>
      </c>
      <c r="B175" s="83" t="s">
        <v>352</v>
      </c>
      <c r="C175" s="84" t="s">
        <v>514</v>
      </c>
      <c r="D175" s="88" t="s">
        <v>104</v>
      </c>
      <c r="E175" s="94"/>
      <c r="F175" s="87">
        <f t="shared" si="36"/>
        <v>2925.94</v>
      </c>
      <c r="G175" s="87">
        <f t="shared" si="28"/>
        <v>0</v>
      </c>
      <c r="H175" s="149"/>
      <c r="J175" s="104"/>
      <c r="K175" s="105">
        <f t="shared" si="29"/>
        <v>0</v>
      </c>
      <c r="M175" s="104"/>
      <c r="N175" s="105">
        <f t="shared" si="30"/>
        <v>0</v>
      </c>
      <c r="O175" s="137"/>
      <c r="P175" s="104"/>
      <c r="Q175" s="105">
        <f t="shared" si="31"/>
        <v>0</v>
      </c>
      <c r="R175" s="137"/>
      <c r="S175" s="104"/>
      <c r="T175" s="105">
        <f t="shared" si="32"/>
        <v>0</v>
      </c>
      <c r="U175" s="137"/>
      <c r="V175" s="104"/>
      <c r="W175" s="105">
        <f t="shared" si="33"/>
        <v>0</v>
      </c>
      <c r="X175" s="137"/>
      <c r="Y175" s="135">
        <f t="shared" si="34"/>
        <v>0</v>
      </c>
      <c r="Z175" s="105">
        <f t="shared" si="35"/>
        <v>0</v>
      </c>
      <c r="AB175" s="139">
        <v>2925.94</v>
      </c>
      <c r="AC175" s="139">
        <v>3284.22</v>
      </c>
      <c r="AD175" s="139">
        <v>2925.94</v>
      </c>
      <c r="AE175" s="139">
        <v>0</v>
      </c>
      <c r="AG175" s="172"/>
      <c r="AH175" s="172"/>
      <c r="AI175" s="172"/>
      <c r="AJ175" s="172"/>
      <c r="AK175" s="172"/>
      <c r="AL175" s="172"/>
      <c r="AM175" s="172"/>
      <c r="AN175" s="172"/>
      <c r="AO175" s="172"/>
    </row>
    <row r="176" spans="1:41" s="81" customFormat="1" ht="15" hidden="1" x14ac:dyDescent="0.25">
      <c r="A176" s="137">
        <f t="shared" si="37"/>
        <v>0</v>
      </c>
      <c r="B176" s="83" t="s">
        <v>353</v>
      </c>
      <c r="C176" s="84" t="s">
        <v>189</v>
      </c>
      <c r="D176" s="88" t="s">
        <v>104</v>
      </c>
      <c r="E176" s="94"/>
      <c r="F176" s="87">
        <f t="shared" si="36"/>
        <v>3343.93</v>
      </c>
      <c r="G176" s="87">
        <f t="shared" si="28"/>
        <v>0</v>
      </c>
      <c r="H176" s="149"/>
      <c r="J176" s="104"/>
      <c r="K176" s="105">
        <f t="shared" si="29"/>
        <v>0</v>
      </c>
      <c r="M176" s="104"/>
      <c r="N176" s="105">
        <f t="shared" si="30"/>
        <v>0</v>
      </c>
      <c r="O176" s="137"/>
      <c r="P176" s="104"/>
      <c r="Q176" s="105">
        <f t="shared" si="31"/>
        <v>0</v>
      </c>
      <c r="R176" s="137"/>
      <c r="S176" s="104"/>
      <c r="T176" s="105">
        <f t="shared" si="32"/>
        <v>0</v>
      </c>
      <c r="U176" s="137"/>
      <c r="V176" s="104"/>
      <c r="W176" s="105">
        <f t="shared" si="33"/>
        <v>0</v>
      </c>
      <c r="X176" s="137"/>
      <c r="Y176" s="135">
        <f t="shared" si="34"/>
        <v>0</v>
      </c>
      <c r="Z176" s="105">
        <f t="shared" si="35"/>
        <v>0</v>
      </c>
      <c r="AB176" s="139">
        <v>3343.93</v>
      </c>
      <c r="AC176" s="139">
        <v>3753.39</v>
      </c>
      <c r="AD176" s="139">
        <v>3343.93</v>
      </c>
      <c r="AE176" s="139">
        <v>0</v>
      </c>
      <c r="AG176" s="172"/>
      <c r="AH176" s="172"/>
      <c r="AI176" s="172"/>
      <c r="AJ176" s="172"/>
      <c r="AK176" s="172"/>
      <c r="AL176" s="172"/>
      <c r="AM176" s="172"/>
      <c r="AN176" s="172"/>
      <c r="AO176" s="172"/>
    </row>
    <row r="177" spans="1:41" s="81" customFormat="1" ht="15" hidden="1" x14ac:dyDescent="0.25">
      <c r="A177" s="137">
        <f t="shared" si="37"/>
        <v>0</v>
      </c>
      <c r="B177" s="83" t="s">
        <v>354</v>
      </c>
      <c r="C177" s="84" t="s">
        <v>515</v>
      </c>
      <c r="D177" s="88" t="s">
        <v>104</v>
      </c>
      <c r="E177" s="94"/>
      <c r="F177" s="87">
        <f t="shared" si="36"/>
        <v>4597.91</v>
      </c>
      <c r="G177" s="87">
        <f t="shared" si="28"/>
        <v>0</v>
      </c>
      <c r="H177" s="149"/>
      <c r="J177" s="104"/>
      <c r="K177" s="105">
        <f t="shared" si="29"/>
        <v>0</v>
      </c>
      <c r="M177" s="104"/>
      <c r="N177" s="105">
        <f t="shared" si="30"/>
        <v>0</v>
      </c>
      <c r="O177" s="137"/>
      <c r="P177" s="104"/>
      <c r="Q177" s="105">
        <f t="shared" si="31"/>
        <v>0</v>
      </c>
      <c r="R177" s="137"/>
      <c r="S177" s="104"/>
      <c r="T177" s="105">
        <f t="shared" si="32"/>
        <v>0</v>
      </c>
      <c r="U177" s="137"/>
      <c r="V177" s="104"/>
      <c r="W177" s="105">
        <f t="shared" si="33"/>
        <v>0</v>
      </c>
      <c r="X177" s="137"/>
      <c r="Y177" s="135">
        <f t="shared" si="34"/>
        <v>0</v>
      </c>
      <c r="Z177" s="105">
        <f t="shared" si="35"/>
        <v>0</v>
      </c>
      <c r="AB177" s="139">
        <v>4597.91</v>
      </c>
      <c r="AC177" s="139">
        <v>5160.92</v>
      </c>
      <c r="AD177" s="139">
        <v>4597.91</v>
      </c>
      <c r="AE177" s="139">
        <v>0</v>
      </c>
      <c r="AG177" s="172"/>
      <c r="AH177" s="172"/>
      <c r="AI177" s="172"/>
      <c r="AJ177" s="172"/>
      <c r="AK177" s="172"/>
      <c r="AL177" s="172"/>
      <c r="AM177" s="172"/>
      <c r="AN177" s="172"/>
      <c r="AO177" s="172"/>
    </row>
    <row r="178" spans="1:41" s="81" customFormat="1" ht="15" hidden="1" x14ac:dyDescent="0.25">
      <c r="A178" s="137">
        <f t="shared" si="37"/>
        <v>0</v>
      </c>
      <c r="B178" s="83" t="s">
        <v>355</v>
      </c>
      <c r="C178" s="84" t="s">
        <v>190</v>
      </c>
      <c r="D178" s="88" t="s">
        <v>104</v>
      </c>
      <c r="E178" s="94"/>
      <c r="F178" s="87">
        <f t="shared" si="36"/>
        <v>4012.72</v>
      </c>
      <c r="G178" s="87">
        <f t="shared" si="28"/>
        <v>0</v>
      </c>
      <c r="H178" s="149"/>
      <c r="J178" s="104"/>
      <c r="K178" s="105">
        <f t="shared" si="29"/>
        <v>0</v>
      </c>
      <c r="M178" s="104"/>
      <c r="N178" s="105">
        <f t="shared" si="30"/>
        <v>0</v>
      </c>
      <c r="O178" s="137"/>
      <c r="P178" s="104"/>
      <c r="Q178" s="105">
        <f t="shared" si="31"/>
        <v>0</v>
      </c>
      <c r="R178" s="137"/>
      <c r="S178" s="104"/>
      <c r="T178" s="105">
        <f t="shared" si="32"/>
        <v>0</v>
      </c>
      <c r="U178" s="137"/>
      <c r="V178" s="104"/>
      <c r="W178" s="105">
        <f t="shared" si="33"/>
        <v>0</v>
      </c>
      <c r="X178" s="137"/>
      <c r="Y178" s="135">
        <f t="shared" si="34"/>
        <v>0</v>
      </c>
      <c r="Z178" s="105">
        <f t="shared" si="35"/>
        <v>0</v>
      </c>
      <c r="AB178" s="139">
        <v>4012.72</v>
      </c>
      <c r="AC178" s="139">
        <v>4504.07</v>
      </c>
      <c r="AD178" s="139">
        <v>4012.72</v>
      </c>
      <c r="AE178" s="139">
        <v>0</v>
      </c>
      <c r="AG178" s="172"/>
      <c r="AH178" s="172"/>
      <c r="AI178" s="172"/>
      <c r="AJ178" s="172"/>
      <c r="AK178" s="172"/>
      <c r="AL178" s="172"/>
      <c r="AM178" s="172"/>
      <c r="AN178" s="172"/>
      <c r="AO178" s="172"/>
    </row>
    <row r="179" spans="1:41" s="81" customFormat="1" ht="15" hidden="1" x14ac:dyDescent="0.25">
      <c r="A179" s="137">
        <f t="shared" si="37"/>
        <v>0</v>
      </c>
      <c r="B179" s="83" t="s">
        <v>356</v>
      </c>
      <c r="C179" s="84" t="s">
        <v>516</v>
      </c>
      <c r="D179" s="88" t="s">
        <v>104</v>
      </c>
      <c r="E179" s="94"/>
      <c r="F179" s="87">
        <f t="shared" si="36"/>
        <v>5015.8999999999996</v>
      </c>
      <c r="G179" s="87">
        <f t="shared" si="28"/>
        <v>0</v>
      </c>
      <c r="H179" s="149"/>
      <c r="J179" s="104"/>
      <c r="K179" s="105">
        <f t="shared" si="29"/>
        <v>0</v>
      </c>
      <c r="M179" s="104"/>
      <c r="N179" s="105">
        <f t="shared" si="30"/>
        <v>0</v>
      </c>
      <c r="O179" s="137"/>
      <c r="P179" s="104"/>
      <c r="Q179" s="105">
        <f t="shared" si="31"/>
        <v>0</v>
      </c>
      <c r="R179" s="137"/>
      <c r="S179" s="104"/>
      <c r="T179" s="105">
        <f t="shared" si="32"/>
        <v>0</v>
      </c>
      <c r="U179" s="137"/>
      <c r="V179" s="104"/>
      <c r="W179" s="105">
        <f t="shared" si="33"/>
        <v>0</v>
      </c>
      <c r="X179" s="137"/>
      <c r="Y179" s="135">
        <f t="shared" si="34"/>
        <v>0</v>
      </c>
      <c r="Z179" s="105">
        <f t="shared" si="35"/>
        <v>0</v>
      </c>
      <c r="AB179" s="139">
        <v>5015.8999999999996</v>
      </c>
      <c r="AC179" s="139">
        <v>5630.09</v>
      </c>
      <c r="AD179" s="139">
        <v>5015.8999999999996</v>
      </c>
      <c r="AE179" s="139">
        <v>0</v>
      </c>
      <c r="AG179" s="172"/>
      <c r="AH179" s="172"/>
      <c r="AI179" s="172"/>
      <c r="AJ179" s="172"/>
      <c r="AK179" s="172"/>
      <c r="AL179" s="172"/>
      <c r="AM179" s="172"/>
      <c r="AN179" s="172"/>
      <c r="AO179" s="172"/>
    </row>
    <row r="180" spans="1:41" s="81" customFormat="1" ht="15" hidden="1" x14ac:dyDescent="0.25">
      <c r="A180" s="137">
        <f t="shared" si="37"/>
        <v>0</v>
      </c>
      <c r="B180" s="83" t="s">
        <v>357</v>
      </c>
      <c r="C180" s="84" t="s">
        <v>517</v>
      </c>
      <c r="D180" s="88" t="s">
        <v>104</v>
      </c>
      <c r="E180" s="94"/>
      <c r="F180" s="87">
        <f t="shared" si="36"/>
        <v>6520.67</v>
      </c>
      <c r="G180" s="87">
        <f t="shared" si="28"/>
        <v>0</v>
      </c>
      <c r="H180" s="149"/>
      <c r="J180" s="104"/>
      <c r="K180" s="105">
        <f t="shared" si="29"/>
        <v>0</v>
      </c>
      <c r="M180" s="104"/>
      <c r="N180" s="105">
        <f t="shared" si="30"/>
        <v>0</v>
      </c>
      <c r="O180" s="137"/>
      <c r="P180" s="104"/>
      <c r="Q180" s="105">
        <f t="shared" si="31"/>
        <v>0</v>
      </c>
      <c r="R180" s="137"/>
      <c r="S180" s="104"/>
      <c r="T180" s="105">
        <f t="shared" si="32"/>
        <v>0</v>
      </c>
      <c r="U180" s="137"/>
      <c r="V180" s="104"/>
      <c r="W180" s="105">
        <f t="shared" si="33"/>
        <v>0</v>
      </c>
      <c r="X180" s="137"/>
      <c r="Y180" s="135">
        <f t="shared" si="34"/>
        <v>0</v>
      </c>
      <c r="Z180" s="105">
        <f t="shared" si="35"/>
        <v>0</v>
      </c>
      <c r="AB180" s="139">
        <v>6520.67</v>
      </c>
      <c r="AC180" s="139">
        <v>7319.12</v>
      </c>
      <c r="AD180" s="139">
        <v>6520.67</v>
      </c>
      <c r="AE180" s="139">
        <v>0</v>
      </c>
      <c r="AG180" s="172"/>
      <c r="AH180" s="172"/>
      <c r="AI180" s="172"/>
      <c r="AJ180" s="172"/>
      <c r="AK180" s="172"/>
      <c r="AL180" s="172"/>
      <c r="AM180" s="172"/>
      <c r="AN180" s="172"/>
      <c r="AO180" s="172"/>
    </row>
    <row r="181" spans="1:41" s="81" customFormat="1" ht="15" hidden="1" x14ac:dyDescent="0.25">
      <c r="A181" s="137">
        <f t="shared" si="37"/>
        <v>0</v>
      </c>
      <c r="B181" s="83" t="s">
        <v>358</v>
      </c>
      <c r="C181" s="84" t="s">
        <v>518</v>
      </c>
      <c r="D181" s="88" t="s">
        <v>104</v>
      </c>
      <c r="E181" s="94"/>
      <c r="F181" s="87">
        <f t="shared" si="36"/>
        <v>11285.78</v>
      </c>
      <c r="G181" s="87">
        <f t="shared" si="28"/>
        <v>0</v>
      </c>
      <c r="H181" s="149"/>
      <c r="J181" s="104"/>
      <c r="K181" s="105">
        <f t="shared" si="29"/>
        <v>0</v>
      </c>
      <c r="M181" s="104"/>
      <c r="N181" s="105">
        <f t="shared" si="30"/>
        <v>0</v>
      </c>
      <c r="O181" s="137"/>
      <c r="P181" s="104"/>
      <c r="Q181" s="105">
        <f t="shared" si="31"/>
        <v>0</v>
      </c>
      <c r="R181" s="137"/>
      <c r="S181" s="104"/>
      <c r="T181" s="105">
        <f t="shared" si="32"/>
        <v>0</v>
      </c>
      <c r="U181" s="137"/>
      <c r="V181" s="104"/>
      <c r="W181" s="105">
        <f t="shared" si="33"/>
        <v>0</v>
      </c>
      <c r="X181" s="137"/>
      <c r="Y181" s="135">
        <f t="shared" si="34"/>
        <v>0</v>
      </c>
      <c r="Z181" s="105">
        <f t="shared" si="35"/>
        <v>0</v>
      </c>
      <c r="AB181" s="139">
        <v>11285.78</v>
      </c>
      <c r="AC181" s="139">
        <v>12667.71</v>
      </c>
      <c r="AD181" s="139">
        <v>11285.78</v>
      </c>
      <c r="AE181" s="139">
        <v>0</v>
      </c>
      <c r="AG181" s="172"/>
      <c r="AH181" s="172"/>
      <c r="AI181" s="172"/>
      <c r="AJ181" s="172"/>
      <c r="AK181" s="172"/>
      <c r="AL181" s="172"/>
      <c r="AM181" s="172"/>
      <c r="AN181" s="172"/>
      <c r="AO181" s="172"/>
    </row>
    <row r="182" spans="1:41" s="81" customFormat="1" ht="15" hidden="1" x14ac:dyDescent="0.25">
      <c r="A182" s="137">
        <f t="shared" si="37"/>
        <v>0</v>
      </c>
      <c r="B182" s="83" t="s">
        <v>527</v>
      </c>
      <c r="C182" s="84" t="s">
        <v>519</v>
      </c>
      <c r="D182" s="88" t="s">
        <v>104</v>
      </c>
      <c r="E182" s="94"/>
      <c r="F182" s="87">
        <f t="shared" si="36"/>
        <v>13459.33</v>
      </c>
      <c r="G182" s="87">
        <f t="shared" si="28"/>
        <v>0</v>
      </c>
      <c r="H182" s="149"/>
      <c r="J182" s="104"/>
      <c r="K182" s="105">
        <f t="shared" si="29"/>
        <v>0</v>
      </c>
      <c r="M182" s="104"/>
      <c r="N182" s="105">
        <f t="shared" si="30"/>
        <v>0</v>
      </c>
      <c r="O182" s="137"/>
      <c r="P182" s="104"/>
      <c r="Q182" s="105">
        <f t="shared" si="31"/>
        <v>0</v>
      </c>
      <c r="R182" s="137"/>
      <c r="S182" s="104"/>
      <c r="T182" s="105">
        <f t="shared" si="32"/>
        <v>0</v>
      </c>
      <c r="U182" s="137"/>
      <c r="V182" s="104"/>
      <c r="W182" s="105">
        <f t="shared" si="33"/>
        <v>0</v>
      </c>
      <c r="X182" s="137"/>
      <c r="Y182" s="135">
        <f t="shared" si="34"/>
        <v>0</v>
      </c>
      <c r="Z182" s="105">
        <f t="shared" si="35"/>
        <v>0</v>
      </c>
      <c r="AB182" s="139">
        <v>13459.33</v>
      </c>
      <c r="AC182" s="139">
        <v>15107.41</v>
      </c>
      <c r="AD182" s="139">
        <v>13459.33</v>
      </c>
      <c r="AE182" s="139">
        <v>0</v>
      </c>
      <c r="AG182" s="172"/>
      <c r="AH182" s="172"/>
      <c r="AI182" s="172"/>
      <c r="AJ182" s="172"/>
      <c r="AK182" s="172"/>
      <c r="AL182" s="172"/>
      <c r="AM182" s="172"/>
      <c r="AN182" s="172"/>
      <c r="AO182" s="172"/>
    </row>
    <row r="183" spans="1:41" s="81" customFormat="1" ht="15" hidden="1" x14ac:dyDescent="0.25">
      <c r="A183" s="137">
        <f t="shared" si="37"/>
        <v>0</v>
      </c>
      <c r="B183" s="83" t="s">
        <v>528</v>
      </c>
      <c r="C183" s="84" t="s">
        <v>520</v>
      </c>
      <c r="D183" s="88" t="s">
        <v>104</v>
      </c>
      <c r="E183" s="94"/>
      <c r="F183" s="87">
        <f t="shared" si="36"/>
        <v>19227.62</v>
      </c>
      <c r="G183" s="87">
        <f t="shared" si="28"/>
        <v>0</v>
      </c>
      <c r="H183" s="149"/>
      <c r="J183" s="104"/>
      <c r="K183" s="105">
        <f t="shared" si="29"/>
        <v>0</v>
      </c>
      <c r="M183" s="104"/>
      <c r="N183" s="105">
        <f t="shared" si="30"/>
        <v>0</v>
      </c>
      <c r="O183" s="137"/>
      <c r="P183" s="104"/>
      <c r="Q183" s="105">
        <f t="shared" si="31"/>
        <v>0</v>
      </c>
      <c r="R183" s="137"/>
      <c r="S183" s="104"/>
      <c r="T183" s="105">
        <f t="shared" si="32"/>
        <v>0</v>
      </c>
      <c r="U183" s="137"/>
      <c r="V183" s="104"/>
      <c r="W183" s="105">
        <f t="shared" si="33"/>
        <v>0</v>
      </c>
      <c r="X183" s="137"/>
      <c r="Y183" s="135">
        <f t="shared" si="34"/>
        <v>0</v>
      </c>
      <c r="Z183" s="105">
        <f t="shared" si="35"/>
        <v>0</v>
      </c>
      <c r="AB183" s="139">
        <v>19227.62</v>
      </c>
      <c r="AC183" s="139">
        <v>21582.02</v>
      </c>
      <c r="AD183" s="139">
        <v>19227.62</v>
      </c>
      <c r="AE183" s="139">
        <v>0</v>
      </c>
      <c r="AG183" s="172"/>
      <c r="AH183" s="172"/>
      <c r="AI183" s="172"/>
      <c r="AJ183" s="172"/>
      <c r="AK183" s="172"/>
      <c r="AL183" s="172"/>
      <c r="AM183" s="172"/>
      <c r="AN183" s="172"/>
      <c r="AO183" s="172"/>
    </row>
    <row r="184" spans="1:41" s="81" customFormat="1" ht="15" hidden="1" x14ac:dyDescent="0.25">
      <c r="A184" s="137">
        <f t="shared" si="37"/>
        <v>0</v>
      </c>
      <c r="B184" s="83" t="s">
        <v>529</v>
      </c>
      <c r="C184" s="84" t="s">
        <v>521</v>
      </c>
      <c r="D184" s="88" t="s">
        <v>104</v>
      </c>
      <c r="E184" s="94"/>
      <c r="F184" s="87">
        <f t="shared" si="36"/>
        <v>25915.49</v>
      </c>
      <c r="G184" s="87">
        <f t="shared" si="28"/>
        <v>0</v>
      </c>
      <c r="H184" s="149"/>
      <c r="J184" s="104"/>
      <c r="K184" s="105">
        <f t="shared" si="29"/>
        <v>0</v>
      </c>
      <c r="M184" s="104"/>
      <c r="N184" s="105">
        <f t="shared" si="30"/>
        <v>0</v>
      </c>
      <c r="O184" s="137"/>
      <c r="P184" s="104"/>
      <c r="Q184" s="105">
        <f t="shared" si="31"/>
        <v>0</v>
      </c>
      <c r="R184" s="137"/>
      <c r="S184" s="104"/>
      <c r="T184" s="105">
        <f t="shared" si="32"/>
        <v>0</v>
      </c>
      <c r="U184" s="137"/>
      <c r="V184" s="104"/>
      <c r="W184" s="105">
        <f t="shared" si="33"/>
        <v>0</v>
      </c>
      <c r="X184" s="137"/>
      <c r="Y184" s="135">
        <f t="shared" si="34"/>
        <v>0</v>
      </c>
      <c r="Z184" s="105">
        <f t="shared" si="35"/>
        <v>0</v>
      </c>
      <c r="AB184" s="139">
        <v>25915.49</v>
      </c>
      <c r="AC184" s="139">
        <v>29088.81</v>
      </c>
      <c r="AD184" s="139">
        <v>25915.49</v>
      </c>
      <c r="AE184" s="139">
        <v>0</v>
      </c>
      <c r="AG184" s="172"/>
      <c r="AH184" s="172"/>
      <c r="AI184" s="172"/>
      <c r="AJ184" s="172"/>
      <c r="AK184" s="172"/>
      <c r="AL184" s="172"/>
      <c r="AM184" s="172"/>
      <c r="AN184" s="172"/>
      <c r="AO184" s="172"/>
    </row>
    <row r="185" spans="1:41" s="81" customFormat="1" ht="15" hidden="1" x14ac:dyDescent="0.25">
      <c r="A185" s="137">
        <f t="shared" si="37"/>
        <v>0</v>
      </c>
      <c r="B185" s="83" t="s">
        <v>730</v>
      </c>
      <c r="C185" s="84" t="s">
        <v>522</v>
      </c>
      <c r="D185" s="88" t="s">
        <v>104</v>
      </c>
      <c r="E185" s="94"/>
      <c r="F185" s="87">
        <f t="shared" si="36"/>
        <v>2089.96</v>
      </c>
      <c r="G185" s="87">
        <f t="shared" si="28"/>
        <v>0</v>
      </c>
      <c r="H185" s="149"/>
      <c r="J185" s="104"/>
      <c r="K185" s="105">
        <f t="shared" si="29"/>
        <v>0</v>
      </c>
      <c r="M185" s="104"/>
      <c r="N185" s="105">
        <f t="shared" si="30"/>
        <v>0</v>
      </c>
      <c r="O185" s="137"/>
      <c r="P185" s="104"/>
      <c r="Q185" s="105">
        <f t="shared" si="31"/>
        <v>0</v>
      </c>
      <c r="R185" s="137"/>
      <c r="S185" s="104"/>
      <c r="T185" s="105">
        <f t="shared" si="32"/>
        <v>0</v>
      </c>
      <c r="U185" s="137"/>
      <c r="V185" s="104"/>
      <c r="W185" s="105">
        <f t="shared" si="33"/>
        <v>0</v>
      </c>
      <c r="X185" s="137"/>
      <c r="Y185" s="135">
        <f t="shared" si="34"/>
        <v>0</v>
      </c>
      <c r="Z185" s="105">
        <f t="shared" si="35"/>
        <v>0</v>
      </c>
      <c r="AB185" s="139">
        <v>2089.96</v>
      </c>
      <c r="AC185" s="139">
        <v>2345.87</v>
      </c>
      <c r="AD185" s="139">
        <v>2089.96</v>
      </c>
      <c r="AE185" s="139">
        <v>0</v>
      </c>
      <c r="AG185" s="172"/>
      <c r="AH185" s="172"/>
      <c r="AI185" s="172"/>
      <c r="AJ185" s="172"/>
      <c r="AK185" s="172"/>
      <c r="AL185" s="172"/>
      <c r="AM185" s="172"/>
      <c r="AN185" s="172"/>
      <c r="AO185" s="172"/>
    </row>
    <row r="186" spans="1:41" s="81" customFormat="1" ht="15" hidden="1" x14ac:dyDescent="0.25">
      <c r="A186" s="137">
        <f t="shared" si="37"/>
        <v>0</v>
      </c>
      <c r="B186" s="83" t="s">
        <v>731</v>
      </c>
      <c r="C186" s="84" t="s">
        <v>523</v>
      </c>
      <c r="D186" s="88" t="s">
        <v>104</v>
      </c>
      <c r="E186" s="94"/>
      <c r="F186" s="87">
        <f t="shared" si="36"/>
        <v>2424.35</v>
      </c>
      <c r="G186" s="87">
        <f t="shared" si="28"/>
        <v>0</v>
      </c>
      <c r="H186" s="149"/>
      <c r="J186" s="104"/>
      <c r="K186" s="105">
        <f t="shared" si="29"/>
        <v>0</v>
      </c>
      <c r="M186" s="104"/>
      <c r="N186" s="105">
        <f t="shared" si="30"/>
        <v>0</v>
      </c>
      <c r="O186" s="137"/>
      <c r="P186" s="104"/>
      <c r="Q186" s="105">
        <f t="shared" si="31"/>
        <v>0</v>
      </c>
      <c r="R186" s="137"/>
      <c r="S186" s="104"/>
      <c r="T186" s="105">
        <f t="shared" si="32"/>
        <v>0</v>
      </c>
      <c r="U186" s="137"/>
      <c r="V186" s="104"/>
      <c r="W186" s="105">
        <f t="shared" si="33"/>
        <v>0</v>
      </c>
      <c r="X186" s="137"/>
      <c r="Y186" s="135">
        <f t="shared" si="34"/>
        <v>0</v>
      </c>
      <c r="Z186" s="105">
        <f t="shared" si="35"/>
        <v>0</v>
      </c>
      <c r="AB186" s="139">
        <v>2424.35</v>
      </c>
      <c r="AC186" s="139">
        <v>2721.21</v>
      </c>
      <c r="AD186" s="139">
        <v>2424.35</v>
      </c>
      <c r="AE186" s="139">
        <v>0</v>
      </c>
      <c r="AG186" s="172"/>
      <c r="AH186" s="172"/>
      <c r="AI186" s="172"/>
      <c r="AJ186" s="172"/>
      <c r="AK186" s="172"/>
      <c r="AL186" s="172"/>
      <c r="AM186" s="172"/>
      <c r="AN186" s="172"/>
      <c r="AO186" s="172"/>
    </row>
    <row r="187" spans="1:41" s="81" customFormat="1" ht="15" hidden="1" x14ac:dyDescent="0.25">
      <c r="A187" s="137">
        <f t="shared" si="37"/>
        <v>0</v>
      </c>
      <c r="B187" s="83" t="s">
        <v>732</v>
      </c>
      <c r="C187" s="84" t="s">
        <v>524</v>
      </c>
      <c r="D187" s="88" t="s">
        <v>104</v>
      </c>
      <c r="E187" s="94"/>
      <c r="F187" s="87">
        <f t="shared" si="36"/>
        <v>2758.75</v>
      </c>
      <c r="G187" s="87">
        <f t="shared" si="28"/>
        <v>0</v>
      </c>
      <c r="H187" s="149"/>
      <c r="J187" s="104"/>
      <c r="K187" s="105">
        <f t="shared" si="29"/>
        <v>0</v>
      </c>
      <c r="M187" s="104"/>
      <c r="N187" s="105">
        <f t="shared" si="30"/>
        <v>0</v>
      </c>
      <c r="O187" s="137"/>
      <c r="P187" s="104"/>
      <c r="Q187" s="105">
        <f t="shared" si="31"/>
        <v>0</v>
      </c>
      <c r="R187" s="137"/>
      <c r="S187" s="104"/>
      <c r="T187" s="105">
        <f t="shared" si="32"/>
        <v>0</v>
      </c>
      <c r="U187" s="137"/>
      <c r="V187" s="104"/>
      <c r="W187" s="105">
        <f t="shared" si="33"/>
        <v>0</v>
      </c>
      <c r="X187" s="137"/>
      <c r="Y187" s="135">
        <f t="shared" si="34"/>
        <v>0</v>
      </c>
      <c r="Z187" s="105">
        <f t="shared" si="35"/>
        <v>0</v>
      </c>
      <c r="AB187" s="139">
        <v>2758.75</v>
      </c>
      <c r="AC187" s="139">
        <v>3096.55</v>
      </c>
      <c r="AD187" s="139">
        <v>2758.75</v>
      </c>
      <c r="AE187" s="139">
        <v>0</v>
      </c>
      <c r="AG187" s="172"/>
      <c r="AH187" s="172"/>
      <c r="AI187" s="172"/>
      <c r="AJ187" s="172"/>
      <c r="AK187" s="172"/>
      <c r="AL187" s="172"/>
      <c r="AM187" s="172"/>
      <c r="AN187" s="172"/>
      <c r="AO187" s="172"/>
    </row>
    <row r="188" spans="1:41" s="81" customFormat="1" ht="15" hidden="1" x14ac:dyDescent="0.25">
      <c r="A188" s="137">
        <f t="shared" si="37"/>
        <v>0</v>
      </c>
      <c r="B188" s="83" t="s">
        <v>733</v>
      </c>
      <c r="C188" s="84" t="s">
        <v>525</v>
      </c>
      <c r="D188" s="88" t="s">
        <v>104</v>
      </c>
      <c r="E188" s="94"/>
      <c r="F188" s="87">
        <f t="shared" si="36"/>
        <v>3511.13</v>
      </c>
      <c r="G188" s="87">
        <f t="shared" si="28"/>
        <v>0</v>
      </c>
      <c r="H188" s="149"/>
      <c r="J188" s="104"/>
      <c r="K188" s="105">
        <f t="shared" si="29"/>
        <v>0</v>
      </c>
      <c r="M188" s="104"/>
      <c r="N188" s="105">
        <f t="shared" si="30"/>
        <v>0</v>
      </c>
      <c r="O188" s="137"/>
      <c r="P188" s="104"/>
      <c r="Q188" s="105">
        <f t="shared" si="31"/>
        <v>0</v>
      </c>
      <c r="R188" s="137"/>
      <c r="S188" s="104"/>
      <c r="T188" s="105">
        <f t="shared" si="32"/>
        <v>0</v>
      </c>
      <c r="U188" s="137"/>
      <c r="V188" s="104"/>
      <c r="W188" s="105">
        <f t="shared" si="33"/>
        <v>0</v>
      </c>
      <c r="X188" s="137"/>
      <c r="Y188" s="135">
        <f t="shared" si="34"/>
        <v>0</v>
      </c>
      <c r="Z188" s="105">
        <f t="shared" si="35"/>
        <v>0</v>
      </c>
      <c r="AB188" s="139">
        <v>3511.13</v>
      </c>
      <c r="AC188" s="139">
        <v>3941.06</v>
      </c>
      <c r="AD188" s="139">
        <v>3511.13</v>
      </c>
      <c r="AE188" s="139">
        <v>0</v>
      </c>
      <c r="AG188" s="172"/>
      <c r="AH188" s="172"/>
      <c r="AI188" s="172"/>
      <c r="AJ188" s="172"/>
      <c r="AK188" s="172"/>
      <c r="AL188" s="172"/>
      <c r="AM188" s="172"/>
      <c r="AN188" s="172"/>
      <c r="AO188" s="172"/>
    </row>
    <row r="189" spans="1:41" s="81" customFormat="1" ht="15" hidden="1" x14ac:dyDescent="0.25">
      <c r="A189" s="137">
        <f t="shared" si="37"/>
        <v>0</v>
      </c>
      <c r="B189" s="83" t="s">
        <v>734</v>
      </c>
      <c r="C189" s="84" t="s">
        <v>526</v>
      </c>
      <c r="D189" s="88" t="s">
        <v>104</v>
      </c>
      <c r="E189" s="94"/>
      <c r="F189" s="87">
        <f t="shared" si="36"/>
        <v>5015.8999999999996</v>
      </c>
      <c r="G189" s="87">
        <f t="shared" si="28"/>
        <v>0</v>
      </c>
      <c r="H189" s="149"/>
      <c r="J189" s="104"/>
      <c r="K189" s="105">
        <f t="shared" si="29"/>
        <v>0</v>
      </c>
      <c r="M189" s="104"/>
      <c r="N189" s="105">
        <f t="shared" si="30"/>
        <v>0</v>
      </c>
      <c r="O189" s="137"/>
      <c r="P189" s="104"/>
      <c r="Q189" s="105">
        <f t="shared" si="31"/>
        <v>0</v>
      </c>
      <c r="R189" s="137"/>
      <c r="S189" s="104"/>
      <c r="T189" s="105">
        <f t="shared" si="32"/>
        <v>0</v>
      </c>
      <c r="U189" s="137"/>
      <c r="V189" s="104"/>
      <c r="W189" s="105">
        <f t="shared" si="33"/>
        <v>0</v>
      </c>
      <c r="X189" s="137"/>
      <c r="Y189" s="135">
        <f t="shared" si="34"/>
        <v>0</v>
      </c>
      <c r="Z189" s="105">
        <f t="shared" si="35"/>
        <v>0</v>
      </c>
      <c r="AB189" s="139">
        <v>5015.8999999999996</v>
      </c>
      <c r="AC189" s="139">
        <v>5630.09</v>
      </c>
      <c r="AD189" s="139">
        <v>5015.8999999999996</v>
      </c>
      <c r="AE189" s="139">
        <v>0</v>
      </c>
      <c r="AG189" s="172"/>
      <c r="AH189" s="172"/>
      <c r="AI189" s="172"/>
      <c r="AJ189" s="172"/>
      <c r="AK189" s="172"/>
      <c r="AL189" s="172"/>
      <c r="AM189" s="172"/>
      <c r="AN189" s="172"/>
      <c r="AO189" s="172"/>
    </row>
    <row r="190" spans="1:41" s="81" customFormat="1" ht="15" hidden="1" x14ac:dyDescent="0.25">
      <c r="A190" s="137">
        <f t="shared" si="37"/>
        <v>0</v>
      </c>
      <c r="B190" s="83" t="s">
        <v>735</v>
      </c>
      <c r="C190" s="84" t="s">
        <v>736</v>
      </c>
      <c r="D190" s="88" t="s">
        <v>104</v>
      </c>
      <c r="E190" s="94"/>
      <c r="F190" s="87">
        <f t="shared" si="36"/>
        <v>4597.91</v>
      </c>
      <c r="G190" s="87">
        <f t="shared" si="28"/>
        <v>0</v>
      </c>
      <c r="H190" s="149"/>
      <c r="J190" s="104"/>
      <c r="K190" s="105">
        <f t="shared" si="29"/>
        <v>0</v>
      </c>
      <c r="M190" s="104"/>
      <c r="N190" s="105">
        <f t="shared" si="30"/>
        <v>0</v>
      </c>
      <c r="O190" s="137"/>
      <c r="P190" s="104"/>
      <c r="Q190" s="105">
        <f t="shared" si="31"/>
        <v>0</v>
      </c>
      <c r="R190" s="137"/>
      <c r="S190" s="104"/>
      <c r="T190" s="105">
        <f t="shared" si="32"/>
        <v>0</v>
      </c>
      <c r="U190" s="137"/>
      <c r="V190" s="104"/>
      <c r="W190" s="105">
        <f t="shared" si="33"/>
        <v>0</v>
      </c>
      <c r="X190" s="137"/>
      <c r="Y190" s="135">
        <f t="shared" si="34"/>
        <v>0</v>
      </c>
      <c r="Z190" s="105">
        <f t="shared" si="35"/>
        <v>0</v>
      </c>
      <c r="AB190" s="139">
        <v>4597.91</v>
      </c>
      <c r="AC190" s="139">
        <v>5160.92</v>
      </c>
      <c r="AD190" s="139">
        <v>4597.91</v>
      </c>
      <c r="AE190" s="139">
        <v>0</v>
      </c>
      <c r="AG190" s="172"/>
      <c r="AH190" s="172"/>
      <c r="AI190" s="172"/>
      <c r="AJ190" s="172"/>
      <c r="AK190" s="172"/>
      <c r="AL190" s="172"/>
      <c r="AM190" s="172"/>
      <c r="AN190" s="172"/>
      <c r="AO190" s="172"/>
    </row>
    <row r="191" spans="1:41" s="81" customFormat="1" ht="15" hidden="1" x14ac:dyDescent="0.25">
      <c r="A191" s="137">
        <f t="shared" si="37"/>
        <v>0</v>
      </c>
      <c r="B191" s="83" t="s">
        <v>737</v>
      </c>
      <c r="C191" s="84" t="s">
        <v>738</v>
      </c>
      <c r="D191" s="88" t="s">
        <v>104</v>
      </c>
      <c r="E191" s="94"/>
      <c r="F191" s="87">
        <f t="shared" si="36"/>
        <v>3511.13</v>
      </c>
      <c r="G191" s="87">
        <f t="shared" si="28"/>
        <v>0</v>
      </c>
      <c r="H191" s="149"/>
      <c r="J191" s="104"/>
      <c r="K191" s="105">
        <f t="shared" si="29"/>
        <v>0</v>
      </c>
      <c r="M191" s="104"/>
      <c r="N191" s="105">
        <f t="shared" si="30"/>
        <v>0</v>
      </c>
      <c r="O191" s="137"/>
      <c r="P191" s="104"/>
      <c r="Q191" s="105">
        <f t="shared" si="31"/>
        <v>0</v>
      </c>
      <c r="R191" s="137"/>
      <c r="S191" s="104"/>
      <c r="T191" s="105">
        <f t="shared" si="32"/>
        <v>0</v>
      </c>
      <c r="U191" s="137"/>
      <c r="V191" s="104"/>
      <c r="W191" s="105">
        <f t="shared" si="33"/>
        <v>0</v>
      </c>
      <c r="X191" s="137"/>
      <c r="Y191" s="135">
        <f t="shared" si="34"/>
        <v>0</v>
      </c>
      <c r="Z191" s="105">
        <f t="shared" si="35"/>
        <v>0</v>
      </c>
      <c r="AB191" s="139">
        <v>3511.13</v>
      </c>
      <c r="AC191" s="139">
        <v>3941.06</v>
      </c>
      <c r="AD191" s="139">
        <v>3511.13</v>
      </c>
      <c r="AE191" s="139">
        <v>0</v>
      </c>
      <c r="AG191" s="172"/>
      <c r="AH191" s="172"/>
      <c r="AI191" s="172"/>
      <c r="AJ191" s="172"/>
      <c r="AK191" s="172"/>
      <c r="AL191" s="172"/>
      <c r="AM191" s="172"/>
      <c r="AN191" s="172"/>
      <c r="AO191" s="172"/>
    </row>
    <row r="192" spans="1:41" s="81" customFormat="1" ht="15" hidden="1" x14ac:dyDescent="0.25">
      <c r="A192" s="137">
        <f t="shared" si="37"/>
        <v>0</v>
      </c>
      <c r="B192" s="83" t="s">
        <v>739</v>
      </c>
      <c r="C192" s="84" t="s">
        <v>740</v>
      </c>
      <c r="D192" s="88" t="s">
        <v>104</v>
      </c>
      <c r="E192" s="94"/>
      <c r="F192" s="87">
        <f t="shared" si="36"/>
        <v>3343.93</v>
      </c>
      <c r="G192" s="87">
        <f t="shared" si="28"/>
        <v>0</v>
      </c>
      <c r="H192" s="149"/>
      <c r="J192" s="104"/>
      <c r="K192" s="105">
        <f t="shared" si="29"/>
        <v>0</v>
      </c>
      <c r="M192" s="104"/>
      <c r="N192" s="105">
        <f t="shared" si="30"/>
        <v>0</v>
      </c>
      <c r="O192" s="137"/>
      <c r="P192" s="104"/>
      <c r="Q192" s="105">
        <f t="shared" si="31"/>
        <v>0</v>
      </c>
      <c r="R192" s="137"/>
      <c r="S192" s="104"/>
      <c r="T192" s="105">
        <f t="shared" si="32"/>
        <v>0</v>
      </c>
      <c r="U192" s="137"/>
      <c r="V192" s="104"/>
      <c r="W192" s="105">
        <f t="shared" si="33"/>
        <v>0</v>
      </c>
      <c r="X192" s="137"/>
      <c r="Y192" s="135">
        <f t="shared" si="34"/>
        <v>0</v>
      </c>
      <c r="Z192" s="105">
        <f t="shared" si="35"/>
        <v>0</v>
      </c>
      <c r="AB192" s="139">
        <v>3343.93</v>
      </c>
      <c r="AC192" s="139">
        <v>3753.39</v>
      </c>
      <c r="AD192" s="139">
        <v>3343.93</v>
      </c>
      <c r="AE192" s="139">
        <v>0</v>
      </c>
      <c r="AG192" s="172"/>
      <c r="AH192" s="172"/>
      <c r="AI192" s="172"/>
      <c r="AJ192" s="172"/>
      <c r="AK192" s="172"/>
      <c r="AL192" s="172"/>
      <c r="AM192" s="172"/>
      <c r="AN192" s="172"/>
      <c r="AO192" s="172"/>
    </row>
    <row r="193" spans="1:41" s="137" customFormat="1" ht="15.6" hidden="1" x14ac:dyDescent="0.25">
      <c r="A193" s="167">
        <f>IF(SUM(E194:E213)=0,0,1)</f>
        <v>0</v>
      </c>
      <c r="B193" s="140" t="s">
        <v>446</v>
      </c>
      <c r="C193" s="141" t="s">
        <v>445</v>
      </c>
      <c r="D193" s="141"/>
      <c r="E193" s="162"/>
      <c r="F193" s="171">
        <f t="shared" si="36"/>
        <v>0</v>
      </c>
      <c r="G193" s="114"/>
      <c r="H193" s="90"/>
      <c r="J193" s="142"/>
      <c r="K193" s="105"/>
      <c r="M193" s="142"/>
      <c r="N193" s="143"/>
      <c r="P193" s="142"/>
      <c r="Q193" s="143"/>
      <c r="S193" s="142"/>
      <c r="T193" s="143"/>
      <c r="V193" s="142"/>
      <c r="W193" s="143"/>
      <c r="Y193" s="143"/>
      <c r="Z193" s="143"/>
      <c r="AB193" s="208">
        <v>0</v>
      </c>
      <c r="AC193" s="208">
        <v>0</v>
      </c>
      <c r="AD193" s="208">
        <v>0</v>
      </c>
      <c r="AE193" s="208"/>
      <c r="AG193" s="172"/>
      <c r="AH193" s="172"/>
      <c r="AI193" s="172"/>
      <c r="AJ193" s="172"/>
      <c r="AK193" s="172"/>
      <c r="AL193" s="172"/>
      <c r="AM193" s="172"/>
      <c r="AN193" s="172"/>
      <c r="AO193" s="172"/>
    </row>
    <row r="194" spans="1:41" s="81" customFormat="1" ht="45" hidden="1" x14ac:dyDescent="0.25">
      <c r="A194" s="137">
        <f t="shared" si="37"/>
        <v>0</v>
      </c>
      <c r="B194" s="83" t="s">
        <v>359</v>
      </c>
      <c r="C194" s="84" t="s">
        <v>192</v>
      </c>
      <c r="D194" s="88" t="s">
        <v>102</v>
      </c>
      <c r="E194" s="94"/>
      <c r="F194" s="87">
        <f t="shared" si="36"/>
        <v>794184.24</v>
      </c>
      <c r="G194" s="87">
        <f t="shared" si="28"/>
        <v>0</v>
      </c>
      <c r="H194" s="149" t="s">
        <v>379</v>
      </c>
      <c r="J194" s="104"/>
      <c r="K194" s="105">
        <f t="shared" si="29"/>
        <v>0</v>
      </c>
      <c r="M194" s="104"/>
      <c r="N194" s="105">
        <f t="shared" si="30"/>
        <v>0</v>
      </c>
      <c r="O194" s="137"/>
      <c r="P194" s="104"/>
      <c r="Q194" s="105">
        <f t="shared" si="31"/>
        <v>0</v>
      </c>
      <c r="R194" s="137"/>
      <c r="S194" s="104"/>
      <c r="T194" s="105">
        <f t="shared" si="32"/>
        <v>0</v>
      </c>
      <c r="U194" s="137"/>
      <c r="V194" s="104"/>
      <c r="W194" s="105">
        <f t="shared" si="33"/>
        <v>0</v>
      </c>
      <c r="X194" s="137"/>
      <c r="Y194" s="135">
        <f t="shared" si="34"/>
        <v>0</v>
      </c>
      <c r="Z194" s="105">
        <f t="shared" si="35"/>
        <v>0</v>
      </c>
      <c r="AB194" s="139">
        <v>794184.24</v>
      </c>
      <c r="AC194" s="139">
        <v>891431.29</v>
      </c>
      <c r="AD194" s="139">
        <v>794184.24</v>
      </c>
      <c r="AE194" s="139">
        <v>0</v>
      </c>
      <c r="AG194" s="172"/>
      <c r="AH194" s="172"/>
      <c r="AI194" s="172"/>
      <c r="AJ194" s="172"/>
      <c r="AK194" s="172"/>
      <c r="AL194" s="172"/>
      <c r="AM194" s="172"/>
      <c r="AN194" s="172"/>
      <c r="AO194" s="172"/>
    </row>
    <row r="195" spans="1:41" s="81" customFormat="1" ht="30" hidden="1" x14ac:dyDescent="0.25">
      <c r="A195" s="137">
        <f t="shared" si="37"/>
        <v>0</v>
      </c>
      <c r="B195" s="83" t="s">
        <v>360</v>
      </c>
      <c r="C195" s="84" t="s">
        <v>6</v>
      </c>
      <c r="D195" s="88" t="s">
        <v>102</v>
      </c>
      <c r="E195" s="94"/>
      <c r="F195" s="87">
        <f t="shared" si="36"/>
        <v>292594.19</v>
      </c>
      <c r="G195" s="87">
        <f t="shared" si="28"/>
        <v>0</v>
      </c>
      <c r="H195" s="149" t="s">
        <v>7</v>
      </c>
      <c r="J195" s="104"/>
      <c r="K195" s="105">
        <f t="shared" si="29"/>
        <v>0</v>
      </c>
      <c r="M195" s="104"/>
      <c r="N195" s="105">
        <f t="shared" si="30"/>
        <v>0</v>
      </c>
      <c r="O195" s="137"/>
      <c r="P195" s="104"/>
      <c r="Q195" s="105">
        <f t="shared" si="31"/>
        <v>0</v>
      </c>
      <c r="R195" s="137"/>
      <c r="S195" s="104"/>
      <c r="T195" s="105">
        <f t="shared" si="32"/>
        <v>0</v>
      </c>
      <c r="U195" s="137"/>
      <c r="V195" s="104"/>
      <c r="W195" s="105">
        <f t="shared" si="33"/>
        <v>0</v>
      </c>
      <c r="X195" s="137"/>
      <c r="Y195" s="135">
        <f t="shared" si="34"/>
        <v>0</v>
      </c>
      <c r="Z195" s="105">
        <f t="shared" si="35"/>
        <v>0</v>
      </c>
      <c r="AB195" s="139">
        <v>292594.19</v>
      </c>
      <c r="AC195" s="139">
        <v>328422.06</v>
      </c>
      <c r="AD195" s="139">
        <v>292594.19</v>
      </c>
      <c r="AE195" s="139">
        <v>0</v>
      </c>
      <c r="AG195" s="172"/>
      <c r="AH195" s="172"/>
      <c r="AI195" s="172"/>
      <c r="AJ195" s="172"/>
      <c r="AK195" s="172"/>
      <c r="AL195" s="172"/>
      <c r="AM195" s="172"/>
      <c r="AN195" s="172"/>
      <c r="AO195" s="172"/>
    </row>
    <row r="196" spans="1:41" s="81" customFormat="1" ht="30" hidden="1" x14ac:dyDescent="0.25">
      <c r="A196" s="137">
        <f t="shared" si="37"/>
        <v>0</v>
      </c>
      <c r="B196" s="83" t="s">
        <v>361</v>
      </c>
      <c r="C196" s="84" t="s">
        <v>193</v>
      </c>
      <c r="D196" s="88" t="s">
        <v>102</v>
      </c>
      <c r="E196" s="94"/>
      <c r="F196" s="87">
        <f t="shared" si="36"/>
        <v>68550.64</v>
      </c>
      <c r="G196" s="87">
        <f t="shared" si="28"/>
        <v>0</v>
      </c>
      <c r="H196" s="149" t="s">
        <v>24</v>
      </c>
      <c r="J196" s="104"/>
      <c r="K196" s="105">
        <f t="shared" si="29"/>
        <v>0</v>
      </c>
      <c r="M196" s="104"/>
      <c r="N196" s="105">
        <f t="shared" si="30"/>
        <v>0</v>
      </c>
      <c r="O196" s="137"/>
      <c r="P196" s="104"/>
      <c r="Q196" s="105">
        <f t="shared" si="31"/>
        <v>0</v>
      </c>
      <c r="R196" s="137"/>
      <c r="S196" s="104"/>
      <c r="T196" s="105">
        <f t="shared" si="32"/>
        <v>0</v>
      </c>
      <c r="U196" s="137"/>
      <c r="V196" s="104"/>
      <c r="W196" s="105">
        <f t="shared" si="33"/>
        <v>0</v>
      </c>
      <c r="X196" s="137"/>
      <c r="Y196" s="135">
        <f t="shared" si="34"/>
        <v>0</v>
      </c>
      <c r="Z196" s="105">
        <f t="shared" si="35"/>
        <v>0</v>
      </c>
      <c r="AB196" s="139">
        <v>68550.64</v>
      </c>
      <c r="AC196" s="139">
        <v>76944.600000000006</v>
      </c>
      <c r="AD196" s="139">
        <v>68550.64</v>
      </c>
      <c r="AE196" s="139">
        <v>0</v>
      </c>
      <c r="AG196" s="172"/>
      <c r="AH196" s="172"/>
      <c r="AI196" s="172"/>
      <c r="AJ196" s="172"/>
      <c r="AK196" s="172"/>
      <c r="AL196" s="172"/>
      <c r="AM196" s="172"/>
      <c r="AN196" s="172"/>
      <c r="AO196" s="172"/>
    </row>
    <row r="197" spans="1:41" s="81" customFormat="1" ht="30" hidden="1" x14ac:dyDescent="0.25">
      <c r="A197" s="137">
        <f t="shared" si="37"/>
        <v>0</v>
      </c>
      <c r="B197" s="83" t="s">
        <v>362</v>
      </c>
      <c r="C197" s="84" t="s">
        <v>194</v>
      </c>
      <c r="D197" s="88" t="s">
        <v>102</v>
      </c>
      <c r="E197" s="94"/>
      <c r="F197" s="87">
        <f t="shared" si="36"/>
        <v>108677.84</v>
      </c>
      <c r="G197" s="87">
        <f t="shared" si="28"/>
        <v>0</v>
      </c>
      <c r="H197" s="149" t="s">
        <v>24</v>
      </c>
      <c r="J197" s="104"/>
      <c r="K197" s="105">
        <f t="shared" si="29"/>
        <v>0</v>
      </c>
      <c r="M197" s="104"/>
      <c r="N197" s="105">
        <f t="shared" si="30"/>
        <v>0</v>
      </c>
      <c r="O197" s="137"/>
      <c r="P197" s="104"/>
      <c r="Q197" s="105">
        <f t="shared" si="31"/>
        <v>0</v>
      </c>
      <c r="R197" s="137"/>
      <c r="S197" s="104"/>
      <c r="T197" s="105">
        <f t="shared" si="32"/>
        <v>0</v>
      </c>
      <c r="U197" s="137"/>
      <c r="V197" s="104"/>
      <c r="W197" s="105">
        <f t="shared" si="33"/>
        <v>0</v>
      </c>
      <c r="X197" s="137"/>
      <c r="Y197" s="135">
        <f t="shared" si="34"/>
        <v>0</v>
      </c>
      <c r="Z197" s="105">
        <f t="shared" si="35"/>
        <v>0</v>
      </c>
      <c r="AB197" s="139">
        <v>108677.84</v>
      </c>
      <c r="AC197" s="139">
        <v>121985.33</v>
      </c>
      <c r="AD197" s="139">
        <v>108677.84</v>
      </c>
      <c r="AE197" s="139">
        <v>0</v>
      </c>
      <c r="AG197" s="172"/>
      <c r="AH197" s="172"/>
      <c r="AI197" s="172"/>
      <c r="AJ197" s="172"/>
      <c r="AK197" s="172"/>
      <c r="AL197" s="172"/>
      <c r="AM197" s="172"/>
      <c r="AN197" s="172"/>
      <c r="AO197" s="172"/>
    </row>
    <row r="198" spans="1:41" s="81" customFormat="1" ht="30" hidden="1" x14ac:dyDescent="0.25">
      <c r="A198" s="137">
        <f t="shared" si="37"/>
        <v>0</v>
      </c>
      <c r="B198" s="83" t="s">
        <v>363</v>
      </c>
      <c r="C198" s="84" t="s">
        <v>195</v>
      </c>
      <c r="D198" s="88" t="s">
        <v>102</v>
      </c>
      <c r="E198" s="94"/>
      <c r="F198" s="87">
        <f t="shared" si="36"/>
        <v>102825.96</v>
      </c>
      <c r="G198" s="87">
        <f t="shared" si="28"/>
        <v>0</v>
      </c>
      <c r="H198" s="149" t="s">
        <v>24</v>
      </c>
      <c r="J198" s="104"/>
      <c r="K198" s="105">
        <f t="shared" si="29"/>
        <v>0</v>
      </c>
      <c r="M198" s="104"/>
      <c r="N198" s="105">
        <f t="shared" si="30"/>
        <v>0</v>
      </c>
      <c r="O198" s="137"/>
      <c r="P198" s="104"/>
      <c r="Q198" s="105">
        <f t="shared" si="31"/>
        <v>0</v>
      </c>
      <c r="R198" s="137"/>
      <c r="S198" s="104"/>
      <c r="T198" s="105">
        <f t="shared" si="32"/>
        <v>0</v>
      </c>
      <c r="U198" s="137"/>
      <c r="V198" s="104"/>
      <c r="W198" s="105">
        <f t="shared" si="33"/>
        <v>0</v>
      </c>
      <c r="X198" s="137"/>
      <c r="Y198" s="135">
        <f t="shared" si="34"/>
        <v>0</v>
      </c>
      <c r="Z198" s="105">
        <f t="shared" si="35"/>
        <v>0</v>
      </c>
      <c r="AB198" s="139">
        <v>102825.96</v>
      </c>
      <c r="AC198" s="139">
        <v>115416.89</v>
      </c>
      <c r="AD198" s="139">
        <v>102825.96</v>
      </c>
      <c r="AE198" s="139">
        <v>0</v>
      </c>
      <c r="AG198" s="172"/>
      <c r="AH198" s="172"/>
      <c r="AI198" s="172"/>
      <c r="AJ198" s="172"/>
      <c r="AK198" s="172"/>
      <c r="AL198" s="172"/>
      <c r="AM198" s="172"/>
      <c r="AN198" s="172"/>
      <c r="AO198" s="172"/>
    </row>
    <row r="199" spans="1:41" s="81" customFormat="1" ht="30" hidden="1" x14ac:dyDescent="0.25">
      <c r="A199" s="137">
        <f t="shared" si="37"/>
        <v>0</v>
      </c>
      <c r="B199" s="83" t="s">
        <v>364</v>
      </c>
      <c r="C199" s="84" t="s">
        <v>196</v>
      </c>
      <c r="D199" s="88" t="s">
        <v>102</v>
      </c>
      <c r="E199" s="94"/>
      <c r="F199" s="87">
        <f t="shared" si="36"/>
        <v>163852.75</v>
      </c>
      <c r="G199" s="87">
        <f t="shared" si="28"/>
        <v>0</v>
      </c>
      <c r="H199" s="149" t="s">
        <v>24</v>
      </c>
      <c r="J199" s="104"/>
      <c r="K199" s="105">
        <f t="shared" si="29"/>
        <v>0</v>
      </c>
      <c r="M199" s="104"/>
      <c r="N199" s="105">
        <f t="shared" si="30"/>
        <v>0</v>
      </c>
      <c r="O199" s="137"/>
      <c r="P199" s="104"/>
      <c r="Q199" s="105">
        <f t="shared" si="31"/>
        <v>0</v>
      </c>
      <c r="R199" s="137"/>
      <c r="S199" s="104"/>
      <c r="T199" s="105">
        <f t="shared" si="32"/>
        <v>0</v>
      </c>
      <c r="U199" s="137"/>
      <c r="V199" s="104"/>
      <c r="W199" s="105">
        <f t="shared" si="33"/>
        <v>0</v>
      </c>
      <c r="X199" s="137"/>
      <c r="Y199" s="135">
        <f t="shared" si="34"/>
        <v>0</v>
      </c>
      <c r="Z199" s="105">
        <f t="shared" si="35"/>
        <v>0</v>
      </c>
      <c r="AB199" s="139">
        <v>163852.75</v>
      </c>
      <c r="AC199" s="139">
        <v>183916.35</v>
      </c>
      <c r="AD199" s="139">
        <v>163852.75</v>
      </c>
      <c r="AE199" s="139">
        <v>0</v>
      </c>
      <c r="AG199" s="172"/>
      <c r="AH199" s="172"/>
      <c r="AI199" s="172"/>
      <c r="AJ199" s="172"/>
      <c r="AK199" s="172"/>
      <c r="AL199" s="172"/>
      <c r="AM199" s="172"/>
      <c r="AN199" s="172"/>
      <c r="AO199" s="172"/>
    </row>
    <row r="200" spans="1:41" s="81" customFormat="1" ht="30" hidden="1" x14ac:dyDescent="0.25">
      <c r="A200" s="137">
        <f t="shared" si="37"/>
        <v>0</v>
      </c>
      <c r="B200" s="83" t="s">
        <v>365</v>
      </c>
      <c r="C200" s="84" t="s">
        <v>197</v>
      </c>
      <c r="D200" s="88" t="s">
        <v>102</v>
      </c>
      <c r="E200" s="94"/>
      <c r="F200" s="87">
        <f t="shared" si="36"/>
        <v>28423.439999999999</v>
      </c>
      <c r="G200" s="87">
        <f t="shared" si="28"/>
        <v>0</v>
      </c>
      <c r="H200" s="149" t="s">
        <v>24</v>
      </c>
      <c r="J200" s="104"/>
      <c r="K200" s="105">
        <f t="shared" si="29"/>
        <v>0</v>
      </c>
      <c r="M200" s="104"/>
      <c r="N200" s="105">
        <f t="shared" si="30"/>
        <v>0</v>
      </c>
      <c r="O200" s="137"/>
      <c r="P200" s="104"/>
      <c r="Q200" s="105">
        <f t="shared" si="31"/>
        <v>0</v>
      </c>
      <c r="R200" s="137"/>
      <c r="S200" s="104"/>
      <c r="T200" s="105">
        <f t="shared" si="32"/>
        <v>0</v>
      </c>
      <c r="U200" s="137"/>
      <c r="V200" s="104"/>
      <c r="W200" s="105">
        <f t="shared" si="33"/>
        <v>0</v>
      </c>
      <c r="X200" s="137"/>
      <c r="Y200" s="135">
        <f t="shared" si="34"/>
        <v>0</v>
      </c>
      <c r="Z200" s="105">
        <f t="shared" si="35"/>
        <v>0</v>
      </c>
      <c r="AB200" s="139">
        <v>28423.439999999999</v>
      </c>
      <c r="AC200" s="139">
        <v>31903.86</v>
      </c>
      <c r="AD200" s="139">
        <v>28423.439999999999</v>
      </c>
      <c r="AE200" s="139">
        <v>0</v>
      </c>
      <c r="AG200" s="172"/>
      <c r="AH200" s="172"/>
      <c r="AI200" s="172"/>
      <c r="AJ200" s="172"/>
      <c r="AK200" s="172"/>
      <c r="AL200" s="172"/>
      <c r="AM200" s="172"/>
      <c r="AN200" s="172"/>
      <c r="AO200" s="172"/>
    </row>
    <row r="201" spans="1:41" s="81" customFormat="1" ht="30" hidden="1" x14ac:dyDescent="0.25">
      <c r="A201" s="137">
        <f t="shared" si="37"/>
        <v>0</v>
      </c>
      <c r="B201" s="83" t="s">
        <v>366</v>
      </c>
      <c r="C201" s="84" t="s">
        <v>198</v>
      </c>
      <c r="D201" s="88" t="s">
        <v>102</v>
      </c>
      <c r="E201" s="94"/>
      <c r="F201" s="87">
        <f t="shared" si="36"/>
        <v>29259.42</v>
      </c>
      <c r="G201" s="87">
        <f t="shared" ref="G201:G264" si="39">+F201*E201</f>
        <v>0</v>
      </c>
      <c r="H201" s="149" t="s">
        <v>24</v>
      </c>
      <c r="J201" s="104"/>
      <c r="K201" s="105">
        <f t="shared" ref="K201:K264" si="40">+J201*$F201</f>
        <v>0</v>
      </c>
      <c r="M201" s="104"/>
      <c r="N201" s="105">
        <f t="shared" ref="N201:N264" si="41">+M201*$F201</f>
        <v>0</v>
      </c>
      <c r="O201" s="137"/>
      <c r="P201" s="104"/>
      <c r="Q201" s="105">
        <f t="shared" ref="Q201:Q264" si="42">+P201*$F201</f>
        <v>0</v>
      </c>
      <c r="R201" s="137"/>
      <c r="S201" s="104"/>
      <c r="T201" s="105">
        <f t="shared" ref="T201:T264" si="43">+S201*$F201</f>
        <v>0</v>
      </c>
      <c r="U201" s="137"/>
      <c r="V201" s="104"/>
      <c r="W201" s="105">
        <f t="shared" ref="W201:W264" si="44">+V201*$F201</f>
        <v>0</v>
      </c>
      <c r="X201" s="137"/>
      <c r="Y201" s="135">
        <f t="shared" ref="Y201:Y264" si="45">+V201+S201+P201+M201+J201</f>
        <v>0</v>
      </c>
      <c r="Z201" s="105">
        <f t="shared" ref="Z201:Z264" si="46">+Y201*$F201</f>
        <v>0</v>
      </c>
      <c r="AB201" s="139">
        <v>29259.42</v>
      </c>
      <c r="AC201" s="139">
        <v>32842.21</v>
      </c>
      <c r="AD201" s="139">
        <v>29259.42</v>
      </c>
      <c r="AE201" s="139">
        <v>0</v>
      </c>
      <c r="AG201" s="172"/>
      <c r="AH201" s="172"/>
      <c r="AI201" s="172"/>
      <c r="AJ201" s="172"/>
      <c r="AK201" s="172"/>
      <c r="AL201" s="172"/>
      <c r="AM201" s="172"/>
      <c r="AN201" s="172"/>
      <c r="AO201" s="172"/>
    </row>
    <row r="202" spans="1:41" s="81" customFormat="1" ht="30" hidden="1" x14ac:dyDescent="0.25">
      <c r="A202" s="137">
        <f t="shared" si="37"/>
        <v>0</v>
      </c>
      <c r="B202" s="83" t="s">
        <v>367</v>
      </c>
      <c r="C202" s="84" t="s">
        <v>199</v>
      </c>
      <c r="D202" s="88" t="s">
        <v>102</v>
      </c>
      <c r="E202" s="94"/>
      <c r="F202" s="87">
        <f t="shared" si="36"/>
        <v>34275.32</v>
      </c>
      <c r="G202" s="87">
        <f t="shared" si="39"/>
        <v>0</v>
      </c>
      <c r="H202" s="149" t="s">
        <v>24</v>
      </c>
      <c r="J202" s="104"/>
      <c r="K202" s="105">
        <f t="shared" si="40"/>
        <v>0</v>
      </c>
      <c r="M202" s="104"/>
      <c r="N202" s="105">
        <f t="shared" si="41"/>
        <v>0</v>
      </c>
      <c r="O202" s="137"/>
      <c r="P202" s="104"/>
      <c r="Q202" s="105">
        <f t="shared" si="42"/>
        <v>0</v>
      </c>
      <c r="R202" s="137"/>
      <c r="S202" s="104"/>
      <c r="T202" s="105">
        <f t="shared" si="43"/>
        <v>0</v>
      </c>
      <c r="U202" s="137"/>
      <c r="V202" s="104"/>
      <c r="W202" s="105">
        <f t="shared" si="44"/>
        <v>0</v>
      </c>
      <c r="X202" s="137"/>
      <c r="Y202" s="135">
        <f t="shared" si="45"/>
        <v>0</v>
      </c>
      <c r="Z202" s="105">
        <f t="shared" si="46"/>
        <v>0</v>
      </c>
      <c r="AB202" s="139">
        <v>34275.32</v>
      </c>
      <c r="AC202" s="139">
        <v>38472.300000000003</v>
      </c>
      <c r="AD202" s="139">
        <v>34275.32</v>
      </c>
      <c r="AE202" s="139">
        <v>0</v>
      </c>
      <c r="AG202" s="172"/>
      <c r="AH202" s="172"/>
      <c r="AI202" s="172"/>
      <c r="AJ202" s="172"/>
      <c r="AK202" s="172"/>
      <c r="AL202" s="172"/>
      <c r="AM202" s="172"/>
      <c r="AN202" s="172"/>
      <c r="AO202" s="172"/>
    </row>
    <row r="203" spans="1:41" s="81" customFormat="1" ht="30" hidden="1" x14ac:dyDescent="0.25">
      <c r="A203" s="137">
        <f t="shared" si="37"/>
        <v>0</v>
      </c>
      <c r="B203" s="83" t="s">
        <v>368</v>
      </c>
      <c r="C203" s="84" t="s">
        <v>200</v>
      </c>
      <c r="D203" s="88" t="s">
        <v>102</v>
      </c>
      <c r="E203" s="94"/>
      <c r="F203" s="87">
        <f t="shared" si="36"/>
        <v>40963.19</v>
      </c>
      <c r="G203" s="87">
        <f t="shared" si="39"/>
        <v>0</v>
      </c>
      <c r="H203" s="149" t="s">
        <v>24</v>
      </c>
      <c r="J203" s="104"/>
      <c r="K203" s="105">
        <f t="shared" si="40"/>
        <v>0</v>
      </c>
      <c r="M203" s="104"/>
      <c r="N203" s="105">
        <f t="shared" si="41"/>
        <v>0</v>
      </c>
      <c r="O203" s="137"/>
      <c r="P203" s="104"/>
      <c r="Q203" s="105">
        <f t="shared" si="42"/>
        <v>0</v>
      </c>
      <c r="R203" s="137"/>
      <c r="S203" s="104"/>
      <c r="T203" s="105">
        <f t="shared" si="43"/>
        <v>0</v>
      </c>
      <c r="U203" s="137"/>
      <c r="V203" s="104"/>
      <c r="W203" s="105">
        <f t="shared" si="44"/>
        <v>0</v>
      </c>
      <c r="X203" s="137"/>
      <c r="Y203" s="135">
        <f t="shared" si="45"/>
        <v>0</v>
      </c>
      <c r="Z203" s="105">
        <f t="shared" si="46"/>
        <v>0</v>
      </c>
      <c r="AB203" s="139">
        <v>40963.19</v>
      </c>
      <c r="AC203" s="139">
        <v>45979.09</v>
      </c>
      <c r="AD203" s="139">
        <v>40963.19</v>
      </c>
      <c r="AE203" s="139">
        <v>0</v>
      </c>
      <c r="AG203" s="172"/>
      <c r="AH203" s="172"/>
      <c r="AI203" s="172"/>
      <c r="AJ203" s="172"/>
      <c r="AK203" s="172"/>
      <c r="AL203" s="172"/>
      <c r="AM203" s="172"/>
      <c r="AN203" s="172"/>
      <c r="AO203" s="172"/>
    </row>
    <row r="204" spans="1:41" s="81" customFormat="1" ht="30" hidden="1" x14ac:dyDescent="0.25">
      <c r="A204" s="137">
        <f t="shared" si="37"/>
        <v>0</v>
      </c>
      <c r="B204" s="83" t="s">
        <v>369</v>
      </c>
      <c r="C204" s="84" t="s">
        <v>201</v>
      </c>
      <c r="D204" s="88" t="s">
        <v>102</v>
      </c>
      <c r="E204" s="94"/>
      <c r="F204" s="87">
        <f t="shared" si="36"/>
        <v>44307.12</v>
      </c>
      <c r="G204" s="87">
        <f t="shared" si="39"/>
        <v>0</v>
      </c>
      <c r="H204" s="149" t="s">
        <v>24</v>
      </c>
      <c r="J204" s="104"/>
      <c r="K204" s="105">
        <f t="shared" si="40"/>
        <v>0</v>
      </c>
      <c r="M204" s="104"/>
      <c r="N204" s="105">
        <f t="shared" si="41"/>
        <v>0</v>
      </c>
      <c r="O204" s="137"/>
      <c r="P204" s="104"/>
      <c r="Q204" s="105">
        <f t="shared" si="42"/>
        <v>0</v>
      </c>
      <c r="R204" s="137"/>
      <c r="S204" s="104"/>
      <c r="T204" s="105">
        <f t="shared" si="43"/>
        <v>0</v>
      </c>
      <c r="U204" s="137"/>
      <c r="V204" s="104"/>
      <c r="W204" s="105">
        <f t="shared" si="44"/>
        <v>0</v>
      </c>
      <c r="X204" s="137"/>
      <c r="Y204" s="135">
        <f t="shared" si="45"/>
        <v>0</v>
      </c>
      <c r="Z204" s="105">
        <f t="shared" si="46"/>
        <v>0</v>
      </c>
      <c r="AB204" s="139">
        <v>44307.12</v>
      </c>
      <c r="AC204" s="139">
        <v>49732.480000000003</v>
      </c>
      <c r="AD204" s="139">
        <v>44307.12</v>
      </c>
      <c r="AE204" s="139">
        <v>0</v>
      </c>
      <c r="AG204" s="172"/>
      <c r="AH204" s="172"/>
      <c r="AI204" s="172"/>
      <c r="AJ204" s="172"/>
      <c r="AK204" s="172"/>
      <c r="AL204" s="172"/>
      <c r="AM204" s="172"/>
      <c r="AN204" s="172"/>
      <c r="AO204" s="172"/>
    </row>
    <row r="205" spans="1:41" s="81" customFormat="1" ht="30" hidden="1" x14ac:dyDescent="0.25">
      <c r="A205" s="137">
        <f t="shared" si="37"/>
        <v>0</v>
      </c>
      <c r="B205" s="83" t="s">
        <v>370</v>
      </c>
      <c r="C205" s="84" t="s">
        <v>202</v>
      </c>
      <c r="D205" s="88" t="s">
        <v>102</v>
      </c>
      <c r="E205" s="94"/>
      <c r="F205" s="87">
        <f t="shared" si="36"/>
        <v>44307.12</v>
      </c>
      <c r="G205" s="87">
        <f t="shared" si="39"/>
        <v>0</v>
      </c>
      <c r="H205" s="149" t="s">
        <v>24</v>
      </c>
      <c r="J205" s="104"/>
      <c r="K205" s="105">
        <f t="shared" si="40"/>
        <v>0</v>
      </c>
      <c r="M205" s="104"/>
      <c r="N205" s="105">
        <f t="shared" si="41"/>
        <v>0</v>
      </c>
      <c r="O205" s="137"/>
      <c r="P205" s="104"/>
      <c r="Q205" s="105">
        <f t="shared" si="42"/>
        <v>0</v>
      </c>
      <c r="R205" s="137"/>
      <c r="S205" s="104"/>
      <c r="T205" s="105">
        <f t="shared" si="43"/>
        <v>0</v>
      </c>
      <c r="U205" s="137"/>
      <c r="V205" s="104"/>
      <c r="W205" s="105">
        <f t="shared" si="44"/>
        <v>0</v>
      </c>
      <c r="X205" s="137"/>
      <c r="Y205" s="135">
        <f t="shared" si="45"/>
        <v>0</v>
      </c>
      <c r="Z205" s="105">
        <f t="shared" si="46"/>
        <v>0</v>
      </c>
      <c r="AB205" s="139">
        <v>44307.12</v>
      </c>
      <c r="AC205" s="139">
        <v>49732.480000000003</v>
      </c>
      <c r="AD205" s="139">
        <v>44307.12</v>
      </c>
      <c r="AE205" s="139">
        <v>0</v>
      </c>
      <c r="AG205" s="172"/>
      <c r="AH205" s="172"/>
      <c r="AI205" s="172"/>
      <c r="AJ205" s="172"/>
      <c r="AK205" s="172"/>
      <c r="AL205" s="172"/>
      <c r="AM205" s="172"/>
      <c r="AN205" s="172"/>
      <c r="AO205" s="172"/>
    </row>
    <row r="206" spans="1:41" s="81" customFormat="1" ht="30" hidden="1" x14ac:dyDescent="0.25">
      <c r="A206" s="137">
        <f t="shared" si="37"/>
        <v>0</v>
      </c>
      <c r="B206" s="83" t="s">
        <v>371</v>
      </c>
      <c r="C206" s="84" t="s">
        <v>203</v>
      </c>
      <c r="D206" s="88" t="s">
        <v>102</v>
      </c>
      <c r="E206" s="94"/>
      <c r="F206" s="87">
        <f t="shared" si="36"/>
        <v>53502.94</v>
      </c>
      <c r="G206" s="87">
        <f t="shared" si="39"/>
        <v>0</v>
      </c>
      <c r="H206" s="149" t="s">
        <v>24</v>
      </c>
      <c r="J206" s="104"/>
      <c r="K206" s="105">
        <f t="shared" si="40"/>
        <v>0</v>
      </c>
      <c r="M206" s="104"/>
      <c r="N206" s="105">
        <f t="shared" si="41"/>
        <v>0</v>
      </c>
      <c r="O206" s="137"/>
      <c r="P206" s="104"/>
      <c r="Q206" s="105">
        <f t="shared" si="42"/>
        <v>0</v>
      </c>
      <c r="R206" s="137"/>
      <c r="S206" s="104"/>
      <c r="T206" s="105">
        <f t="shared" si="43"/>
        <v>0</v>
      </c>
      <c r="U206" s="137"/>
      <c r="V206" s="104"/>
      <c r="W206" s="105">
        <f t="shared" si="44"/>
        <v>0</v>
      </c>
      <c r="X206" s="137"/>
      <c r="Y206" s="135">
        <f t="shared" si="45"/>
        <v>0</v>
      </c>
      <c r="Z206" s="105">
        <f t="shared" si="46"/>
        <v>0</v>
      </c>
      <c r="AB206" s="139">
        <v>53502.94</v>
      </c>
      <c r="AC206" s="139">
        <v>60054.32</v>
      </c>
      <c r="AD206" s="139">
        <v>53502.94</v>
      </c>
      <c r="AE206" s="139">
        <v>0</v>
      </c>
      <c r="AG206" s="172"/>
      <c r="AH206" s="172"/>
      <c r="AI206" s="172"/>
      <c r="AJ206" s="172"/>
      <c r="AK206" s="172"/>
      <c r="AL206" s="172"/>
      <c r="AM206" s="172"/>
      <c r="AN206" s="172"/>
      <c r="AO206" s="172"/>
    </row>
    <row r="207" spans="1:41" s="81" customFormat="1" ht="30" hidden="1" x14ac:dyDescent="0.25">
      <c r="A207" s="137">
        <f t="shared" si="37"/>
        <v>0</v>
      </c>
      <c r="B207" s="83" t="s">
        <v>372</v>
      </c>
      <c r="C207" s="84" t="s">
        <v>204</v>
      </c>
      <c r="D207" s="88" t="s">
        <v>102</v>
      </c>
      <c r="E207" s="94"/>
      <c r="F207" s="87">
        <f t="shared" si="36"/>
        <v>57682.86</v>
      </c>
      <c r="G207" s="87">
        <f t="shared" si="39"/>
        <v>0</v>
      </c>
      <c r="H207" s="149" t="s">
        <v>24</v>
      </c>
      <c r="J207" s="104"/>
      <c r="K207" s="105">
        <f t="shared" si="40"/>
        <v>0</v>
      </c>
      <c r="M207" s="104"/>
      <c r="N207" s="105">
        <f t="shared" si="41"/>
        <v>0</v>
      </c>
      <c r="O207" s="137"/>
      <c r="P207" s="104"/>
      <c r="Q207" s="105">
        <f t="shared" si="42"/>
        <v>0</v>
      </c>
      <c r="R207" s="137"/>
      <c r="S207" s="104"/>
      <c r="T207" s="105">
        <f t="shared" si="43"/>
        <v>0</v>
      </c>
      <c r="U207" s="137"/>
      <c r="V207" s="104"/>
      <c r="W207" s="105">
        <f t="shared" si="44"/>
        <v>0</v>
      </c>
      <c r="X207" s="137"/>
      <c r="Y207" s="135">
        <f t="shared" si="45"/>
        <v>0</v>
      </c>
      <c r="Z207" s="105">
        <f t="shared" si="46"/>
        <v>0</v>
      </c>
      <c r="AB207" s="139">
        <v>57682.86</v>
      </c>
      <c r="AC207" s="139">
        <v>64746.06</v>
      </c>
      <c r="AD207" s="139">
        <v>57682.86</v>
      </c>
      <c r="AE207" s="139">
        <v>0</v>
      </c>
      <c r="AG207" s="172"/>
      <c r="AH207" s="172"/>
      <c r="AI207" s="172"/>
      <c r="AJ207" s="172"/>
      <c r="AK207" s="172"/>
      <c r="AL207" s="172"/>
      <c r="AM207" s="172"/>
      <c r="AN207" s="172"/>
      <c r="AO207" s="172"/>
    </row>
    <row r="208" spans="1:41" s="81" customFormat="1" ht="15" hidden="1" x14ac:dyDescent="0.25">
      <c r="A208" s="137">
        <f t="shared" si="37"/>
        <v>0</v>
      </c>
      <c r="B208" s="83" t="s">
        <v>373</v>
      </c>
      <c r="C208" s="84" t="s">
        <v>205</v>
      </c>
      <c r="D208" s="88" t="s">
        <v>102</v>
      </c>
      <c r="E208" s="94"/>
      <c r="F208" s="87">
        <f t="shared" si="36"/>
        <v>10700.59</v>
      </c>
      <c r="G208" s="87">
        <f t="shared" si="39"/>
        <v>0</v>
      </c>
      <c r="H208" s="149"/>
      <c r="J208" s="104"/>
      <c r="K208" s="105">
        <f t="shared" si="40"/>
        <v>0</v>
      </c>
      <c r="M208" s="104"/>
      <c r="N208" s="105">
        <f t="shared" si="41"/>
        <v>0</v>
      </c>
      <c r="O208" s="137"/>
      <c r="P208" s="104"/>
      <c r="Q208" s="105">
        <f t="shared" si="42"/>
        <v>0</v>
      </c>
      <c r="R208" s="137"/>
      <c r="S208" s="104"/>
      <c r="T208" s="105">
        <f t="shared" si="43"/>
        <v>0</v>
      </c>
      <c r="U208" s="137"/>
      <c r="V208" s="104"/>
      <c r="W208" s="105">
        <f t="shared" si="44"/>
        <v>0</v>
      </c>
      <c r="X208" s="137"/>
      <c r="Y208" s="135">
        <f t="shared" si="45"/>
        <v>0</v>
      </c>
      <c r="Z208" s="105">
        <f t="shared" si="46"/>
        <v>0</v>
      </c>
      <c r="AB208" s="139">
        <v>10700.59</v>
      </c>
      <c r="AC208" s="139">
        <v>12010.86</v>
      </c>
      <c r="AD208" s="139">
        <v>10700.59</v>
      </c>
      <c r="AE208" s="139">
        <v>0</v>
      </c>
      <c r="AG208" s="172"/>
      <c r="AH208" s="172"/>
      <c r="AI208" s="172"/>
      <c r="AJ208" s="172"/>
      <c r="AK208" s="172"/>
      <c r="AL208" s="172"/>
      <c r="AM208" s="172"/>
      <c r="AN208" s="172"/>
      <c r="AO208" s="172"/>
    </row>
    <row r="209" spans="1:41" s="81" customFormat="1" ht="30" hidden="1" x14ac:dyDescent="0.25">
      <c r="A209" s="137">
        <f t="shared" si="37"/>
        <v>0</v>
      </c>
      <c r="B209" s="83" t="s">
        <v>374</v>
      </c>
      <c r="C209" s="84" t="s">
        <v>206</v>
      </c>
      <c r="D209" s="88" t="s">
        <v>102</v>
      </c>
      <c r="E209" s="94"/>
      <c r="F209" s="87">
        <f t="shared" si="36"/>
        <v>228223.47</v>
      </c>
      <c r="G209" s="87">
        <f t="shared" si="39"/>
        <v>0</v>
      </c>
      <c r="H209" s="149" t="s">
        <v>24</v>
      </c>
      <c r="J209" s="104"/>
      <c r="K209" s="105">
        <f t="shared" si="40"/>
        <v>0</v>
      </c>
      <c r="M209" s="104"/>
      <c r="N209" s="105">
        <f t="shared" si="41"/>
        <v>0</v>
      </c>
      <c r="O209" s="137"/>
      <c r="P209" s="104"/>
      <c r="Q209" s="105">
        <f t="shared" si="42"/>
        <v>0</v>
      </c>
      <c r="R209" s="137"/>
      <c r="S209" s="104"/>
      <c r="T209" s="105">
        <f t="shared" si="43"/>
        <v>0</v>
      </c>
      <c r="U209" s="137"/>
      <c r="V209" s="104"/>
      <c r="W209" s="105">
        <f t="shared" si="44"/>
        <v>0</v>
      </c>
      <c r="X209" s="137"/>
      <c r="Y209" s="135">
        <f t="shared" si="45"/>
        <v>0</v>
      </c>
      <c r="Z209" s="105">
        <f t="shared" si="46"/>
        <v>0</v>
      </c>
      <c r="AB209" s="139">
        <v>228223.47</v>
      </c>
      <c r="AC209" s="139">
        <v>256169.2</v>
      </c>
      <c r="AD209" s="139">
        <v>228223.47</v>
      </c>
      <c r="AE209" s="139">
        <v>0</v>
      </c>
      <c r="AG209" s="172"/>
      <c r="AH209" s="172"/>
      <c r="AI209" s="172"/>
      <c r="AJ209" s="172"/>
      <c r="AK209" s="172"/>
      <c r="AL209" s="172"/>
      <c r="AM209" s="172"/>
      <c r="AN209" s="172"/>
      <c r="AO209" s="172"/>
    </row>
    <row r="210" spans="1:41" s="81" customFormat="1" ht="15" hidden="1" x14ac:dyDescent="0.25">
      <c r="A210" s="137">
        <f t="shared" si="37"/>
        <v>0</v>
      </c>
      <c r="B210" s="83" t="s">
        <v>375</v>
      </c>
      <c r="C210" s="84" t="s">
        <v>207</v>
      </c>
      <c r="D210" s="88" t="s">
        <v>102</v>
      </c>
      <c r="E210" s="94"/>
      <c r="F210" s="87">
        <f t="shared" si="36"/>
        <v>112857.76</v>
      </c>
      <c r="G210" s="87">
        <f t="shared" si="39"/>
        <v>0</v>
      </c>
      <c r="H210" s="149"/>
      <c r="J210" s="104"/>
      <c r="K210" s="105">
        <f t="shared" si="40"/>
        <v>0</v>
      </c>
      <c r="M210" s="104"/>
      <c r="N210" s="105">
        <f t="shared" si="41"/>
        <v>0</v>
      </c>
      <c r="O210" s="137"/>
      <c r="P210" s="104"/>
      <c r="Q210" s="105">
        <f t="shared" si="42"/>
        <v>0</v>
      </c>
      <c r="R210" s="137"/>
      <c r="S210" s="104"/>
      <c r="T210" s="105">
        <f t="shared" si="43"/>
        <v>0</v>
      </c>
      <c r="U210" s="137"/>
      <c r="V210" s="104"/>
      <c r="W210" s="105">
        <f t="shared" si="44"/>
        <v>0</v>
      </c>
      <c r="X210" s="137"/>
      <c r="Y210" s="135">
        <f t="shared" si="45"/>
        <v>0</v>
      </c>
      <c r="Z210" s="105">
        <f t="shared" si="46"/>
        <v>0</v>
      </c>
      <c r="AB210" s="139">
        <v>112857.76</v>
      </c>
      <c r="AC210" s="139">
        <v>126677.08</v>
      </c>
      <c r="AD210" s="139">
        <v>112857.76</v>
      </c>
      <c r="AE210" s="139">
        <v>0</v>
      </c>
      <c r="AG210" s="172"/>
      <c r="AH210" s="172"/>
      <c r="AI210" s="172"/>
      <c r="AJ210" s="172"/>
      <c r="AK210" s="172"/>
      <c r="AL210" s="172"/>
      <c r="AM210" s="172"/>
      <c r="AN210" s="172"/>
      <c r="AO210" s="172"/>
    </row>
    <row r="211" spans="1:41" s="81" customFormat="1" ht="15" hidden="1" x14ac:dyDescent="0.25">
      <c r="A211" s="137">
        <f t="shared" si="37"/>
        <v>0</v>
      </c>
      <c r="B211" s="83" t="s">
        <v>741</v>
      </c>
      <c r="C211" s="84" t="s">
        <v>376</v>
      </c>
      <c r="D211" s="88" t="s">
        <v>102</v>
      </c>
      <c r="E211" s="94"/>
      <c r="F211" s="87">
        <f t="shared" si="36"/>
        <v>48487.040000000001</v>
      </c>
      <c r="G211" s="87">
        <f t="shared" si="39"/>
        <v>0</v>
      </c>
      <c r="H211" s="149"/>
      <c r="J211" s="104"/>
      <c r="K211" s="105">
        <f t="shared" si="40"/>
        <v>0</v>
      </c>
      <c r="M211" s="104"/>
      <c r="N211" s="105">
        <f t="shared" si="41"/>
        <v>0</v>
      </c>
      <c r="O211" s="137"/>
      <c r="P211" s="104"/>
      <c r="Q211" s="105">
        <f t="shared" si="42"/>
        <v>0</v>
      </c>
      <c r="R211" s="137"/>
      <c r="S211" s="104"/>
      <c r="T211" s="105">
        <f t="shared" si="43"/>
        <v>0</v>
      </c>
      <c r="U211" s="137"/>
      <c r="V211" s="104"/>
      <c r="W211" s="105">
        <f t="shared" si="44"/>
        <v>0</v>
      </c>
      <c r="X211" s="137"/>
      <c r="Y211" s="135">
        <f t="shared" si="45"/>
        <v>0</v>
      </c>
      <c r="Z211" s="105">
        <f t="shared" si="46"/>
        <v>0</v>
      </c>
      <c r="AB211" s="139">
        <v>48487.040000000001</v>
      </c>
      <c r="AC211" s="139">
        <v>54424.23</v>
      </c>
      <c r="AD211" s="139">
        <v>48487.040000000001</v>
      </c>
      <c r="AE211" s="139">
        <v>0</v>
      </c>
      <c r="AG211" s="172"/>
      <c r="AH211" s="172"/>
      <c r="AI211" s="172"/>
      <c r="AJ211" s="172"/>
      <c r="AK211" s="172"/>
      <c r="AL211" s="172"/>
      <c r="AM211" s="172"/>
      <c r="AN211" s="172"/>
      <c r="AO211" s="172"/>
    </row>
    <row r="212" spans="1:41" s="81" customFormat="1" ht="15" hidden="1" x14ac:dyDescent="0.25">
      <c r="A212" s="137">
        <f t="shared" si="37"/>
        <v>0</v>
      </c>
      <c r="B212" s="83" t="s">
        <v>742</v>
      </c>
      <c r="C212" s="84" t="s">
        <v>377</v>
      </c>
      <c r="D212" s="88" t="s">
        <v>102</v>
      </c>
      <c r="E212" s="94"/>
      <c r="F212" s="87">
        <f t="shared" si="36"/>
        <v>1320853.79</v>
      </c>
      <c r="G212" s="87">
        <f t="shared" si="39"/>
        <v>0</v>
      </c>
      <c r="H212" s="149" t="s">
        <v>380</v>
      </c>
      <c r="J212" s="104"/>
      <c r="K212" s="105">
        <f t="shared" si="40"/>
        <v>0</v>
      </c>
      <c r="M212" s="104"/>
      <c r="N212" s="105">
        <f t="shared" si="41"/>
        <v>0</v>
      </c>
      <c r="O212" s="137"/>
      <c r="P212" s="104"/>
      <c r="Q212" s="105">
        <f t="shared" si="42"/>
        <v>0</v>
      </c>
      <c r="R212" s="137"/>
      <c r="S212" s="104"/>
      <c r="T212" s="105">
        <f t="shared" si="43"/>
        <v>0</v>
      </c>
      <c r="U212" s="137"/>
      <c r="V212" s="104"/>
      <c r="W212" s="105">
        <f t="shared" si="44"/>
        <v>0</v>
      </c>
      <c r="X212" s="137"/>
      <c r="Y212" s="135">
        <f t="shared" si="45"/>
        <v>0</v>
      </c>
      <c r="Z212" s="105">
        <f t="shared" si="46"/>
        <v>0</v>
      </c>
      <c r="AB212" s="139">
        <v>1320853.79</v>
      </c>
      <c r="AC212" s="139">
        <v>1482590.99</v>
      </c>
      <c r="AD212" s="139">
        <v>1320853.79</v>
      </c>
      <c r="AE212" s="139">
        <v>0</v>
      </c>
      <c r="AG212" s="172"/>
      <c r="AH212" s="172"/>
      <c r="AI212" s="172"/>
      <c r="AJ212" s="172"/>
      <c r="AK212" s="172"/>
      <c r="AL212" s="172"/>
      <c r="AM212" s="172"/>
      <c r="AN212" s="172"/>
      <c r="AO212" s="172"/>
    </row>
    <row r="213" spans="1:41" s="81" customFormat="1" ht="15" hidden="1" x14ac:dyDescent="0.25">
      <c r="A213" s="137">
        <f t="shared" si="37"/>
        <v>0</v>
      </c>
      <c r="B213" s="83" t="s">
        <v>743</v>
      </c>
      <c r="C213" s="84" t="s">
        <v>378</v>
      </c>
      <c r="D213" s="88" t="s">
        <v>102</v>
      </c>
      <c r="E213" s="94"/>
      <c r="F213" s="87">
        <f t="shared" si="36"/>
        <v>2145969.42</v>
      </c>
      <c r="G213" s="87">
        <f t="shared" si="39"/>
        <v>0</v>
      </c>
      <c r="H213" s="149" t="s">
        <v>380</v>
      </c>
      <c r="J213" s="104"/>
      <c r="K213" s="105">
        <f t="shared" si="40"/>
        <v>0</v>
      </c>
      <c r="M213" s="104"/>
      <c r="N213" s="105">
        <f t="shared" si="41"/>
        <v>0</v>
      </c>
      <c r="O213" s="137"/>
      <c r="P213" s="104"/>
      <c r="Q213" s="105">
        <f t="shared" si="42"/>
        <v>0</v>
      </c>
      <c r="R213" s="137"/>
      <c r="S213" s="104"/>
      <c r="T213" s="105">
        <f t="shared" si="43"/>
        <v>0</v>
      </c>
      <c r="U213" s="137"/>
      <c r="V213" s="104"/>
      <c r="W213" s="105">
        <f t="shared" si="44"/>
        <v>0</v>
      </c>
      <c r="X213" s="137"/>
      <c r="Y213" s="135">
        <f t="shared" si="45"/>
        <v>0</v>
      </c>
      <c r="Z213" s="105">
        <f t="shared" si="46"/>
        <v>0</v>
      </c>
      <c r="AB213" s="139">
        <v>2145969.42</v>
      </c>
      <c r="AC213" s="139">
        <v>2408741.19</v>
      </c>
      <c r="AD213" s="139">
        <v>2145969.42</v>
      </c>
      <c r="AE213" s="139">
        <v>0</v>
      </c>
      <c r="AG213" s="172"/>
      <c r="AH213" s="172"/>
      <c r="AI213" s="172"/>
      <c r="AJ213" s="172"/>
      <c r="AK213" s="172"/>
      <c r="AL213" s="172"/>
      <c r="AM213" s="172"/>
      <c r="AN213" s="172"/>
      <c r="AO213" s="172"/>
    </row>
    <row r="214" spans="1:41" s="137" customFormat="1" ht="15.6" x14ac:dyDescent="0.25">
      <c r="A214" s="167">
        <f>IF(SUM(E215:E220)=0,0,1)</f>
        <v>1</v>
      </c>
      <c r="B214" s="140" t="s">
        <v>447</v>
      </c>
      <c r="C214" s="141" t="s">
        <v>139</v>
      </c>
      <c r="D214" s="141"/>
      <c r="E214" s="162"/>
      <c r="F214" s="171">
        <f t="shared" si="36"/>
        <v>0</v>
      </c>
      <c r="G214" s="114"/>
      <c r="H214" s="90"/>
      <c r="J214" s="142"/>
      <c r="K214" s="105"/>
      <c r="M214" s="142"/>
      <c r="N214" s="143"/>
      <c r="P214" s="142"/>
      <c r="Q214" s="143"/>
      <c r="S214" s="142"/>
      <c r="T214" s="143"/>
      <c r="V214" s="142"/>
      <c r="W214" s="143"/>
      <c r="Y214" s="143"/>
      <c r="Z214" s="143"/>
      <c r="AB214" s="208">
        <v>0</v>
      </c>
      <c r="AC214" s="208">
        <v>0</v>
      </c>
      <c r="AD214" s="208">
        <v>0</v>
      </c>
      <c r="AE214" s="208"/>
      <c r="AG214" s="172"/>
      <c r="AH214" s="172"/>
      <c r="AI214" s="172"/>
      <c r="AJ214" s="172"/>
      <c r="AK214" s="172"/>
      <c r="AL214" s="172"/>
      <c r="AM214" s="172"/>
      <c r="AN214" s="172"/>
      <c r="AO214" s="172"/>
    </row>
    <row r="215" spans="1:41" s="81" customFormat="1" ht="30" x14ac:dyDescent="0.25">
      <c r="A215" s="137">
        <f t="shared" si="37"/>
        <v>1</v>
      </c>
      <c r="B215" s="83" t="s">
        <v>381</v>
      </c>
      <c r="C215" s="84" t="s">
        <v>212</v>
      </c>
      <c r="D215" s="88" t="s">
        <v>121</v>
      </c>
      <c r="E215" s="94">
        <v>1</v>
      </c>
      <c r="F215" s="87">
        <f t="shared" si="36"/>
        <v>150477.01</v>
      </c>
      <c r="G215" s="87">
        <f t="shared" si="39"/>
        <v>150477.01</v>
      </c>
      <c r="H215" s="149"/>
      <c r="J215" s="104">
        <v>1</v>
      </c>
      <c r="K215" s="105">
        <f t="shared" si="40"/>
        <v>150477.01</v>
      </c>
      <c r="M215" s="104"/>
      <c r="N215" s="105">
        <f t="shared" si="41"/>
        <v>0</v>
      </c>
      <c r="O215" s="137"/>
      <c r="P215" s="104"/>
      <c r="Q215" s="105">
        <f t="shared" si="42"/>
        <v>0</v>
      </c>
      <c r="R215" s="137"/>
      <c r="S215" s="104"/>
      <c r="T215" s="105">
        <f t="shared" si="43"/>
        <v>0</v>
      </c>
      <c r="U215" s="137"/>
      <c r="V215" s="104"/>
      <c r="W215" s="105">
        <f t="shared" si="44"/>
        <v>0</v>
      </c>
      <c r="X215" s="137"/>
      <c r="Y215" s="135">
        <f t="shared" si="45"/>
        <v>1</v>
      </c>
      <c r="Z215" s="105">
        <f t="shared" si="46"/>
        <v>150477.01</v>
      </c>
      <c r="AB215" s="139">
        <v>150477.01</v>
      </c>
      <c r="AC215" s="139">
        <v>168902.77</v>
      </c>
      <c r="AD215" s="139">
        <v>150477.01</v>
      </c>
      <c r="AE215" s="139">
        <v>0</v>
      </c>
      <c r="AG215" s="172"/>
      <c r="AH215" s="172"/>
      <c r="AI215" s="172"/>
      <c r="AJ215" s="172"/>
      <c r="AK215" s="172"/>
      <c r="AL215" s="172"/>
      <c r="AM215" s="172"/>
      <c r="AN215" s="172"/>
      <c r="AO215" s="172"/>
    </row>
    <row r="216" spans="1:41" s="81" customFormat="1" ht="30" hidden="1" x14ac:dyDescent="0.25">
      <c r="A216" s="137">
        <f t="shared" si="37"/>
        <v>0</v>
      </c>
      <c r="B216" s="83" t="s">
        <v>382</v>
      </c>
      <c r="C216" s="84" t="s">
        <v>213</v>
      </c>
      <c r="D216" s="88" t="s">
        <v>102</v>
      </c>
      <c r="E216" s="94"/>
      <c r="F216" s="87">
        <f t="shared" si="36"/>
        <v>125397.51</v>
      </c>
      <c r="G216" s="87">
        <f t="shared" si="39"/>
        <v>0</v>
      </c>
      <c r="H216" s="149"/>
      <c r="J216" s="104"/>
      <c r="K216" s="105">
        <f t="shared" si="40"/>
        <v>0</v>
      </c>
      <c r="M216" s="104"/>
      <c r="N216" s="105">
        <f t="shared" si="41"/>
        <v>0</v>
      </c>
      <c r="O216" s="137"/>
      <c r="P216" s="104"/>
      <c r="Q216" s="105">
        <f t="shared" si="42"/>
        <v>0</v>
      </c>
      <c r="R216" s="137"/>
      <c r="S216" s="104"/>
      <c r="T216" s="105">
        <f t="shared" si="43"/>
        <v>0</v>
      </c>
      <c r="U216" s="137"/>
      <c r="V216" s="104"/>
      <c r="W216" s="105">
        <f t="shared" si="44"/>
        <v>0</v>
      </c>
      <c r="X216" s="137"/>
      <c r="Y216" s="135">
        <f t="shared" si="45"/>
        <v>0</v>
      </c>
      <c r="Z216" s="105">
        <f t="shared" si="46"/>
        <v>0</v>
      </c>
      <c r="AB216" s="139">
        <v>125397.51</v>
      </c>
      <c r="AC216" s="139">
        <v>140752.31</v>
      </c>
      <c r="AD216" s="139">
        <v>125397.51</v>
      </c>
      <c r="AE216" s="139">
        <v>0</v>
      </c>
      <c r="AG216" s="172"/>
      <c r="AH216" s="172"/>
      <c r="AI216" s="172"/>
      <c r="AJ216" s="172"/>
      <c r="AK216" s="172"/>
      <c r="AL216" s="172"/>
      <c r="AM216" s="172"/>
      <c r="AN216" s="172"/>
      <c r="AO216" s="172"/>
    </row>
    <row r="217" spans="1:41" s="81" customFormat="1" ht="30" hidden="1" x14ac:dyDescent="0.25">
      <c r="A217" s="137">
        <f t="shared" si="37"/>
        <v>0</v>
      </c>
      <c r="B217" s="83" t="s">
        <v>383</v>
      </c>
      <c r="C217" s="84" t="s">
        <v>530</v>
      </c>
      <c r="D217" s="88" t="s">
        <v>121</v>
      </c>
      <c r="E217" s="94"/>
      <c r="F217" s="87">
        <f t="shared" si="36"/>
        <v>183916.35</v>
      </c>
      <c r="G217" s="87">
        <f t="shared" si="39"/>
        <v>0</v>
      </c>
      <c r="H217" s="149"/>
      <c r="J217" s="104"/>
      <c r="K217" s="105">
        <f t="shared" si="40"/>
        <v>0</v>
      </c>
      <c r="M217" s="104"/>
      <c r="N217" s="105">
        <f t="shared" si="41"/>
        <v>0</v>
      </c>
      <c r="O217" s="137"/>
      <c r="P217" s="104"/>
      <c r="Q217" s="105">
        <f t="shared" si="42"/>
        <v>0</v>
      </c>
      <c r="R217" s="137"/>
      <c r="S217" s="104"/>
      <c r="T217" s="105">
        <f t="shared" si="43"/>
        <v>0</v>
      </c>
      <c r="U217" s="137"/>
      <c r="V217" s="104"/>
      <c r="W217" s="105">
        <f t="shared" si="44"/>
        <v>0</v>
      </c>
      <c r="X217" s="137"/>
      <c r="Y217" s="135">
        <f t="shared" si="45"/>
        <v>0</v>
      </c>
      <c r="Z217" s="105">
        <f t="shared" si="46"/>
        <v>0</v>
      </c>
      <c r="AB217" s="139">
        <v>183916.35</v>
      </c>
      <c r="AC217" s="139">
        <v>206436.72</v>
      </c>
      <c r="AD217" s="139">
        <v>183916.35</v>
      </c>
      <c r="AE217" s="139">
        <v>0</v>
      </c>
      <c r="AG217" s="172"/>
      <c r="AH217" s="172"/>
      <c r="AI217" s="172"/>
      <c r="AJ217" s="172"/>
      <c r="AK217" s="172"/>
      <c r="AL217" s="172"/>
      <c r="AM217" s="172"/>
      <c r="AN217" s="172"/>
      <c r="AO217" s="172"/>
    </row>
    <row r="218" spans="1:41" s="81" customFormat="1" ht="30" hidden="1" x14ac:dyDescent="0.25">
      <c r="A218" s="137">
        <f t="shared" si="37"/>
        <v>0</v>
      </c>
      <c r="B218" s="83" t="s">
        <v>384</v>
      </c>
      <c r="C218" s="84" t="s">
        <v>214</v>
      </c>
      <c r="D218" s="88" t="s">
        <v>102</v>
      </c>
      <c r="E218" s="94"/>
      <c r="F218" s="87">
        <f t="shared" si="36"/>
        <v>54594.84</v>
      </c>
      <c r="G218" s="87">
        <f t="shared" si="39"/>
        <v>0</v>
      </c>
      <c r="H218" s="149"/>
      <c r="J218" s="104"/>
      <c r="K218" s="105">
        <f t="shared" si="40"/>
        <v>0</v>
      </c>
      <c r="M218" s="104"/>
      <c r="N218" s="105">
        <f t="shared" si="41"/>
        <v>0</v>
      </c>
      <c r="O218" s="137"/>
      <c r="P218" s="104"/>
      <c r="Q218" s="105">
        <f t="shared" si="42"/>
        <v>0</v>
      </c>
      <c r="R218" s="137"/>
      <c r="S218" s="104"/>
      <c r="T218" s="105">
        <f t="shared" si="43"/>
        <v>0</v>
      </c>
      <c r="U218" s="137"/>
      <c r="V218" s="104"/>
      <c r="W218" s="105">
        <f t="shared" si="44"/>
        <v>0</v>
      </c>
      <c r="X218" s="137"/>
      <c r="Y218" s="135">
        <f t="shared" si="45"/>
        <v>0</v>
      </c>
      <c r="Z218" s="105">
        <f t="shared" si="46"/>
        <v>0</v>
      </c>
      <c r="AB218" s="139">
        <v>54594.84</v>
      </c>
      <c r="AC218" s="139">
        <v>61279.92</v>
      </c>
      <c r="AD218" s="139">
        <v>54594.84</v>
      </c>
      <c r="AE218" s="139">
        <v>0</v>
      </c>
      <c r="AG218" s="172"/>
      <c r="AH218" s="172"/>
      <c r="AI218" s="172"/>
      <c r="AJ218" s="172"/>
      <c r="AK218" s="172"/>
      <c r="AL218" s="172"/>
      <c r="AM218" s="172"/>
      <c r="AN218" s="172"/>
      <c r="AO218" s="172"/>
    </row>
    <row r="219" spans="1:41" s="81" customFormat="1" ht="15" hidden="1" x14ac:dyDescent="0.25">
      <c r="A219" s="137">
        <f t="shared" si="37"/>
        <v>0</v>
      </c>
      <c r="B219" s="83" t="s">
        <v>385</v>
      </c>
      <c r="C219" s="84" t="s">
        <v>215</v>
      </c>
      <c r="D219" s="88" t="s">
        <v>102</v>
      </c>
      <c r="E219" s="94"/>
      <c r="F219" s="87">
        <f t="shared" si="36"/>
        <v>91963.88</v>
      </c>
      <c r="G219" s="87">
        <f t="shared" si="39"/>
        <v>0</v>
      </c>
      <c r="H219" s="149"/>
      <c r="J219" s="104"/>
      <c r="K219" s="105">
        <f t="shared" si="40"/>
        <v>0</v>
      </c>
      <c r="M219" s="104"/>
      <c r="N219" s="105">
        <f t="shared" si="41"/>
        <v>0</v>
      </c>
      <c r="O219" s="137"/>
      <c r="P219" s="104"/>
      <c r="Q219" s="105">
        <f t="shared" si="42"/>
        <v>0</v>
      </c>
      <c r="R219" s="137"/>
      <c r="S219" s="104"/>
      <c r="T219" s="105">
        <f t="shared" si="43"/>
        <v>0</v>
      </c>
      <c r="U219" s="137"/>
      <c r="V219" s="104"/>
      <c r="W219" s="105">
        <f t="shared" si="44"/>
        <v>0</v>
      </c>
      <c r="X219" s="137"/>
      <c r="Y219" s="135">
        <f t="shared" si="45"/>
        <v>0</v>
      </c>
      <c r="Z219" s="105">
        <f t="shared" si="46"/>
        <v>0</v>
      </c>
      <c r="AB219" s="139">
        <v>91963.88</v>
      </c>
      <c r="AC219" s="139">
        <v>103224.77</v>
      </c>
      <c r="AD219" s="139">
        <v>91963.88</v>
      </c>
      <c r="AE219" s="139">
        <v>0</v>
      </c>
      <c r="AG219" s="172"/>
      <c r="AH219" s="172"/>
      <c r="AI219" s="172"/>
      <c r="AJ219" s="172"/>
      <c r="AK219" s="172"/>
      <c r="AL219" s="172"/>
      <c r="AM219" s="172"/>
      <c r="AN219" s="172"/>
      <c r="AO219" s="172"/>
    </row>
    <row r="220" spans="1:41" s="81" customFormat="1" ht="45" hidden="1" x14ac:dyDescent="0.25">
      <c r="A220" s="137">
        <f t="shared" si="37"/>
        <v>0</v>
      </c>
      <c r="B220" s="83" t="s">
        <v>386</v>
      </c>
      <c r="C220" s="84" t="s">
        <v>387</v>
      </c>
      <c r="D220" s="88" t="s">
        <v>104</v>
      </c>
      <c r="E220" s="94"/>
      <c r="F220" s="87">
        <f t="shared" si="36"/>
        <v>119545.63</v>
      </c>
      <c r="G220" s="87">
        <f t="shared" si="39"/>
        <v>0</v>
      </c>
      <c r="H220" s="149" t="s">
        <v>388</v>
      </c>
      <c r="J220" s="104"/>
      <c r="K220" s="105">
        <f t="shared" si="40"/>
        <v>0</v>
      </c>
      <c r="M220" s="104"/>
      <c r="N220" s="105">
        <f t="shared" si="41"/>
        <v>0</v>
      </c>
      <c r="O220" s="137"/>
      <c r="P220" s="104"/>
      <c r="Q220" s="105">
        <f t="shared" si="42"/>
        <v>0</v>
      </c>
      <c r="R220" s="137"/>
      <c r="S220" s="104"/>
      <c r="T220" s="105">
        <f t="shared" si="43"/>
        <v>0</v>
      </c>
      <c r="U220" s="137"/>
      <c r="V220" s="104"/>
      <c r="W220" s="105">
        <f t="shared" si="44"/>
        <v>0</v>
      </c>
      <c r="X220" s="137"/>
      <c r="Y220" s="135">
        <f t="shared" si="45"/>
        <v>0</v>
      </c>
      <c r="Z220" s="105">
        <f t="shared" si="46"/>
        <v>0</v>
      </c>
      <c r="AB220" s="139">
        <v>119545.63</v>
      </c>
      <c r="AC220" s="139">
        <v>134183.87</v>
      </c>
      <c r="AD220" s="139">
        <v>119545.63</v>
      </c>
      <c r="AE220" s="139">
        <v>0</v>
      </c>
      <c r="AG220" s="172"/>
      <c r="AH220" s="172"/>
      <c r="AI220" s="172"/>
      <c r="AJ220" s="172"/>
      <c r="AK220" s="172"/>
      <c r="AL220" s="172"/>
      <c r="AM220" s="172"/>
      <c r="AN220" s="172"/>
      <c r="AO220" s="172"/>
    </row>
    <row r="221" spans="1:41" s="81" customFormat="1" ht="30" hidden="1" x14ac:dyDescent="0.25">
      <c r="A221" s="137">
        <f t="shared" si="37"/>
        <v>0</v>
      </c>
      <c r="B221" s="83" t="s">
        <v>477</v>
      </c>
      <c r="C221" s="84" t="s">
        <v>478</v>
      </c>
      <c r="D221" s="88" t="s">
        <v>102</v>
      </c>
      <c r="E221" s="94"/>
      <c r="F221" s="87">
        <f t="shared" si="36"/>
        <v>225787.19</v>
      </c>
      <c r="G221" s="87">
        <f t="shared" si="39"/>
        <v>0</v>
      </c>
      <c r="H221" s="149" t="s">
        <v>499</v>
      </c>
      <c r="J221" s="104"/>
      <c r="K221" s="105">
        <f t="shared" si="40"/>
        <v>0</v>
      </c>
      <c r="M221" s="104"/>
      <c r="N221" s="105">
        <f t="shared" si="41"/>
        <v>0</v>
      </c>
      <c r="O221" s="137"/>
      <c r="P221" s="104"/>
      <c r="Q221" s="105">
        <f t="shared" si="42"/>
        <v>0</v>
      </c>
      <c r="R221" s="137"/>
      <c r="S221" s="104"/>
      <c r="T221" s="105">
        <f t="shared" si="43"/>
        <v>0</v>
      </c>
      <c r="U221" s="137"/>
      <c r="V221" s="104"/>
      <c r="W221" s="105">
        <f t="shared" si="44"/>
        <v>0</v>
      </c>
      <c r="X221" s="137"/>
      <c r="Y221" s="135">
        <f t="shared" si="45"/>
        <v>0</v>
      </c>
      <c r="Z221" s="105">
        <f t="shared" si="46"/>
        <v>0</v>
      </c>
      <c r="AB221" s="139">
        <v>225787.19</v>
      </c>
      <c r="AC221" s="139">
        <v>253434.6</v>
      </c>
      <c r="AD221" s="139">
        <v>225787.19</v>
      </c>
      <c r="AE221" s="139">
        <v>0</v>
      </c>
      <c r="AG221" s="172"/>
      <c r="AH221" s="172"/>
      <c r="AI221" s="172"/>
      <c r="AJ221" s="172"/>
      <c r="AK221" s="172"/>
      <c r="AL221" s="172"/>
      <c r="AM221" s="172"/>
      <c r="AN221" s="172"/>
      <c r="AO221" s="172"/>
    </row>
    <row r="222" spans="1:41" s="81" customFormat="1" ht="30" hidden="1" x14ac:dyDescent="0.25">
      <c r="A222" s="137">
        <f t="shared" si="37"/>
        <v>0</v>
      </c>
      <c r="B222" s="83" t="s">
        <v>555</v>
      </c>
      <c r="C222" s="173" t="s">
        <v>573</v>
      </c>
      <c r="D222" s="174" t="s">
        <v>104</v>
      </c>
      <c r="E222" s="142"/>
      <c r="F222" s="87">
        <f t="shared" si="36"/>
        <v>8854.98</v>
      </c>
      <c r="G222" s="87">
        <f t="shared" si="39"/>
        <v>0</v>
      </c>
      <c r="H222" s="168"/>
      <c r="J222" s="142"/>
      <c r="K222" s="105">
        <f t="shared" si="40"/>
        <v>0</v>
      </c>
      <c r="M222" s="142"/>
      <c r="N222" s="105">
        <f t="shared" si="41"/>
        <v>0</v>
      </c>
      <c r="O222" s="137"/>
      <c r="P222" s="142"/>
      <c r="Q222" s="105">
        <f t="shared" si="42"/>
        <v>0</v>
      </c>
      <c r="R222" s="137"/>
      <c r="S222" s="142"/>
      <c r="T222" s="105">
        <f t="shared" si="43"/>
        <v>0</v>
      </c>
      <c r="U222" s="137"/>
      <c r="V222" s="142"/>
      <c r="W222" s="105">
        <f t="shared" si="44"/>
        <v>0</v>
      </c>
      <c r="X222" s="137"/>
      <c r="Y222" s="135">
        <f t="shared" si="45"/>
        <v>0</v>
      </c>
      <c r="Z222" s="105">
        <f t="shared" si="46"/>
        <v>0</v>
      </c>
      <c r="AB222" s="139">
        <v>8854.98</v>
      </c>
      <c r="AC222" s="139">
        <v>9939.7199999999993</v>
      </c>
      <c r="AD222" s="139">
        <v>8854.98</v>
      </c>
      <c r="AE222" s="139">
        <v>0</v>
      </c>
      <c r="AG222" s="172"/>
      <c r="AH222" s="172"/>
      <c r="AI222" s="172"/>
      <c r="AJ222" s="172"/>
      <c r="AK222" s="172"/>
      <c r="AL222" s="172"/>
      <c r="AM222" s="172"/>
      <c r="AN222" s="172"/>
      <c r="AO222" s="172"/>
    </row>
    <row r="223" spans="1:41" s="81" customFormat="1" ht="30" hidden="1" x14ac:dyDescent="0.25">
      <c r="A223" s="137">
        <f t="shared" si="37"/>
        <v>0</v>
      </c>
      <c r="B223" s="83" t="s">
        <v>556</v>
      </c>
      <c r="C223" s="173" t="s">
        <v>574</v>
      </c>
      <c r="D223" s="174" t="s">
        <v>104</v>
      </c>
      <c r="E223" s="142"/>
      <c r="F223" s="87">
        <f t="shared" si="36"/>
        <v>11205.87</v>
      </c>
      <c r="G223" s="87">
        <f t="shared" si="39"/>
        <v>0</v>
      </c>
      <c r="H223" s="168"/>
      <c r="J223" s="142"/>
      <c r="K223" s="105">
        <f t="shared" si="40"/>
        <v>0</v>
      </c>
      <c r="M223" s="142"/>
      <c r="N223" s="105">
        <f t="shared" si="41"/>
        <v>0</v>
      </c>
      <c r="O223" s="137"/>
      <c r="P223" s="142"/>
      <c r="Q223" s="105">
        <f t="shared" si="42"/>
        <v>0</v>
      </c>
      <c r="R223" s="137"/>
      <c r="S223" s="142"/>
      <c r="T223" s="105">
        <f t="shared" si="43"/>
        <v>0</v>
      </c>
      <c r="U223" s="137"/>
      <c r="V223" s="142"/>
      <c r="W223" s="105">
        <f t="shared" si="44"/>
        <v>0</v>
      </c>
      <c r="X223" s="137"/>
      <c r="Y223" s="135">
        <f t="shared" si="45"/>
        <v>0</v>
      </c>
      <c r="Z223" s="105">
        <f t="shared" si="46"/>
        <v>0</v>
      </c>
      <c r="AB223" s="139">
        <v>11205.87</v>
      </c>
      <c r="AC223" s="139">
        <v>12578.59</v>
      </c>
      <c r="AD223" s="139">
        <v>11205.87</v>
      </c>
      <c r="AE223" s="139">
        <v>0</v>
      </c>
      <c r="AG223" s="172"/>
      <c r="AH223" s="172"/>
      <c r="AI223" s="172"/>
      <c r="AJ223" s="172"/>
      <c r="AK223" s="172"/>
      <c r="AL223" s="172"/>
      <c r="AM223" s="172"/>
      <c r="AN223" s="172"/>
      <c r="AO223" s="172"/>
    </row>
    <row r="224" spans="1:41" s="81" customFormat="1" ht="30" hidden="1" x14ac:dyDescent="0.25">
      <c r="A224" s="137">
        <f t="shared" si="37"/>
        <v>0</v>
      </c>
      <c r="B224" s="83" t="s">
        <v>557</v>
      </c>
      <c r="C224" s="173" t="s">
        <v>575</v>
      </c>
      <c r="D224" s="174" t="s">
        <v>104</v>
      </c>
      <c r="E224" s="142"/>
      <c r="F224" s="87">
        <f t="shared" si="36"/>
        <v>17728.419999999998</v>
      </c>
      <c r="G224" s="87">
        <f t="shared" si="39"/>
        <v>0</v>
      </c>
      <c r="H224" s="168"/>
      <c r="J224" s="142"/>
      <c r="K224" s="105">
        <f t="shared" si="40"/>
        <v>0</v>
      </c>
      <c r="M224" s="142"/>
      <c r="N224" s="105">
        <f t="shared" si="41"/>
        <v>0</v>
      </c>
      <c r="O224" s="137"/>
      <c r="P224" s="142"/>
      <c r="Q224" s="105">
        <f t="shared" si="42"/>
        <v>0</v>
      </c>
      <c r="R224" s="137"/>
      <c r="S224" s="142"/>
      <c r="T224" s="105">
        <f t="shared" si="43"/>
        <v>0</v>
      </c>
      <c r="U224" s="137"/>
      <c r="V224" s="142"/>
      <c r="W224" s="105">
        <f t="shared" si="44"/>
        <v>0</v>
      </c>
      <c r="X224" s="137"/>
      <c r="Y224" s="135">
        <f t="shared" si="45"/>
        <v>0</v>
      </c>
      <c r="Z224" s="105">
        <f t="shared" si="46"/>
        <v>0</v>
      </c>
      <c r="AB224" s="139">
        <v>17728.419999999998</v>
      </c>
      <c r="AC224" s="139">
        <v>19900.16</v>
      </c>
      <c r="AD224" s="139">
        <v>17728.419999999998</v>
      </c>
      <c r="AE224" s="139">
        <v>0</v>
      </c>
      <c r="AG224" s="172"/>
      <c r="AH224" s="172"/>
      <c r="AI224" s="172"/>
      <c r="AJ224" s="172"/>
      <c r="AK224" s="172"/>
      <c r="AL224" s="172"/>
      <c r="AM224" s="172"/>
      <c r="AN224" s="172"/>
      <c r="AO224" s="172"/>
    </row>
    <row r="225" spans="1:41" s="81" customFormat="1" ht="30" hidden="1" x14ac:dyDescent="0.25">
      <c r="A225" s="137">
        <f t="shared" si="37"/>
        <v>0</v>
      </c>
      <c r="B225" s="83" t="s">
        <v>558</v>
      </c>
      <c r="C225" s="173" t="s">
        <v>576</v>
      </c>
      <c r="D225" s="174" t="s">
        <v>104</v>
      </c>
      <c r="E225" s="142"/>
      <c r="F225" s="87">
        <f t="shared" si="36"/>
        <v>19040.04</v>
      </c>
      <c r="G225" s="87">
        <f t="shared" si="39"/>
        <v>0</v>
      </c>
      <c r="H225" s="168"/>
      <c r="J225" s="142"/>
      <c r="K225" s="105">
        <f t="shared" si="40"/>
        <v>0</v>
      </c>
      <c r="M225" s="142"/>
      <c r="N225" s="105">
        <f t="shared" si="41"/>
        <v>0</v>
      </c>
      <c r="O225" s="137"/>
      <c r="P225" s="142"/>
      <c r="Q225" s="105">
        <f t="shared" si="42"/>
        <v>0</v>
      </c>
      <c r="R225" s="137"/>
      <c r="S225" s="142"/>
      <c r="T225" s="105">
        <f t="shared" si="43"/>
        <v>0</v>
      </c>
      <c r="U225" s="137"/>
      <c r="V225" s="142"/>
      <c r="W225" s="105">
        <f t="shared" si="44"/>
        <v>0</v>
      </c>
      <c r="X225" s="137"/>
      <c r="Y225" s="135">
        <f t="shared" si="45"/>
        <v>0</v>
      </c>
      <c r="Z225" s="105">
        <f t="shared" si="46"/>
        <v>0</v>
      </c>
      <c r="AB225" s="139">
        <v>19040.04</v>
      </c>
      <c r="AC225" s="139">
        <v>21372.45</v>
      </c>
      <c r="AD225" s="139">
        <v>19040.04</v>
      </c>
      <c r="AE225" s="139">
        <v>0</v>
      </c>
      <c r="AG225" s="172"/>
      <c r="AH225" s="172"/>
      <c r="AI225" s="172"/>
      <c r="AJ225" s="172"/>
      <c r="AK225" s="172"/>
      <c r="AL225" s="172"/>
      <c r="AM225" s="172"/>
      <c r="AN225" s="172"/>
      <c r="AO225" s="172"/>
    </row>
    <row r="226" spans="1:41" s="81" customFormat="1" ht="30" hidden="1" x14ac:dyDescent="0.25">
      <c r="A226" s="137">
        <f t="shared" si="37"/>
        <v>0</v>
      </c>
      <c r="B226" s="83" t="s">
        <v>559</v>
      </c>
      <c r="C226" s="173" t="s">
        <v>577</v>
      </c>
      <c r="D226" s="174" t="s">
        <v>104</v>
      </c>
      <c r="E226" s="142"/>
      <c r="F226" s="87">
        <f t="shared" si="36"/>
        <v>24730.3</v>
      </c>
      <c r="G226" s="87">
        <f t="shared" si="39"/>
        <v>0</v>
      </c>
      <c r="H226" s="168"/>
      <c r="J226" s="142"/>
      <c r="K226" s="105">
        <f t="shared" si="40"/>
        <v>0</v>
      </c>
      <c r="M226" s="142"/>
      <c r="N226" s="105">
        <f t="shared" si="41"/>
        <v>0</v>
      </c>
      <c r="O226" s="137"/>
      <c r="P226" s="142"/>
      <c r="Q226" s="105">
        <f t="shared" si="42"/>
        <v>0</v>
      </c>
      <c r="R226" s="137"/>
      <c r="S226" s="142"/>
      <c r="T226" s="105">
        <f t="shared" si="43"/>
        <v>0</v>
      </c>
      <c r="U226" s="137"/>
      <c r="V226" s="142"/>
      <c r="W226" s="105">
        <f t="shared" si="44"/>
        <v>0</v>
      </c>
      <c r="X226" s="137"/>
      <c r="Y226" s="135">
        <f t="shared" si="45"/>
        <v>0</v>
      </c>
      <c r="Z226" s="105">
        <f t="shared" si="46"/>
        <v>0</v>
      </c>
      <c r="AB226" s="139">
        <v>24730.3</v>
      </c>
      <c r="AC226" s="139">
        <v>27759.759999999998</v>
      </c>
      <c r="AD226" s="139">
        <v>24730.3</v>
      </c>
      <c r="AE226" s="139">
        <v>0</v>
      </c>
      <c r="AG226" s="172"/>
      <c r="AH226" s="172"/>
      <c r="AI226" s="172"/>
      <c r="AJ226" s="172"/>
      <c r="AK226" s="172"/>
      <c r="AL226" s="172"/>
      <c r="AM226" s="172"/>
      <c r="AN226" s="172"/>
      <c r="AO226" s="172"/>
    </row>
    <row r="227" spans="1:41" s="81" customFormat="1" ht="30" hidden="1" x14ac:dyDescent="0.25">
      <c r="A227" s="137">
        <f t="shared" si="37"/>
        <v>0</v>
      </c>
      <c r="B227" s="83" t="s">
        <v>560</v>
      </c>
      <c r="C227" s="173" t="s">
        <v>578</v>
      </c>
      <c r="D227" s="174" t="s">
        <v>104</v>
      </c>
      <c r="E227" s="142"/>
      <c r="F227" s="87">
        <f t="shared" si="36"/>
        <v>25915.49</v>
      </c>
      <c r="G227" s="87">
        <f t="shared" si="39"/>
        <v>0</v>
      </c>
      <c r="H227" s="168" t="s">
        <v>94</v>
      </c>
      <c r="J227" s="142"/>
      <c r="K227" s="105">
        <f t="shared" si="40"/>
        <v>0</v>
      </c>
      <c r="M227" s="142"/>
      <c r="N227" s="105">
        <f t="shared" si="41"/>
        <v>0</v>
      </c>
      <c r="O227" s="137"/>
      <c r="P227" s="142"/>
      <c r="Q227" s="105">
        <f t="shared" si="42"/>
        <v>0</v>
      </c>
      <c r="R227" s="137"/>
      <c r="S227" s="142"/>
      <c r="T227" s="105">
        <f t="shared" si="43"/>
        <v>0</v>
      </c>
      <c r="U227" s="137"/>
      <c r="V227" s="142"/>
      <c r="W227" s="105">
        <f t="shared" si="44"/>
        <v>0</v>
      </c>
      <c r="X227" s="137"/>
      <c r="Y227" s="135">
        <f t="shared" si="45"/>
        <v>0</v>
      </c>
      <c r="Z227" s="105">
        <f t="shared" si="46"/>
        <v>0</v>
      </c>
      <c r="AB227" s="139">
        <v>25915.49</v>
      </c>
      <c r="AC227" s="139">
        <v>29088.81</v>
      </c>
      <c r="AD227" s="139">
        <v>25915.49</v>
      </c>
      <c r="AE227" s="139">
        <v>0</v>
      </c>
      <c r="AG227" s="172"/>
      <c r="AH227" s="172"/>
      <c r="AI227" s="172"/>
      <c r="AJ227" s="172"/>
      <c r="AK227" s="172"/>
      <c r="AL227" s="172"/>
      <c r="AM227" s="172"/>
      <c r="AN227" s="172"/>
      <c r="AO227" s="172"/>
    </row>
    <row r="228" spans="1:41" s="81" customFormat="1" ht="30" hidden="1" x14ac:dyDescent="0.25">
      <c r="A228" s="137">
        <f t="shared" si="37"/>
        <v>0</v>
      </c>
      <c r="B228" s="83" t="s">
        <v>561</v>
      </c>
      <c r="C228" s="173" t="s">
        <v>579</v>
      </c>
      <c r="D228" s="174" t="s">
        <v>104</v>
      </c>
      <c r="E228" s="142"/>
      <c r="F228" s="87">
        <f t="shared" si="36"/>
        <v>31349.38</v>
      </c>
      <c r="G228" s="87">
        <f t="shared" si="39"/>
        <v>0</v>
      </c>
      <c r="H228" s="168" t="s">
        <v>94</v>
      </c>
      <c r="J228" s="142"/>
      <c r="K228" s="105">
        <f t="shared" si="40"/>
        <v>0</v>
      </c>
      <c r="M228" s="142"/>
      <c r="N228" s="105">
        <f t="shared" si="41"/>
        <v>0</v>
      </c>
      <c r="O228" s="137"/>
      <c r="P228" s="142"/>
      <c r="Q228" s="105">
        <f t="shared" si="42"/>
        <v>0</v>
      </c>
      <c r="R228" s="137"/>
      <c r="S228" s="142"/>
      <c r="T228" s="105">
        <f t="shared" si="43"/>
        <v>0</v>
      </c>
      <c r="U228" s="137"/>
      <c r="V228" s="142"/>
      <c r="W228" s="105">
        <f t="shared" si="44"/>
        <v>0</v>
      </c>
      <c r="X228" s="137"/>
      <c r="Y228" s="135">
        <f t="shared" si="45"/>
        <v>0</v>
      </c>
      <c r="Z228" s="105">
        <f t="shared" si="46"/>
        <v>0</v>
      </c>
      <c r="AB228" s="139">
        <v>31349.38</v>
      </c>
      <c r="AC228" s="139">
        <v>35188.080000000002</v>
      </c>
      <c r="AD228" s="139">
        <v>31349.38</v>
      </c>
      <c r="AE228" s="139">
        <v>0</v>
      </c>
      <c r="AG228" s="172"/>
      <c r="AH228" s="172"/>
      <c r="AI228" s="172"/>
      <c r="AJ228" s="172"/>
      <c r="AK228" s="172"/>
      <c r="AL228" s="172"/>
      <c r="AM228" s="172"/>
      <c r="AN228" s="172"/>
      <c r="AO228" s="172"/>
    </row>
    <row r="229" spans="1:41" s="81" customFormat="1" ht="30" hidden="1" x14ac:dyDescent="0.25">
      <c r="A229" s="137">
        <f t="shared" si="37"/>
        <v>0</v>
      </c>
      <c r="B229" s="83" t="s">
        <v>562</v>
      </c>
      <c r="C229" s="173" t="s">
        <v>580</v>
      </c>
      <c r="D229" s="174" t="s">
        <v>104</v>
      </c>
      <c r="E229" s="142"/>
      <c r="F229" s="87">
        <f t="shared" si="36"/>
        <v>292594.19</v>
      </c>
      <c r="G229" s="87">
        <f t="shared" si="39"/>
        <v>0</v>
      </c>
      <c r="H229" s="168"/>
      <c r="J229" s="142"/>
      <c r="K229" s="105">
        <f t="shared" si="40"/>
        <v>0</v>
      </c>
      <c r="M229" s="142"/>
      <c r="N229" s="105">
        <f t="shared" si="41"/>
        <v>0</v>
      </c>
      <c r="O229" s="137"/>
      <c r="P229" s="142"/>
      <c r="Q229" s="105">
        <f t="shared" si="42"/>
        <v>0</v>
      </c>
      <c r="R229" s="137"/>
      <c r="S229" s="142"/>
      <c r="T229" s="105">
        <f t="shared" si="43"/>
        <v>0</v>
      </c>
      <c r="U229" s="137"/>
      <c r="V229" s="142"/>
      <c r="W229" s="105">
        <f t="shared" si="44"/>
        <v>0</v>
      </c>
      <c r="X229" s="137"/>
      <c r="Y229" s="135">
        <f t="shared" si="45"/>
        <v>0</v>
      </c>
      <c r="Z229" s="105">
        <f t="shared" si="46"/>
        <v>0</v>
      </c>
      <c r="AB229" s="139">
        <v>292594.19</v>
      </c>
      <c r="AC229" s="139">
        <v>328422.06</v>
      </c>
      <c r="AD229" s="139">
        <v>292594.19</v>
      </c>
      <c r="AE229" s="139">
        <v>0</v>
      </c>
      <c r="AG229" s="172"/>
      <c r="AH229" s="172"/>
      <c r="AI229" s="172"/>
      <c r="AJ229" s="172"/>
      <c r="AK229" s="172"/>
      <c r="AL229" s="172"/>
      <c r="AM229" s="172"/>
      <c r="AN229" s="172"/>
      <c r="AO229" s="172"/>
    </row>
    <row r="230" spans="1:41" s="81" customFormat="1" ht="30" hidden="1" x14ac:dyDescent="0.25">
      <c r="A230" s="137">
        <f t="shared" si="37"/>
        <v>0</v>
      </c>
      <c r="B230" s="83" t="s">
        <v>563</v>
      </c>
      <c r="C230" s="173" t="s">
        <v>581</v>
      </c>
      <c r="D230" s="174" t="s">
        <v>102</v>
      </c>
      <c r="E230" s="142"/>
      <c r="F230" s="87">
        <f t="shared" si="36"/>
        <v>40963.19</v>
      </c>
      <c r="G230" s="87">
        <f t="shared" si="39"/>
        <v>0</v>
      </c>
      <c r="H230" s="168"/>
      <c r="J230" s="142"/>
      <c r="K230" s="105">
        <f t="shared" si="40"/>
        <v>0</v>
      </c>
      <c r="M230" s="142"/>
      <c r="N230" s="105">
        <f t="shared" si="41"/>
        <v>0</v>
      </c>
      <c r="O230" s="137"/>
      <c r="P230" s="142"/>
      <c r="Q230" s="105">
        <f t="shared" si="42"/>
        <v>0</v>
      </c>
      <c r="R230" s="137"/>
      <c r="S230" s="142"/>
      <c r="T230" s="105">
        <f t="shared" si="43"/>
        <v>0</v>
      </c>
      <c r="U230" s="137"/>
      <c r="V230" s="142"/>
      <c r="W230" s="105">
        <f t="shared" si="44"/>
        <v>0</v>
      </c>
      <c r="X230" s="137"/>
      <c r="Y230" s="135">
        <f t="shared" si="45"/>
        <v>0</v>
      </c>
      <c r="Z230" s="105">
        <f t="shared" si="46"/>
        <v>0</v>
      </c>
      <c r="AB230" s="139">
        <v>40963.19</v>
      </c>
      <c r="AC230" s="139">
        <v>45979.09</v>
      </c>
      <c r="AD230" s="139">
        <v>40963.19</v>
      </c>
      <c r="AE230" s="139">
        <v>0</v>
      </c>
      <c r="AG230" s="172"/>
      <c r="AH230" s="172"/>
      <c r="AI230" s="172"/>
      <c r="AJ230" s="172"/>
      <c r="AK230" s="172"/>
      <c r="AL230" s="172"/>
      <c r="AM230" s="172"/>
      <c r="AN230" s="172"/>
      <c r="AO230" s="172"/>
    </row>
    <row r="231" spans="1:41" s="81" customFormat="1" ht="15" hidden="1" x14ac:dyDescent="0.25">
      <c r="A231" s="137">
        <f t="shared" si="37"/>
        <v>0</v>
      </c>
      <c r="B231" s="83" t="s">
        <v>564</v>
      </c>
      <c r="C231" s="173" t="s">
        <v>582</v>
      </c>
      <c r="D231" s="174" t="s">
        <v>102</v>
      </c>
      <c r="E231" s="142"/>
      <c r="F231" s="87">
        <f t="shared" si="36"/>
        <v>80254.41</v>
      </c>
      <c r="G231" s="87">
        <f t="shared" si="39"/>
        <v>0</v>
      </c>
      <c r="H231" s="168"/>
      <c r="J231" s="142"/>
      <c r="K231" s="105">
        <f t="shared" si="40"/>
        <v>0</v>
      </c>
      <c r="M231" s="142"/>
      <c r="N231" s="105">
        <f t="shared" si="41"/>
        <v>0</v>
      </c>
      <c r="O231" s="137"/>
      <c r="P231" s="142"/>
      <c r="Q231" s="105">
        <f t="shared" si="42"/>
        <v>0</v>
      </c>
      <c r="R231" s="137"/>
      <c r="S231" s="142"/>
      <c r="T231" s="105">
        <f t="shared" si="43"/>
        <v>0</v>
      </c>
      <c r="U231" s="137"/>
      <c r="V231" s="142"/>
      <c r="W231" s="105">
        <f t="shared" si="44"/>
        <v>0</v>
      </c>
      <c r="X231" s="137"/>
      <c r="Y231" s="135">
        <f t="shared" si="45"/>
        <v>0</v>
      </c>
      <c r="Z231" s="105">
        <f t="shared" si="46"/>
        <v>0</v>
      </c>
      <c r="AB231" s="139">
        <v>80254.41</v>
      </c>
      <c r="AC231" s="139">
        <v>90081.48</v>
      </c>
      <c r="AD231" s="139">
        <v>80254.41</v>
      </c>
      <c r="AE231" s="139">
        <v>0</v>
      </c>
      <c r="AG231" s="172"/>
      <c r="AH231" s="172"/>
      <c r="AI231" s="172"/>
      <c r="AJ231" s="172"/>
      <c r="AK231" s="172"/>
      <c r="AL231" s="172"/>
      <c r="AM231" s="172"/>
      <c r="AN231" s="172"/>
      <c r="AO231" s="172"/>
    </row>
    <row r="232" spans="1:41" s="81" customFormat="1" ht="30" hidden="1" x14ac:dyDescent="0.25">
      <c r="A232" s="137">
        <f t="shared" si="37"/>
        <v>0</v>
      </c>
      <c r="B232" s="83" t="s">
        <v>565</v>
      </c>
      <c r="C232" s="173" t="s">
        <v>583</v>
      </c>
      <c r="D232" s="174" t="s">
        <v>102</v>
      </c>
      <c r="E232" s="142"/>
      <c r="F232" s="87">
        <f t="shared" si="36"/>
        <v>137937.26</v>
      </c>
      <c r="G232" s="87">
        <f t="shared" si="39"/>
        <v>0</v>
      </c>
      <c r="H232" s="168"/>
      <c r="J232" s="142"/>
      <c r="K232" s="105">
        <f t="shared" si="40"/>
        <v>0</v>
      </c>
      <c r="M232" s="142"/>
      <c r="N232" s="105">
        <f t="shared" si="41"/>
        <v>0</v>
      </c>
      <c r="O232" s="137"/>
      <c r="P232" s="142"/>
      <c r="Q232" s="105">
        <f t="shared" si="42"/>
        <v>0</v>
      </c>
      <c r="R232" s="137"/>
      <c r="S232" s="142"/>
      <c r="T232" s="105">
        <f t="shared" si="43"/>
        <v>0</v>
      </c>
      <c r="U232" s="137"/>
      <c r="V232" s="142"/>
      <c r="W232" s="105">
        <f t="shared" si="44"/>
        <v>0</v>
      </c>
      <c r="X232" s="137"/>
      <c r="Y232" s="135">
        <f t="shared" si="45"/>
        <v>0</v>
      </c>
      <c r="Z232" s="105">
        <f t="shared" si="46"/>
        <v>0</v>
      </c>
      <c r="AB232" s="139">
        <v>137937.26</v>
      </c>
      <c r="AC232" s="139">
        <v>154827.54</v>
      </c>
      <c r="AD232" s="139">
        <v>137937.26</v>
      </c>
      <c r="AE232" s="139">
        <v>0</v>
      </c>
      <c r="AG232" s="172"/>
      <c r="AH232" s="172"/>
      <c r="AI232" s="172"/>
      <c r="AJ232" s="172"/>
      <c r="AK232" s="172"/>
      <c r="AL232" s="172"/>
      <c r="AM232" s="172"/>
      <c r="AN232" s="172"/>
      <c r="AO232" s="172"/>
    </row>
    <row r="233" spans="1:41" s="81" customFormat="1" ht="30" hidden="1" x14ac:dyDescent="0.25">
      <c r="A233" s="137">
        <f t="shared" si="37"/>
        <v>0</v>
      </c>
      <c r="B233" s="83" t="s">
        <v>566</v>
      </c>
      <c r="C233" s="173" t="s">
        <v>584</v>
      </c>
      <c r="D233" s="174" t="s">
        <v>102</v>
      </c>
      <c r="E233" s="142"/>
      <c r="F233" s="87">
        <f t="shared" si="36"/>
        <v>32603.35</v>
      </c>
      <c r="G233" s="87">
        <f t="shared" si="39"/>
        <v>0</v>
      </c>
      <c r="H233" s="168"/>
      <c r="J233" s="142"/>
      <c r="K233" s="105">
        <f t="shared" si="40"/>
        <v>0</v>
      </c>
      <c r="M233" s="142"/>
      <c r="N233" s="105">
        <f t="shared" si="41"/>
        <v>0</v>
      </c>
      <c r="O233" s="137"/>
      <c r="P233" s="142"/>
      <c r="Q233" s="105">
        <f t="shared" si="42"/>
        <v>0</v>
      </c>
      <c r="R233" s="137"/>
      <c r="S233" s="142"/>
      <c r="T233" s="105">
        <f t="shared" si="43"/>
        <v>0</v>
      </c>
      <c r="U233" s="137"/>
      <c r="V233" s="142"/>
      <c r="W233" s="105">
        <f t="shared" si="44"/>
        <v>0</v>
      </c>
      <c r="X233" s="137"/>
      <c r="Y233" s="135">
        <f t="shared" si="45"/>
        <v>0</v>
      </c>
      <c r="Z233" s="105">
        <f t="shared" si="46"/>
        <v>0</v>
      </c>
      <c r="AB233" s="139">
        <v>32603.35</v>
      </c>
      <c r="AC233" s="139">
        <v>36595.599999999999</v>
      </c>
      <c r="AD233" s="139">
        <v>32603.35</v>
      </c>
      <c r="AE233" s="139">
        <v>0</v>
      </c>
      <c r="AG233" s="172"/>
      <c r="AH233" s="172"/>
      <c r="AI233" s="172"/>
      <c r="AJ233" s="172"/>
      <c r="AK233" s="172"/>
      <c r="AL233" s="172"/>
      <c r="AM233" s="172"/>
      <c r="AN233" s="172"/>
      <c r="AO233" s="172"/>
    </row>
    <row r="234" spans="1:41" s="81" customFormat="1" ht="30" hidden="1" x14ac:dyDescent="0.25">
      <c r="A234" s="137">
        <f t="shared" si="37"/>
        <v>0</v>
      </c>
      <c r="B234" s="83" t="s">
        <v>567</v>
      </c>
      <c r="C234" s="173" t="s">
        <v>585</v>
      </c>
      <c r="D234" s="174" t="s">
        <v>102</v>
      </c>
      <c r="E234" s="142"/>
      <c r="F234" s="87">
        <f t="shared" si="36"/>
        <v>27169.46</v>
      </c>
      <c r="G234" s="87">
        <f t="shared" si="39"/>
        <v>0</v>
      </c>
      <c r="H234" s="168"/>
      <c r="J234" s="142"/>
      <c r="K234" s="105">
        <f t="shared" si="40"/>
        <v>0</v>
      </c>
      <c r="M234" s="142"/>
      <c r="N234" s="105">
        <f t="shared" si="41"/>
        <v>0</v>
      </c>
      <c r="O234" s="137"/>
      <c r="P234" s="142"/>
      <c r="Q234" s="105">
        <f t="shared" si="42"/>
        <v>0</v>
      </c>
      <c r="R234" s="137"/>
      <c r="S234" s="142"/>
      <c r="T234" s="105">
        <f t="shared" si="43"/>
        <v>0</v>
      </c>
      <c r="U234" s="137"/>
      <c r="V234" s="142"/>
      <c r="W234" s="105">
        <f t="shared" si="44"/>
        <v>0</v>
      </c>
      <c r="X234" s="137"/>
      <c r="Y234" s="135">
        <f t="shared" si="45"/>
        <v>0</v>
      </c>
      <c r="Z234" s="105">
        <f t="shared" si="46"/>
        <v>0</v>
      </c>
      <c r="AB234" s="139">
        <v>27169.46</v>
      </c>
      <c r="AC234" s="139">
        <v>30496.33</v>
      </c>
      <c r="AD234" s="139">
        <v>27169.46</v>
      </c>
      <c r="AE234" s="139">
        <v>0</v>
      </c>
      <c r="AG234" s="172"/>
      <c r="AH234" s="172"/>
      <c r="AI234" s="172"/>
      <c r="AJ234" s="172"/>
      <c r="AK234" s="172"/>
      <c r="AL234" s="172"/>
      <c r="AM234" s="172"/>
      <c r="AN234" s="172"/>
      <c r="AO234" s="172"/>
    </row>
    <row r="235" spans="1:41" s="81" customFormat="1" ht="15" hidden="1" x14ac:dyDescent="0.25">
      <c r="A235" s="137">
        <f t="shared" si="37"/>
        <v>0</v>
      </c>
      <c r="B235" s="83" t="s">
        <v>568</v>
      </c>
      <c r="C235" s="173" t="s">
        <v>586</v>
      </c>
      <c r="D235" s="174" t="s">
        <v>102</v>
      </c>
      <c r="E235" s="142"/>
      <c r="F235" s="87">
        <f t="shared" si="36"/>
        <v>40127.199999999997</v>
      </c>
      <c r="G235" s="87">
        <f t="shared" si="39"/>
        <v>0</v>
      </c>
      <c r="H235" s="168"/>
      <c r="J235" s="142"/>
      <c r="K235" s="105">
        <f t="shared" si="40"/>
        <v>0</v>
      </c>
      <c r="M235" s="142"/>
      <c r="N235" s="105">
        <f t="shared" si="41"/>
        <v>0</v>
      </c>
      <c r="O235" s="137"/>
      <c r="P235" s="142"/>
      <c r="Q235" s="105">
        <f t="shared" si="42"/>
        <v>0</v>
      </c>
      <c r="R235" s="137"/>
      <c r="S235" s="142"/>
      <c r="T235" s="105">
        <f t="shared" si="43"/>
        <v>0</v>
      </c>
      <c r="U235" s="137"/>
      <c r="V235" s="142"/>
      <c r="W235" s="105">
        <f t="shared" si="44"/>
        <v>0</v>
      </c>
      <c r="X235" s="137"/>
      <c r="Y235" s="135">
        <f t="shared" si="45"/>
        <v>0</v>
      </c>
      <c r="Z235" s="105">
        <f t="shared" si="46"/>
        <v>0</v>
      </c>
      <c r="AB235" s="139">
        <v>40127.199999999997</v>
      </c>
      <c r="AC235" s="139">
        <v>45040.74</v>
      </c>
      <c r="AD235" s="139">
        <v>40127.199999999997</v>
      </c>
      <c r="AE235" s="139">
        <v>0</v>
      </c>
      <c r="AG235" s="172"/>
      <c r="AH235" s="172"/>
      <c r="AI235" s="172"/>
      <c r="AJ235" s="172"/>
      <c r="AK235" s="172"/>
      <c r="AL235" s="172"/>
      <c r="AM235" s="172"/>
      <c r="AN235" s="172"/>
      <c r="AO235" s="172"/>
    </row>
    <row r="236" spans="1:41" s="81" customFormat="1" ht="30" hidden="1" x14ac:dyDescent="0.25">
      <c r="A236" s="137">
        <f t="shared" si="37"/>
        <v>0</v>
      </c>
      <c r="B236" s="83" t="s">
        <v>569</v>
      </c>
      <c r="C236" s="173" t="s">
        <v>587</v>
      </c>
      <c r="D236" s="174" t="s">
        <v>104</v>
      </c>
      <c r="E236" s="142"/>
      <c r="F236" s="87">
        <f t="shared" si="36"/>
        <v>42635.15</v>
      </c>
      <c r="G236" s="87">
        <f t="shared" si="39"/>
        <v>0</v>
      </c>
      <c r="H236" s="168"/>
      <c r="J236" s="142"/>
      <c r="K236" s="105">
        <f t="shared" si="40"/>
        <v>0</v>
      </c>
      <c r="M236" s="142"/>
      <c r="N236" s="105">
        <f t="shared" si="41"/>
        <v>0</v>
      </c>
      <c r="O236" s="137"/>
      <c r="P236" s="142"/>
      <c r="Q236" s="105">
        <f t="shared" si="42"/>
        <v>0</v>
      </c>
      <c r="R236" s="137"/>
      <c r="S236" s="142"/>
      <c r="T236" s="105">
        <f t="shared" si="43"/>
        <v>0</v>
      </c>
      <c r="U236" s="137"/>
      <c r="V236" s="142"/>
      <c r="W236" s="105">
        <f t="shared" si="44"/>
        <v>0</v>
      </c>
      <c r="X236" s="137"/>
      <c r="Y236" s="135">
        <f t="shared" si="45"/>
        <v>0</v>
      </c>
      <c r="Z236" s="105">
        <f t="shared" si="46"/>
        <v>0</v>
      </c>
      <c r="AB236" s="139">
        <v>42635.15</v>
      </c>
      <c r="AC236" s="139">
        <v>47855.79</v>
      </c>
      <c r="AD236" s="139">
        <v>42635.15</v>
      </c>
      <c r="AE236" s="139">
        <v>0</v>
      </c>
      <c r="AG236" s="172"/>
      <c r="AH236" s="172"/>
      <c r="AI236" s="172"/>
      <c r="AJ236" s="172"/>
      <c r="AK236" s="172"/>
      <c r="AL236" s="172"/>
      <c r="AM236" s="172"/>
      <c r="AN236" s="172"/>
      <c r="AO236" s="172"/>
    </row>
    <row r="237" spans="1:41" s="81" customFormat="1" ht="15" hidden="1" x14ac:dyDescent="0.25">
      <c r="A237" s="137">
        <f t="shared" si="37"/>
        <v>0</v>
      </c>
      <c r="B237" s="83" t="s">
        <v>570</v>
      </c>
      <c r="C237" s="173" t="s">
        <v>588</v>
      </c>
      <c r="D237" s="174" t="s">
        <v>104</v>
      </c>
      <c r="E237" s="142"/>
      <c r="F237" s="87">
        <f t="shared" si="36"/>
        <v>15047.7</v>
      </c>
      <c r="G237" s="87">
        <f t="shared" si="39"/>
        <v>0</v>
      </c>
      <c r="H237" s="168"/>
      <c r="J237" s="142"/>
      <c r="K237" s="105">
        <f t="shared" si="40"/>
        <v>0</v>
      </c>
      <c r="M237" s="142"/>
      <c r="N237" s="105">
        <f t="shared" si="41"/>
        <v>0</v>
      </c>
      <c r="O237" s="137"/>
      <c r="P237" s="142"/>
      <c r="Q237" s="105">
        <f t="shared" si="42"/>
        <v>0</v>
      </c>
      <c r="R237" s="137"/>
      <c r="S237" s="142"/>
      <c r="T237" s="105">
        <f t="shared" si="43"/>
        <v>0</v>
      </c>
      <c r="U237" s="137"/>
      <c r="V237" s="142"/>
      <c r="W237" s="105">
        <f t="shared" si="44"/>
        <v>0</v>
      </c>
      <c r="X237" s="137"/>
      <c r="Y237" s="135">
        <f t="shared" si="45"/>
        <v>0</v>
      </c>
      <c r="Z237" s="105">
        <f t="shared" si="46"/>
        <v>0</v>
      </c>
      <c r="AB237" s="139">
        <v>15047.7</v>
      </c>
      <c r="AC237" s="139">
        <v>16890.28</v>
      </c>
      <c r="AD237" s="139">
        <v>15047.7</v>
      </c>
      <c r="AE237" s="139">
        <v>0</v>
      </c>
      <c r="AG237" s="172"/>
      <c r="AH237" s="172"/>
      <c r="AI237" s="172"/>
      <c r="AJ237" s="172"/>
      <c r="AK237" s="172"/>
      <c r="AL237" s="172"/>
      <c r="AM237" s="172"/>
      <c r="AN237" s="172"/>
      <c r="AO237" s="172"/>
    </row>
    <row r="238" spans="1:41" s="81" customFormat="1" ht="15" hidden="1" x14ac:dyDescent="0.25">
      <c r="A238" s="137">
        <f t="shared" si="37"/>
        <v>0</v>
      </c>
      <c r="B238" s="83" t="s">
        <v>571</v>
      </c>
      <c r="C238" s="173" t="s">
        <v>589</v>
      </c>
      <c r="D238" s="174" t="s">
        <v>102</v>
      </c>
      <c r="E238" s="142"/>
      <c r="F238" s="87">
        <f t="shared" si="36"/>
        <v>150477.01</v>
      </c>
      <c r="G238" s="87">
        <f t="shared" si="39"/>
        <v>0</v>
      </c>
      <c r="H238" s="168"/>
      <c r="J238" s="142"/>
      <c r="K238" s="105">
        <f t="shared" si="40"/>
        <v>0</v>
      </c>
      <c r="M238" s="142"/>
      <c r="N238" s="105">
        <f t="shared" si="41"/>
        <v>0</v>
      </c>
      <c r="O238" s="137"/>
      <c r="P238" s="142"/>
      <c r="Q238" s="105">
        <f t="shared" si="42"/>
        <v>0</v>
      </c>
      <c r="R238" s="137"/>
      <c r="S238" s="142"/>
      <c r="T238" s="105">
        <f t="shared" si="43"/>
        <v>0</v>
      </c>
      <c r="U238" s="137"/>
      <c r="V238" s="142"/>
      <c r="W238" s="105">
        <f t="shared" si="44"/>
        <v>0</v>
      </c>
      <c r="X238" s="137"/>
      <c r="Y238" s="135">
        <f t="shared" si="45"/>
        <v>0</v>
      </c>
      <c r="Z238" s="105">
        <f t="shared" si="46"/>
        <v>0</v>
      </c>
      <c r="AB238" s="139">
        <v>150477.01</v>
      </c>
      <c r="AC238" s="139">
        <v>168902.77</v>
      </c>
      <c r="AD238" s="139">
        <v>150477.01</v>
      </c>
      <c r="AE238" s="139">
        <v>0</v>
      </c>
      <c r="AG238" s="172"/>
      <c r="AH238" s="172"/>
      <c r="AI238" s="172"/>
      <c r="AJ238" s="172"/>
      <c r="AK238" s="172"/>
      <c r="AL238" s="172"/>
      <c r="AM238" s="172"/>
      <c r="AN238" s="172"/>
      <c r="AO238" s="172"/>
    </row>
    <row r="239" spans="1:41" s="81" customFormat="1" ht="15" hidden="1" x14ac:dyDescent="0.25">
      <c r="A239" s="137">
        <f t="shared" si="37"/>
        <v>0</v>
      </c>
      <c r="B239" s="83" t="s">
        <v>572</v>
      </c>
      <c r="C239" s="173" t="s">
        <v>590</v>
      </c>
      <c r="D239" s="174" t="s">
        <v>102</v>
      </c>
      <c r="E239" s="142"/>
      <c r="F239" s="87">
        <f t="shared" si="36"/>
        <v>133757.35</v>
      </c>
      <c r="G239" s="87">
        <f t="shared" si="39"/>
        <v>0</v>
      </c>
      <c r="H239" s="168"/>
      <c r="J239" s="142"/>
      <c r="K239" s="105">
        <f t="shared" si="40"/>
        <v>0</v>
      </c>
      <c r="M239" s="142"/>
      <c r="N239" s="105">
        <f t="shared" si="41"/>
        <v>0</v>
      </c>
      <c r="O239" s="137"/>
      <c r="P239" s="142"/>
      <c r="Q239" s="105">
        <f t="shared" si="42"/>
        <v>0</v>
      </c>
      <c r="R239" s="137"/>
      <c r="S239" s="142"/>
      <c r="T239" s="105">
        <f t="shared" si="43"/>
        <v>0</v>
      </c>
      <c r="U239" s="137"/>
      <c r="V239" s="142"/>
      <c r="W239" s="105">
        <f t="shared" si="44"/>
        <v>0</v>
      </c>
      <c r="X239" s="137"/>
      <c r="Y239" s="135">
        <f t="shared" si="45"/>
        <v>0</v>
      </c>
      <c r="Z239" s="105">
        <f t="shared" si="46"/>
        <v>0</v>
      </c>
      <c r="AB239" s="139">
        <v>133757.35</v>
      </c>
      <c r="AC239" s="139">
        <v>150135.79999999999</v>
      </c>
      <c r="AD239" s="139">
        <v>133757.35</v>
      </c>
      <c r="AE239" s="139">
        <v>0</v>
      </c>
      <c r="AG239" s="172"/>
      <c r="AH239" s="172"/>
      <c r="AI239" s="172"/>
      <c r="AJ239" s="172"/>
      <c r="AK239" s="172"/>
      <c r="AL239" s="172"/>
      <c r="AM239" s="172"/>
      <c r="AN239" s="172"/>
      <c r="AO239" s="172"/>
    </row>
    <row r="240" spans="1:41" s="137" customFormat="1" ht="15.6" hidden="1" x14ac:dyDescent="0.25">
      <c r="A240" s="167">
        <f>IF(SUM(E241:E256)=0,0,1)</f>
        <v>0</v>
      </c>
      <c r="B240" s="140" t="s">
        <v>449</v>
      </c>
      <c r="C240" s="141" t="s">
        <v>448</v>
      </c>
      <c r="D240" s="141"/>
      <c r="E240" s="162"/>
      <c r="F240" s="171">
        <f t="shared" si="36"/>
        <v>0</v>
      </c>
      <c r="G240" s="114"/>
      <c r="H240" s="90"/>
      <c r="J240" s="142"/>
      <c r="K240" s="105"/>
      <c r="M240" s="142"/>
      <c r="N240" s="143"/>
      <c r="P240" s="142"/>
      <c r="Q240" s="143"/>
      <c r="S240" s="142"/>
      <c r="T240" s="143"/>
      <c r="V240" s="142"/>
      <c r="W240" s="143"/>
      <c r="Y240" s="143"/>
      <c r="Z240" s="143"/>
      <c r="AB240" s="208">
        <v>0</v>
      </c>
      <c r="AC240" s="208">
        <v>0</v>
      </c>
      <c r="AD240" s="208">
        <v>0</v>
      </c>
      <c r="AE240" s="208"/>
      <c r="AG240" s="172"/>
      <c r="AH240" s="172"/>
      <c r="AI240" s="172"/>
      <c r="AJ240" s="172"/>
      <c r="AK240" s="172"/>
      <c r="AL240" s="172"/>
      <c r="AM240" s="172"/>
      <c r="AN240" s="172"/>
      <c r="AO240" s="172"/>
    </row>
    <row r="241" spans="1:41" s="81" customFormat="1" ht="15" hidden="1" x14ac:dyDescent="0.25">
      <c r="A241" s="137">
        <f t="shared" si="37"/>
        <v>0</v>
      </c>
      <c r="B241" s="83" t="s">
        <v>389</v>
      </c>
      <c r="C241" s="84" t="s">
        <v>390</v>
      </c>
      <c r="D241" s="88" t="s">
        <v>102</v>
      </c>
      <c r="E241" s="94"/>
      <c r="F241" s="87">
        <f t="shared" si="36"/>
        <v>60190.81</v>
      </c>
      <c r="G241" s="87">
        <f t="shared" si="39"/>
        <v>0</v>
      </c>
      <c r="H241" s="149"/>
      <c r="J241" s="104"/>
      <c r="K241" s="105">
        <f t="shared" si="40"/>
        <v>0</v>
      </c>
      <c r="M241" s="104"/>
      <c r="N241" s="105">
        <f t="shared" si="41"/>
        <v>0</v>
      </c>
      <c r="O241" s="137"/>
      <c r="P241" s="104"/>
      <c r="Q241" s="105">
        <f t="shared" si="42"/>
        <v>0</v>
      </c>
      <c r="R241" s="137"/>
      <c r="S241" s="104"/>
      <c r="T241" s="105">
        <f t="shared" si="43"/>
        <v>0</v>
      </c>
      <c r="U241" s="137"/>
      <c r="V241" s="104"/>
      <c r="W241" s="105">
        <f t="shared" si="44"/>
        <v>0</v>
      </c>
      <c r="X241" s="137"/>
      <c r="Y241" s="135">
        <f t="shared" si="45"/>
        <v>0</v>
      </c>
      <c r="Z241" s="105">
        <f t="shared" si="46"/>
        <v>0</v>
      </c>
      <c r="AB241" s="139">
        <v>60190.81</v>
      </c>
      <c r="AC241" s="139">
        <v>67561.11</v>
      </c>
      <c r="AD241" s="139">
        <v>60190.81</v>
      </c>
      <c r="AE241" s="139">
        <v>0</v>
      </c>
      <c r="AG241" s="172"/>
      <c r="AH241" s="172"/>
      <c r="AI241" s="172"/>
      <c r="AJ241" s="172"/>
      <c r="AK241" s="172"/>
      <c r="AL241" s="172"/>
      <c r="AM241" s="172"/>
      <c r="AN241" s="172"/>
      <c r="AO241" s="172"/>
    </row>
    <row r="242" spans="1:41" s="81" customFormat="1" ht="15" hidden="1" x14ac:dyDescent="0.25">
      <c r="A242" s="137">
        <f t="shared" si="37"/>
        <v>0</v>
      </c>
      <c r="B242" s="83" t="s">
        <v>391</v>
      </c>
      <c r="C242" s="84" t="s">
        <v>392</v>
      </c>
      <c r="D242" s="88" t="s">
        <v>102</v>
      </c>
      <c r="E242" s="94"/>
      <c r="F242" s="87">
        <f t="shared" si="36"/>
        <v>57682.86</v>
      </c>
      <c r="G242" s="87">
        <f t="shared" si="39"/>
        <v>0</v>
      </c>
      <c r="H242" s="149"/>
      <c r="J242" s="104"/>
      <c r="K242" s="105">
        <f t="shared" si="40"/>
        <v>0</v>
      </c>
      <c r="M242" s="104"/>
      <c r="N242" s="105">
        <f t="shared" si="41"/>
        <v>0</v>
      </c>
      <c r="O242" s="137"/>
      <c r="P242" s="104"/>
      <c r="Q242" s="105">
        <f t="shared" si="42"/>
        <v>0</v>
      </c>
      <c r="R242" s="137"/>
      <c r="S242" s="104"/>
      <c r="T242" s="105">
        <f t="shared" si="43"/>
        <v>0</v>
      </c>
      <c r="U242" s="137"/>
      <c r="V242" s="104"/>
      <c r="W242" s="105">
        <f t="shared" si="44"/>
        <v>0</v>
      </c>
      <c r="X242" s="137"/>
      <c r="Y242" s="135">
        <f t="shared" si="45"/>
        <v>0</v>
      </c>
      <c r="Z242" s="105">
        <f t="shared" si="46"/>
        <v>0</v>
      </c>
      <c r="AB242" s="139">
        <v>57682.86</v>
      </c>
      <c r="AC242" s="139">
        <v>64746.06</v>
      </c>
      <c r="AD242" s="139">
        <v>57682.86</v>
      </c>
      <c r="AE242" s="139">
        <v>0</v>
      </c>
      <c r="AG242" s="172"/>
      <c r="AH242" s="172"/>
      <c r="AI242" s="172"/>
      <c r="AJ242" s="172"/>
      <c r="AK242" s="172"/>
      <c r="AL242" s="172"/>
      <c r="AM242" s="172"/>
      <c r="AN242" s="172"/>
      <c r="AO242" s="172"/>
    </row>
    <row r="243" spans="1:41" s="81" customFormat="1" ht="15" hidden="1" x14ac:dyDescent="0.25">
      <c r="A243" s="137">
        <f t="shared" si="37"/>
        <v>0</v>
      </c>
      <c r="B243" s="83" t="s">
        <v>393</v>
      </c>
      <c r="C243" s="84" t="s">
        <v>394</v>
      </c>
      <c r="D243" s="88" t="s">
        <v>102</v>
      </c>
      <c r="E243" s="94"/>
      <c r="F243" s="87">
        <f t="shared" si="36"/>
        <v>70222.61</v>
      </c>
      <c r="G243" s="87">
        <f t="shared" si="39"/>
        <v>0</v>
      </c>
      <c r="H243" s="149"/>
      <c r="J243" s="104"/>
      <c r="K243" s="105">
        <f t="shared" si="40"/>
        <v>0</v>
      </c>
      <c r="M243" s="104"/>
      <c r="N243" s="105">
        <f t="shared" si="41"/>
        <v>0</v>
      </c>
      <c r="O243" s="137"/>
      <c r="P243" s="104"/>
      <c r="Q243" s="105">
        <f t="shared" si="42"/>
        <v>0</v>
      </c>
      <c r="R243" s="137"/>
      <c r="S243" s="104"/>
      <c r="T243" s="105">
        <f t="shared" si="43"/>
        <v>0</v>
      </c>
      <c r="U243" s="137"/>
      <c r="V243" s="104"/>
      <c r="W243" s="105">
        <f t="shared" si="44"/>
        <v>0</v>
      </c>
      <c r="X243" s="137"/>
      <c r="Y243" s="135">
        <f t="shared" si="45"/>
        <v>0</v>
      </c>
      <c r="Z243" s="105">
        <f t="shared" si="46"/>
        <v>0</v>
      </c>
      <c r="AB243" s="139">
        <v>70222.61</v>
      </c>
      <c r="AC243" s="139">
        <v>78821.289999999994</v>
      </c>
      <c r="AD243" s="139">
        <v>70222.61</v>
      </c>
      <c r="AE243" s="139">
        <v>0</v>
      </c>
      <c r="AG243" s="172"/>
      <c r="AH243" s="172"/>
      <c r="AI243" s="172"/>
      <c r="AJ243" s="172"/>
      <c r="AK243" s="172"/>
      <c r="AL243" s="172"/>
      <c r="AM243" s="172"/>
      <c r="AN243" s="172"/>
      <c r="AO243" s="172"/>
    </row>
    <row r="244" spans="1:41" s="81" customFormat="1" ht="15" hidden="1" x14ac:dyDescent="0.25">
      <c r="A244" s="137">
        <f t="shared" si="37"/>
        <v>0</v>
      </c>
      <c r="B244" s="83" t="s">
        <v>395</v>
      </c>
      <c r="C244" s="84" t="s">
        <v>396</v>
      </c>
      <c r="D244" s="88" t="s">
        <v>102</v>
      </c>
      <c r="E244" s="94"/>
      <c r="F244" s="87">
        <f t="shared" si="36"/>
        <v>81926.37</v>
      </c>
      <c r="G244" s="87">
        <f t="shared" si="39"/>
        <v>0</v>
      </c>
      <c r="H244" s="149"/>
      <c r="J244" s="104"/>
      <c r="K244" s="105">
        <f t="shared" si="40"/>
        <v>0</v>
      </c>
      <c r="M244" s="104"/>
      <c r="N244" s="105">
        <f t="shared" si="41"/>
        <v>0</v>
      </c>
      <c r="O244" s="137"/>
      <c r="P244" s="104"/>
      <c r="Q244" s="105">
        <f t="shared" si="42"/>
        <v>0</v>
      </c>
      <c r="R244" s="137"/>
      <c r="S244" s="104"/>
      <c r="T244" s="105">
        <f t="shared" si="43"/>
        <v>0</v>
      </c>
      <c r="U244" s="137"/>
      <c r="V244" s="104"/>
      <c r="W244" s="105">
        <f t="shared" si="44"/>
        <v>0</v>
      </c>
      <c r="X244" s="137"/>
      <c r="Y244" s="135">
        <f t="shared" si="45"/>
        <v>0</v>
      </c>
      <c r="Z244" s="105">
        <f t="shared" si="46"/>
        <v>0</v>
      </c>
      <c r="AB244" s="139">
        <v>81926.37</v>
      </c>
      <c r="AC244" s="139">
        <v>91958.18</v>
      </c>
      <c r="AD244" s="139">
        <v>81926.37</v>
      </c>
      <c r="AE244" s="139">
        <v>0</v>
      </c>
      <c r="AG244" s="172"/>
      <c r="AH244" s="172"/>
      <c r="AI244" s="172"/>
      <c r="AJ244" s="172"/>
      <c r="AK244" s="172"/>
      <c r="AL244" s="172"/>
      <c r="AM244" s="172"/>
      <c r="AN244" s="172"/>
      <c r="AO244" s="172"/>
    </row>
    <row r="245" spans="1:41" s="81" customFormat="1" ht="15" hidden="1" x14ac:dyDescent="0.25">
      <c r="A245" s="137">
        <f t="shared" si="37"/>
        <v>0</v>
      </c>
      <c r="B245" s="83" t="s">
        <v>397</v>
      </c>
      <c r="C245" s="84" t="s">
        <v>398</v>
      </c>
      <c r="D245" s="88" t="s">
        <v>102</v>
      </c>
      <c r="E245" s="94"/>
      <c r="F245" s="87">
        <f t="shared" si="36"/>
        <v>102825.96</v>
      </c>
      <c r="G245" s="87">
        <f t="shared" si="39"/>
        <v>0</v>
      </c>
      <c r="H245" s="149"/>
      <c r="J245" s="104"/>
      <c r="K245" s="105">
        <f t="shared" si="40"/>
        <v>0</v>
      </c>
      <c r="M245" s="104"/>
      <c r="N245" s="105">
        <f t="shared" si="41"/>
        <v>0</v>
      </c>
      <c r="O245" s="137"/>
      <c r="P245" s="104"/>
      <c r="Q245" s="105">
        <f t="shared" si="42"/>
        <v>0</v>
      </c>
      <c r="R245" s="137"/>
      <c r="S245" s="104"/>
      <c r="T245" s="105">
        <f t="shared" si="43"/>
        <v>0</v>
      </c>
      <c r="U245" s="137"/>
      <c r="V245" s="104"/>
      <c r="W245" s="105">
        <f t="shared" si="44"/>
        <v>0</v>
      </c>
      <c r="X245" s="137"/>
      <c r="Y245" s="135">
        <f t="shared" si="45"/>
        <v>0</v>
      </c>
      <c r="Z245" s="105">
        <f t="shared" si="46"/>
        <v>0</v>
      </c>
      <c r="AB245" s="139">
        <v>102825.96</v>
      </c>
      <c r="AC245" s="139">
        <v>115416.89</v>
      </c>
      <c r="AD245" s="139">
        <v>102825.96</v>
      </c>
      <c r="AE245" s="139">
        <v>0</v>
      </c>
      <c r="AG245" s="172"/>
      <c r="AH245" s="172"/>
      <c r="AI245" s="172"/>
      <c r="AJ245" s="172"/>
      <c r="AK245" s="172"/>
      <c r="AL245" s="172"/>
      <c r="AM245" s="172"/>
      <c r="AN245" s="172"/>
      <c r="AO245" s="172"/>
    </row>
    <row r="246" spans="1:41" s="81" customFormat="1" ht="15" hidden="1" x14ac:dyDescent="0.25">
      <c r="A246" s="137">
        <f t="shared" si="37"/>
        <v>0</v>
      </c>
      <c r="B246" s="83" t="s">
        <v>399</v>
      </c>
      <c r="C246" s="84" t="s">
        <v>400</v>
      </c>
      <c r="D246" s="88" t="s">
        <v>102</v>
      </c>
      <c r="E246" s="94"/>
      <c r="F246" s="87">
        <f>HLOOKUP(CONTRATISTA,UNITARIOS,+ROW()-5,0)</f>
        <v>108677.84</v>
      </c>
      <c r="G246" s="87">
        <f t="shared" si="39"/>
        <v>0</v>
      </c>
      <c r="H246" s="149"/>
      <c r="J246" s="104"/>
      <c r="K246" s="105">
        <f t="shared" si="40"/>
        <v>0</v>
      </c>
      <c r="M246" s="104"/>
      <c r="N246" s="105">
        <f t="shared" si="41"/>
        <v>0</v>
      </c>
      <c r="O246" s="137"/>
      <c r="P246" s="104"/>
      <c r="Q246" s="105">
        <f t="shared" si="42"/>
        <v>0</v>
      </c>
      <c r="R246" s="137"/>
      <c r="S246" s="104"/>
      <c r="T246" s="105">
        <f t="shared" si="43"/>
        <v>0</v>
      </c>
      <c r="U246" s="137"/>
      <c r="V246" s="104"/>
      <c r="W246" s="105">
        <f t="shared" si="44"/>
        <v>0</v>
      </c>
      <c r="X246" s="137"/>
      <c r="Y246" s="135">
        <f t="shared" si="45"/>
        <v>0</v>
      </c>
      <c r="Z246" s="105">
        <f t="shared" si="46"/>
        <v>0</v>
      </c>
      <c r="AB246" s="139">
        <v>108677.84</v>
      </c>
      <c r="AC246" s="139">
        <v>121985.33</v>
      </c>
      <c r="AD246" s="139">
        <v>108677.84</v>
      </c>
      <c r="AE246" s="139">
        <v>0</v>
      </c>
      <c r="AG246" s="172"/>
      <c r="AH246" s="172"/>
      <c r="AI246" s="172"/>
      <c r="AJ246" s="172"/>
      <c r="AK246" s="172"/>
      <c r="AL246" s="172"/>
      <c r="AM246" s="172"/>
      <c r="AN246" s="172"/>
      <c r="AO246" s="172"/>
    </row>
    <row r="247" spans="1:41" s="81" customFormat="1" ht="15" hidden="1" x14ac:dyDescent="0.25">
      <c r="A247" s="137">
        <f t="shared" si="37"/>
        <v>0</v>
      </c>
      <c r="B247" s="83" t="s">
        <v>401</v>
      </c>
      <c r="C247" s="84" t="s">
        <v>532</v>
      </c>
      <c r="D247" s="88" t="s">
        <v>102</v>
      </c>
      <c r="E247" s="94"/>
      <c r="F247" s="87">
        <f t="shared" si="36"/>
        <v>127069.48</v>
      </c>
      <c r="G247" s="87">
        <f t="shared" si="39"/>
        <v>0</v>
      </c>
      <c r="H247" s="149"/>
      <c r="J247" s="104"/>
      <c r="K247" s="105">
        <f t="shared" si="40"/>
        <v>0</v>
      </c>
      <c r="M247" s="104"/>
      <c r="N247" s="105">
        <f t="shared" si="41"/>
        <v>0</v>
      </c>
      <c r="O247" s="137"/>
      <c r="P247" s="104"/>
      <c r="Q247" s="105">
        <f t="shared" si="42"/>
        <v>0</v>
      </c>
      <c r="R247" s="137"/>
      <c r="S247" s="104"/>
      <c r="T247" s="105">
        <f t="shared" si="43"/>
        <v>0</v>
      </c>
      <c r="U247" s="137"/>
      <c r="V247" s="104"/>
      <c r="W247" s="105">
        <f t="shared" si="44"/>
        <v>0</v>
      </c>
      <c r="X247" s="137"/>
      <c r="Y247" s="135">
        <f t="shared" si="45"/>
        <v>0</v>
      </c>
      <c r="Z247" s="105">
        <f t="shared" si="46"/>
        <v>0</v>
      </c>
      <c r="AB247" s="139">
        <v>127069.48</v>
      </c>
      <c r="AC247" s="139">
        <v>142629.01</v>
      </c>
      <c r="AD247" s="139">
        <v>127069.48</v>
      </c>
      <c r="AE247" s="139">
        <v>0</v>
      </c>
      <c r="AG247" s="172"/>
      <c r="AH247" s="172"/>
      <c r="AI247" s="172"/>
      <c r="AJ247" s="172"/>
      <c r="AK247" s="172"/>
      <c r="AL247" s="172"/>
      <c r="AM247" s="172"/>
      <c r="AN247" s="172"/>
      <c r="AO247" s="172"/>
    </row>
    <row r="248" spans="1:41" s="81" customFormat="1" ht="15" hidden="1" x14ac:dyDescent="0.25">
      <c r="A248" s="137">
        <f t="shared" si="37"/>
        <v>0</v>
      </c>
      <c r="B248" s="83" t="s">
        <v>403</v>
      </c>
      <c r="C248" s="84" t="s">
        <v>531</v>
      </c>
      <c r="D248" s="88" t="s">
        <v>102</v>
      </c>
      <c r="E248" s="94"/>
      <c r="F248" s="87">
        <f t="shared" si="36"/>
        <v>150477.01</v>
      </c>
      <c r="G248" s="87">
        <f t="shared" si="39"/>
        <v>0</v>
      </c>
      <c r="H248" s="149"/>
      <c r="J248" s="104"/>
      <c r="K248" s="105">
        <f t="shared" si="40"/>
        <v>0</v>
      </c>
      <c r="M248" s="104"/>
      <c r="N248" s="105">
        <f t="shared" si="41"/>
        <v>0</v>
      </c>
      <c r="O248" s="137"/>
      <c r="P248" s="104"/>
      <c r="Q248" s="105">
        <f t="shared" si="42"/>
        <v>0</v>
      </c>
      <c r="R248" s="137"/>
      <c r="S248" s="104"/>
      <c r="T248" s="105">
        <f t="shared" si="43"/>
        <v>0</v>
      </c>
      <c r="U248" s="137"/>
      <c r="V248" s="104"/>
      <c r="W248" s="105">
        <f t="shared" si="44"/>
        <v>0</v>
      </c>
      <c r="X248" s="137"/>
      <c r="Y248" s="135">
        <f t="shared" si="45"/>
        <v>0</v>
      </c>
      <c r="Z248" s="105">
        <f t="shared" si="46"/>
        <v>0</v>
      </c>
      <c r="AB248" s="139">
        <v>150477.01</v>
      </c>
      <c r="AC248" s="139">
        <v>168902.77</v>
      </c>
      <c r="AD248" s="139">
        <v>150477.01</v>
      </c>
      <c r="AE248" s="139">
        <v>0</v>
      </c>
      <c r="AG248" s="172"/>
      <c r="AH248" s="172"/>
      <c r="AI248" s="172"/>
      <c r="AJ248" s="172"/>
      <c r="AK248" s="172"/>
      <c r="AL248" s="172"/>
      <c r="AM248" s="172"/>
      <c r="AN248" s="172"/>
      <c r="AO248" s="172"/>
    </row>
    <row r="249" spans="1:41" s="81" customFormat="1" ht="15" hidden="1" x14ac:dyDescent="0.25">
      <c r="A249" s="137">
        <f t="shared" si="37"/>
        <v>0</v>
      </c>
      <c r="B249" s="83" t="s">
        <v>405</v>
      </c>
      <c r="C249" s="84" t="s">
        <v>402</v>
      </c>
      <c r="D249" s="88" t="s">
        <v>102</v>
      </c>
      <c r="E249" s="94"/>
      <c r="F249" s="87">
        <f t="shared" si="36"/>
        <v>47567.53</v>
      </c>
      <c r="G249" s="87">
        <f t="shared" si="39"/>
        <v>0</v>
      </c>
      <c r="H249" s="149"/>
      <c r="J249" s="104"/>
      <c r="K249" s="105">
        <f t="shared" si="40"/>
        <v>0</v>
      </c>
      <c r="M249" s="104"/>
      <c r="N249" s="105">
        <f t="shared" si="41"/>
        <v>0</v>
      </c>
      <c r="O249" s="137"/>
      <c r="P249" s="104"/>
      <c r="Q249" s="105">
        <f t="shared" si="42"/>
        <v>0</v>
      </c>
      <c r="R249" s="137"/>
      <c r="S249" s="104"/>
      <c r="T249" s="105">
        <f t="shared" si="43"/>
        <v>0</v>
      </c>
      <c r="U249" s="137"/>
      <c r="V249" s="104"/>
      <c r="W249" s="105">
        <f t="shared" si="44"/>
        <v>0</v>
      </c>
      <c r="X249" s="137"/>
      <c r="Y249" s="135">
        <f t="shared" si="45"/>
        <v>0</v>
      </c>
      <c r="Z249" s="105">
        <f t="shared" si="46"/>
        <v>0</v>
      </c>
      <c r="AB249" s="139">
        <v>47567.53</v>
      </c>
      <c r="AC249" s="139">
        <v>53392.12</v>
      </c>
      <c r="AD249" s="139">
        <v>47567.53</v>
      </c>
      <c r="AE249" s="139">
        <v>0</v>
      </c>
      <c r="AG249" s="172"/>
      <c r="AH249" s="172"/>
      <c r="AI249" s="172"/>
      <c r="AJ249" s="172"/>
      <c r="AK249" s="172"/>
      <c r="AL249" s="172"/>
      <c r="AM249" s="172"/>
      <c r="AN249" s="172"/>
      <c r="AO249" s="172"/>
    </row>
    <row r="250" spans="1:41" s="81" customFormat="1" ht="15" hidden="1" x14ac:dyDescent="0.25">
      <c r="A250" s="137">
        <f t="shared" si="37"/>
        <v>0</v>
      </c>
      <c r="B250" s="83" t="s">
        <v>407</v>
      </c>
      <c r="C250" s="84" t="s">
        <v>404</v>
      </c>
      <c r="D250" s="88" t="s">
        <v>102</v>
      </c>
      <c r="E250" s="94"/>
      <c r="F250" s="87">
        <f t="shared" si="36"/>
        <v>82762.36</v>
      </c>
      <c r="G250" s="87">
        <f t="shared" si="39"/>
        <v>0</v>
      </c>
      <c r="H250" s="149"/>
      <c r="J250" s="104"/>
      <c r="K250" s="105">
        <f t="shared" si="40"/>
        <v>0</v>
      </c>
      <c r="M250" s="104"/>
      <c r="N250" s="105">
        <f t="shared" si="41"/>
        <v>0</v>
      </c>
      <c r="O250" s="137"/>
      <c r="P250" s="104"/>
      <c r="Q250" s="105">
        <f t="shared" si="42"/>
        <v>0</v>
      </c>
      <c r="R250" s="137"/>
      <c r="S250" s="104"/>
      <c r="T250" s="105">
        <f t="shared" si="43"/>
        <v>0</v>
      </c>
      <c r="U250" s="137"/>
      <c r="V250" s="104"/>
      <c r="W250" s="105">
        <f t="shared" si="44"/>
        <v>0</v>
      </c>
      <c r="X250" s="137"/>
      <c r="Y250" s="135">
        <f t="shared" si="45"/>
        <v>0</v>
      </c>
      <c r="Z250" s="105">
        <f t="shared" si="46"/>
        <v>0</v>
      </c>
      <c r="AB250" s="139">
        <v>82762.36</v>
      </c>
      <c r="AC250" s="139">
        <v>92896.52</v>
      </c>
      <c r="AD250" s="139">
        <v>82762.36</v>
      </c>
      <c r="AE250" s="139">
        <v>0</v>
      </c>
      <c r="AG250" s="172"/>
      <c r="AH250" s="172"/>
      <c r="AI250" s="172"/>
      <c r="AJ250" s="172"/>
      <c r="AK250" s="172"/>
      <c r="AL250" s="172"/>
      <c r="AM250" s="172"/>
      <c r="AN250" s="172"/>
      <c r="AO250" s="172"/>
    </row>
    <row r="251" spans="1:41" s="81" customFormat="1" ht="15" hidden="1" x14ac:dyDescent="0.25">
      <c r="A251" s="137">
        <f t="shared" si="37"/>
        <v>0</v>
      </c>
      <c r="B251" s="83" t="s">
        <v>409</v>
      </c>
      <c r="C251" s="84" t="s">
        <v>406</v>
      </c>
      <c r="D251" s="88" t="s">
        <v>102</v>
      </c>
      <c r="E251" s="94"/>
      <c r="F251" s="87">
        <f t="shared" si="36"/>
        <v>91958.18</v>
      </c>
      <c r="G251" s="87">
        <f t="shared" si="39"/>
        <v>0</v>
      </c>
      <c r="H251" s="149"/>
      <c r="J251" s="104"/>
      <c r="K251" s="105">
        <f t="shared" si="40"/>
        <v>0</v>
      </c>
      <c r="M251" s="104"/>
      <c r="N251" s="105">
        <f t="shared" si="41"/>
        <v>0</v>
      </c>
      <c r="O251" s="137"/>
      <c r="P251" s="104"/>
      <c r="Q251" s="105">
        <f t="shared" si="42"/>
        <v>0</v>
      </c>
      <c r="R251" s="137"/>
      <c r="S251" s="104"/>
      <c r="T251" s="105">
        <f t="shared" si="43"/>
        <v>0</v>
      </c>
      <c r="U251" s="137"/>
      <c r="V251" s="104"/>
      <c r="W251" s="105">
        <f t="shared" si="44"/>
        <v>0</v>
      </c>
      <c r="X251" s="137"/>
      <c r="Y251" s="135">
        <f t="shared" si="45"/>
        <v>0</v>
      </c>
      <c r="Z251" s="105">
        <f t="shared" si="46"/>
        <v>0</v>
      </c>
      <c r="AB251" s="139">
        <v>91958.18</v>
      </c>
      <c r="AC251" s="139">
        <v>103218.36</v>
      </c>
      <c r="AD251" s="139">
        <v>91958.18</v>
      </c>
      <c r="AE251" s="139">
        <v>0</v>
      </c>
      <c r="AG251" s="172"/>
      <c r="AH251" s="172"/>
      <c r="AI251" s="172"/>
      <c r="AJ251" s="172"/>
      <c r="AK251" s="172"/>
      <c r="AL251" s="172"/>
      <c r="AM251" s="172"/>
      <c r="AN251" s="172"/>
      <c r="AO251" s="172"/>
    </row>
    <row r="252" spans="1:41" s="81" customFormat="1" ht="15" hidden="1" x14ac:dyDescent="0.25">
      <c r="A252" s="137">
        <f t="shared" si="37"/>
        <v>0</v>
      </c>
      <c r="B252" s="83" t="s">
        <v>411</v>
      </c>
      <c r="C252" s="84" t="s">
        <v>408</v>
      </c>
      <c r="D252" s="88" t="s">
        <v>102</v>
      </c>
      <c r="E252" s="94"/>
      <c r="F252" s="87">
        <f t="shared" si="36"/>
        <v>17555.650000000001</v>
      </c>
      <c r="G252" s="87">
        <f t="shared" si="39"/>
        <v>0</v>
      </c>
      <c r="H252" s="149"/>
      <c r="J252" s="104"/>
      <c r="K252" s="105">
        <f t="shared" si="40"/>
        <v>0</v>
      </c>
      <c r="M252" s="104"/>
      <c r="N252" s="105">
        <f t="shared" si="41"/>
        <v>0</v>
      </c>
      <c r="O252" s="137"/>
      <c r="P252" s="104"/>
      <c r="Q252" s="105">
        <f t="shared" si="42"/>
        <v>0</v>
      </c>
      <c r="R252" s="137"/>
      <c r="S252" s="104"/>
      <c r="T252" s="105">
        <f t="shared" si="43"/>
        <v>0</v>
      </c>
      <c r="U252" s="137"/>
      <c r="V252" s="104"/>
      <c r="W252" s="105">
        <f t="shared" si="44"/>
        <v>0</v>
      </c>
      <c r="X252" s="137"/>
      <c r="Y252" s="135">
        <f t="shared" si="45"/>
        <v>0</v>
      </c>
      <c r="Z252" s="105">
        <f t="shared" si="46"/>
        <v>0</v>
      </c>
      <c r="AB252" s="139">
        <v>17555.650000000001</v>
      </c>
      <c r="AC252" s="139">
        <v>19705.32</v>
      </c>
      <c r="AD252" s="139">
        <v>17555.650000000001</v>
      </c>
      <c r="AE252" s="139">
        <v>0</v>
      </c>
      <c r="AG252" s="172"/>
      <c r="AH252" s="172"/>
      <c r="AI252" s="172"/>
      <c r="AJ252" s="172"/>
      <c r="AK252" s="172"/>
      <c r="AL252" s="172"/>
      <c r="AM252" s="172"/>
      <c r="AN252" s="172"/>
      <c r="AO252" s="172"/>
    </row>
    <row r="253" spans="1:41" s="81" customFormat="1" ht="15" hidden="1" x14ac:dyDescent="0.25">
      <c r="A253" s="137">
        <f t="shared" si="37"/>
        <v>0</v>
      </c>
      <c r="B253" s="83" t="s">
        <v>413</v>
      </c>
      <c r="C253" s="84" t="s">
        <v>410</v>
      </c>
      <c r="D253" s="88" t="s">
        <v>102</v>
      </c>
      <c r="E253" s="94"/>
      <c r="F253" s="87">
        <f t="shared" si="36"/>
        <v>21735.57</v>
      </c>
      <c r="G253" s="87">
        <f t="shared" si="39"/>
        <v>0</v>
      </c>
      <c r="H253" s="149"/>
      <c r="J253" s="104"/>
      <c r="K253" s="105">
        <f t="shared" si="40"/>
        <v>0</v>
      </c>
      <c r="M253" s="104"/>
      <c r="N253" s="105">
        <f t="shared" si="41"/>
        <v>0</v>
      </c>
      <c r="O253" s="137"/>
      <c r="P253" s="104"/>
      <c r="Q253" s="105">
        <f t="shared" si="42"/>
        <v>0</v>
      </c>
      <c r="R253" s="137"/>
      <c r="S253" s="104"/>
      <c r="T253" s="105">
        <f t="shared" si="43"/>
        <v>0</v>
      </c>
      <c r="U253" s="137"/>
      <c r="V253" s="104"/>
      <c r="W253" s="105">
        <f t="shared" si="44"/>
        <v>0</v>
      </c>
      <c r="X253" s="137"/>
      <c r="Y253" s="135">
        <f t="shared" si="45"/>
        <v>0</v>
      </c>
      <c r="Z253" s="105">
        <f t="shared" si="46"/>
        <v>0</v>
      </c>
      <c r="AB253" s="139">
        <v>21735.57</v>
      </c>
      <c r="AC253" s="139">
        <v>24397.07</v>
      </c>
      <c r="AD253" s="139">
        <v>21735.57</v>
      </c>
      <c r="AE253" s="139">
        <v>0</v>
      </c>
      <c r="AG253" s="172"/>
      <c r="AH253" s="172"/>
      <c r="AI253" s="172"/>
      <c r="AJ253" s="172"/>
      <c r="AK253" s="172"/>
      <c r="AL253" s="172"/>
      <c r="AM253" s="172"/>
      <c r="AN253" s="172"/>
      <c r="AO253" s="172"/>
    </row>
    <row r="254" spans="1:41" s="81" customFormat="1" ht="15" hidden="1" x14ac:dyDescent="0.25">
      <c r="A254" s="137">
        <f t="shared" si="37"/>
        <v>0</v>
      </c>
      <c r="B254" s="83" t="s">
        <v>415</v>
      </c>
      <c r="C254" s="84" t="s">
        <v>412</v>
      </c>
      <c r="D254" s="88" t="s">
        <v>102</v>
      </c>
      <c r="E254" s="94"/>
      <c r="F254" s="87">
        <f t="shared" si="36"/>
        <v>24912.31</v>
      </c>
      <c r="G254" s="87">
        <f t="shared" si="39"/>
        <v>0</v>
      </c>
      <c r="H254" s="149"/>
      <c r="J254" s="104"/>
      <c r="K254" s="105">
        <f t="shared" si="40"/>
        <v>0</v>
      </c>
      <c r="M254" s="104"/>
      <c r="N254" s="105">
        <f t="shared" si="41"/>
        <v>0</v>
      </c>
      <c r="O254" s="137"/>
      <c r="P254" s="104"/>
      <c r="Q254" s="105">
        <f t="shared" si="42"/>
        <v>0</v>
      </c>
      <c r="R254" s="137"/>
      <c r="S254" s="104"/>
      <c r="T254" s="105">
        <f t="shared" si="43"/>
        <v>0</v>
      </c>
      <c r="U254" s="137"/>
      <c r="V254" s="104"/>
      <c r="W254" s="105">
        <f t="shared" si="44"/>
        <v>0</v>
      </c>
      <c r="X254" s="137"/>
      <c r="Y254" s="135">
        <f t="shared" si="45"/>
        <v>0</v>
      </c>
      <c r="Z254" s="105">
        <f t="shared" si="46"/>
        <v>0</v>
      </c>
      <c r="AB254" s="139">
        <v>24912.31</v>
      </c>
      <c r="AC254" s="139">
        <v>27962.79</v>
      </c>
      <c r="AD254" s="139">
        <v>24912.31</v>
      </c>
      <c r="AE254" s="139">
        <v>0</v>
      </c>
      <c r="AG254" s="172"/>
      <c r="AH254" s="172"/>
      <c r="AI254" s="172"/>
      <c r="AJ254" s="172"/>
      <c r="AK254" s="172"/>
      <c r="AL254" s="172"/>
      <c r="AM254" s="172"/>
      <c r="AN254" s="172"/>
      <c r="AO254" s="172"/>
    </row>
    <row r="255" spans="1:41" s="81" customFormat="1" ht="15" hidden="1" x14ac:dyDescent="0.25">
      <c r="A255" s="137">
        <f t="shared" si="37"/>
        <v>0</v>
      </c>
      <c r="B255" s="83" t="s">
        <v>790</v>
      </c>
      <c r="C255" s="84" t="s">
        <v>414</v>
      </c>
      <c r="D255" s="88" t="s">
        <v>102</v>
      </c>
      <c r="E255" s="94"/>
      <c r="F255" s="87">
        <f t="shared" si="36"/>
        <v>19144.02</v>
      </c>
      <c r="G255" s="87">
        <f t="shared" si="39"/>
        <v>0</v>
      </c>
      <c r="H255" s="149"/>
      <c r="J255" s="104"/>
      <c r="K255" s="105">
        <f t="shared" si="40"/>
        <v>0</v>
      </c>
      <c r="M255" s="104"/>
      <c r="N255" s="105">
        <f t="shared" si="41"/>
        <v>0</v>
      </c>
      <c r="O255" s="137"/>
      <c r="P255" s="104"/>
      <c r="Q255" s="105">
        <f t="shared" si="42"/>
        <v>0</v>
      </c>
      <c r="R255" s="137"/>
      <c r="S255" s="104"/>
      <c r="T255" s="105">
        <f t="shared" si="43"/>
        <v>0</v>
      </c>
      <c r="U255" s="137"/>
      <c r="V255" s="104"/>
      <c r="W255" s="105">
        <f t="shared" si="44"/>
        <v>0</v>
      </c>
      <c r="X255" s="137"/>
      <c r="Y255" s="135">
        <f t="shared" si="45"/>
        <v>0</v>
      </c>
      <c r="Z255" s="105">
        <f t="shared" si="46"/>
        <v>0</v>
      </c>
      <c r="AB255" s="139">
        <v>19144.02</v>
      </c>
      <c r="AC255" s="139">
        <v>21488.19</v>
      </c>
      <c r="AD255" s="139">
        <v>19144.02</v>
      </c>
      <c r="AE255" s="139">
        <v>0</v>
      </c>
      <c r="AG255" s="172"/>
      <c r="AH255" s="172"/>
      <c r="AI255" s="172"/>
      <c r="AJ255" s="172"/>
      <c r="AK255" s="172"/>
      <c r="AL255" s="172"/>
      <c r="AM255" s="172"/>
      <c r="AN255" s="172"/>
      <c r="AO255" s="172"/>
    </row>
    <row r="256" spans="1:41" s="81" customFormat="1" ht="15" hidden="1" x14ac:dyDescent="0.25">
      <c r="A256" s="137">
        <f t="shared" si="37"/>
        <v>0</v>
      </c>
      <c r="B256" s="83" t="s">
        <v>791</v>
      </c>
      <c r="C256" s="84" t="s">
        <v>416</v>
      </c>
      <c r="D256" s="88" t="s">
        <v>102</v>
      </c>
      <c r="E256" s="94"/>
      <c r="F256" s="87">
        <f t="shared" si="36"/>
        <v>46815.07</v>
      </c>
      <c r="G256" s="87">
        <f t="shared" si="39"/>
        <v>0</v>
      </c>
      <c r="H256" s="149"/>
      <c r="J256" s="104"/>
      <c r="K256" s="105">
        <f t="shared" si="40"/>
        <v>0</v>
      </c>
      <c r="M256" s="104"/>
      <c r="N256" s="105">
        <f t="shared" si="41"/>
        <v>0</v>
      </c>
      <c r="O256" s="137"/>
      <c r="P256" s="104"/>
      <c r="Q256" s="105">
        <f t="shared" si="42"/>
        <v>0</v>
      </c>
      <c r="R256" s="137"/>
      <c r="S256" s="104"/>
      <c r="T256" s="105">
        <f t="shared" si="43"/>
        <v>0</v>
      </c>
      <c r="U256" s="137"/>
      <c r="V256" s="104"/>
      <c r="W256" s="105">
        <f t="shared" si="44"/>
        <v>0</v>
      </c>
      <c r="X256" s="137"/>
      <c r="Y256" s="135">
        <f t="shared" si="45"/>
        <v>0</v>
      </c>
      <c r="Z256" s="105">
        <f t="shared" si="46"/>
        <v>0</v>
      </c>
      <c r="AB256" s="139">
        <v>46815.07</v>
      </c>
      <c r="AC256" s="139">
        <v>52547.53</v>
      </c>
      <c r="AD256" s="139">
        <v>46815.07</v>
      </c>
      <c r="AE256" s="139">
        <v>0</v>
      </c>
      <c r="AG256" s="172"/>
      <c r="AH256" s="172"/>
      <c r="AI256" s="172"/>
      <c r="AJ256" s="172"/>
      <c r="AK256" s="172"/>
      <c r="AL256" s="172"/>
      <c r="AM256" s="172"/>
      <c r="AN256" s="172"/>
      <c r="AO256" s="172"/>
    </row>
    <row r="257" spans="1:41" s="137" customFormat="1" ht="15.6" hidden="1" x14ac:dyDescent="0.25">
      <c r="A257" s="137">
        <f>IF(H257&gt;0,1,0)</f>
        <v>0</v>
      </c>
      <c r="B257" s="140">
        <v>14</v>
      </c>
      <c r="C257" s="141" t="s">
        <v>62</v>
      </c>
      <c r="D257" s="141"/>
      <c r="E257" s="162"/>
      <c r="F257" s="171"/>
      <c r="G257" s="114"/>
      <c r="H257" s="90"/>
      <c r="J257" s="142"/>
      <c r="K257" s="105"/>
      <c r="M257" s="142"/>
      <c r="N257" s="143"/>
      <c r="P257" s="142"/>
      <c r="Q257" s="143"/>
      <c r="S257" s="142"/>
      <c r="T257" s="143"/>
      <c r="V257" s="142"/>
      <c r="W257" s="143"/>
      <c r="Y257" s="143"/>
      <c r="Z257" s="143"/>
      <c r="AB257" s="208">
        <v>0</v>
      </c>
      <c r="AC257" s="208">
        <v>0</v>
      </c>
      <c r="AD257" s="208">
        <v>0</v>
      </c>
      <c r="AE257" s="208"/>
      <c r="AG257" s="172"/>
      <c r="AH257" s="172"/>
      <c r="AI257" s="172"/>
      <c r="AJ257" s="172"/>
      <c r="AK257" s="172"/>
      <c r="AL257" s="172"/>
      <c r="AM257" s="172"/>
      <c r="AN257" s="172"/>
      <c r="AO257" s="172"/>
    </row>
    <row r="258" spans="1:41" s="81" customFormat="1" ht="15" hidden="1" x14ac:dyDescent="0.25">
      <c r="A258" s="137">
        <f t="shared" si="37"/>
        <v>0</v>
      </c>
      <c r="B258" s="83" t="s">
        <v>167</v>
      </c>
      <c r="C258" s="84" t="s">
        <v>417</v>
      </c>
      <c r="D258" s="88" t="s">
        <v>418</v>
      </c>
      <c r="E258" s="94"/>
      <c r="F258" s="87">
        <f t="shared" si="36"/>
        <v>208995.85</v>
      </c>
      <c r="G258" s="87">
        <f t="shared" si="39"/>
        <v>0</v>
      </c>
      <c r="H258" s="149"/>
      <c r="J258" s="104"/>
      <c r="K258" s="105">
        <f t="shared" si="40"/>
        <v>0</v>
      </c>
      <c r="M258" s="104"/>
      <c r="N258" s="105">
        <f t="shared" si="41"/>
        <v>0</v>
      </c>
      <c r="O258" s="137"/>
      <c r="P258" s="104"/>
      <c r="Q258" s="105">
        <f t="shared" si="42"/>
        <v>0</v>
      </c>
      <c r="R258" s="137"/>
      <c r="S258" s="104"/>
      <c r="T258" s="105">
        <f t="shared" si="43"/>
        <v>0</v>
      </c>
      <c r="U258" s="137"/>
      <c r="V258" s="104"/>
      <c r="W258" s="105">
        <f t="shared" si="44"/>
        <v>0</v>
      </c>
      <c r="X258" s="137"/>
      <c r="Y258" s="135">
        <f t="shared" si="45"/>
        <v>0</v>
      </c>
      <c r="Z258" s="105">
        <f t="shared" si="46"/>
        <v>0</v>
      </c>
      <c r="AB258" s="139">
        <v>208995.85</v>
      </c>
      <c r="AC258" s="139">
        <v>234587.18</v>
      </c>
      <c r="AD258" s="139">
        <v>208995.85</v>
      </c>
      <c r="AE258" s="139">
        <v>0</v>
      </c>
      <c r="AG258" s="172"/>
      <c r="AH258" s="172"/>
      <c r="AI258" s="172"/>
      <c r="AJ258" s="172"/>
      <c r="AK258" s="172"/>
      <c r="AL258" s="172"/>
      <c r="AM258" s="172"/>
      <c r="AN258" s="172"/>
      <c r="AO258" s="172"/>
    </row>
    <row r="259" spans="1:41" s="81" customFormat="1" ht="30" hidden="1" x14ac:dyDescent="0.25">
      <c r="A259" s="137">
        <f t="shared" si="37"/>
        <v>0</v>
      </c>
      <c r="B259" s="83" t="s">
        <v>173</v>
      </c>
      <c r="C259" s="84" t="s">
        <v>419</v>
      </c>
      <c r="D259" s="88" t="s">
        <v>102</v>
      </c>
      <c r="E259" s="94"/>
      <c r="F259" s="87">
        <f t="shared" si="36"/>
        <v>468150.71</v>
      </c>
      <c r="G259" s="87">
        <f t="shared" si="39"/>
        <v>0</v>
      </c>
      <c r="H259" s="149"/>
      <c r="J259" s="104"/>
      <c r="K259" s="105">
        <f t="shared" si="40"/>
        <v>0</v>
      </c>
      <c r="M259" s="104"/>
      <c r="N259" s="105">
        <f t="shared" si="41"/>
        <v>0</v>
      </c>
      <c r="O259" s="137"/>
      <c r="P259" s="104"/>
      <c r="Q259" s="105">
        <f t="shared" si="42"/>
        <v>0</v>
      </c>
      <c r="R259" s="137"/>
      <c r="S259" s="104"/>
      <c r="T259" s="105">
        <f t="shared" si="43"/>
        <v>0</v>
      </c>
      <c r="U259" s="137"/>
      <c r="V259" s="104"/>
      <c r="W259" s="105">
        <f t="shared" si="44"/>
        <v>0</v>
      </c>
      <c r="X259" s="137"/>
      <c r="Y259" s="135">
        <f t="shared" si="45"/>
        <v>0</v>
      </c>
      <c r="Z259" s="105">
        <f t="shared" si="46"/>
        <v>0</v>
      </c>
      <c r="AB259" s="139">
        <v>468150.71</v>
      </c>
      <c r="AC259" s="139">
        <v>525475.29</v>
      </c>
      <c r="AD259" s="139">
        <v>468150.71</v>
      </c>
      <c r="AE259" s="139">
        <v>0</v>
      </c>
      <c r="AG259" s="172"/>
      <c r="AH259" s="172"/>
      <c r="AI259" s="172"/>
      <c r="AJ259" s="172"/>
      <c r="AK259" s="172"/>
      <c r="AL259" s="172"/>
      <c r="AM259" s="172"/>
      <c r="AN259" s="172"/>
      <c r="AO259" s="172"/>
    </row>
    <row r="260" spans="1:41" s="81" customFormat="1" ht="30" hidden="1" x14ac:dyDescent="0.25">
      <c r="A260" s="137">
        <f t="shared" si="37"/>
        <v>0</v>
      </c>
      <c r="B260" s="83" t="s">
        <v>178</v>
      </c>
      <c r="C260" s="84" t="s">
        <v>420</v>
      </c>
      <c r="D260" s="88" t="s">
        <v>104</v>
      </c>
      <c r="E260" s="94"/>
      <c r="F260" s="87">
        <f t="shared" si="36"/>
        <v>315848.37</v>
      </c>
      <c r="G260" s="87">
        <f t="shared" si="39"/>
        <v>0</v>
      </c>
      <c r="H260" s="149" t="s">
        <v>678</v>
      </c>
      <c r="J260" s="104"/>
      <c r="K260" s="105">
        <f t="shared" si="40"/>
        <v>0</v>
      </c>
      <c r="M260" s="104"/>
      <c r="N260" s="105">
        <f t="shared" si="41"/>
        <v>0</v>
      </c>
      <c r="O260" s="137"/>
      <c r="P260" s="104"/>
      <c r="Q260" s="105">
        <f t="shared" si="42"/>
        <v>0</v>
      </c>
      <c r="R260" s="137"/>
      <c r="S260" s="104"/>
      <c r="T260" s="105">
        <f t="shared" si="43"/>
        <v>0</v>
      </c>
      <c r="U260" s="137"/>
      <c r="V260" s="104"/>
      <c r="W260" s="105">
        <f t="shared" si="44"/>
        <v>0</v>
      </c>
      <c r="X260" s="137"/>
      <c r="Y260" s="135">
        <f t="shared" si="45"/>
        <v>0</v>
      </c>
      <c r="Z260" s="105">
        <f t="shared" si="46"/>
        <v>0</v>
      </c>
      <c r="AB260" s="139">
        <v>315848.37</v>
      </c>
      <c r="AC260" s="139">
        <v>354523.68</v>
      </c>
      <c r="AD260" s="139">
        <v>315848.37</v>
      </c>
      <c r="AE260" s="139">
        <v>0</v>
      </c>
      <c r="AG260" s="172"/>
      <c r="AH260" s="172"/>
      <c r="AI260" s="172"/>
      <c r="AJ260" s="172"/>
      <c r="AK260" s="172"/>
      <c r="AL260" s="172"/>
      <c r="AM260" s="172"/>
      <c r="AN260" s="172"/>
      <c r="AO260" s="172"/>
    </row>
    <row r="261" spans="1:41" s="81" customFormat="1" ht="30" hidden="1" x14ac:dyDescent="0.25">
      <c r="A261" s="137">
        <f t="shared" si="37"/>
        <v>0</v>
      </c>
      <c r="B261" s="83" t="s">
        <v>180</v>
      </c>
      <c r="C261" s="84" t="s">
        <v>421</v>
      </c>
      <c r="D261" s="88" t="s">
        <v>108</v>
      </c>
      <c r="E261" s="94"/>
      <c r="F261" s="87">
        <f t="shared" si="36"/>
        <v>58518.84</v>
      </c>
      <c r="G261" s="87">
        <f t="shared" si="39"/>
        <v>0</v>
      </c>
      <c r="H261" s="149" t="s">
        <v>220</v>
      </c>
      <c r="J261" s="104"/>
      <c r="K261" s="105">
        <f t="shared" si="40"/>
        <v>0</v>
      </c>
      <c r="M261" s="104"/>
      <c r="N261" s="105">
        <f t="shared" si="41"/>
        <v>0</v>
      </c>
      <c r="O261" s="137"/>
      <c r="P261" s="104"/>
      <c r="Q261" s="105">
        <f t="shared" si="42"/>
        <v>0</v>
      </c>
      <c r="R261" s="137"/>
      <c r="S261" s="104"/>
      <c r="T261" s="105">
        <f t="shared" si="43"/>
        <v>0</v>
      </c>
      <c r="U261" s="137"/>
      <c r="V261" s="104"/>
      <c r="W261" s="105">
        <f t="shared" si="44"/>
        <v>0</v>
      </c>
      <c r="X261" s="137"/>
      <c r="Y261" s="135">
        <f t="shared" si="45"/>
        <v>0</v>
      </c>
      <c r="Z261" s="105">
        <f t="shared" si="46"/>
        <v>0</v>
      </c>
      <c r="AB261" s="139">
        <v>58518.84</v>
      </c>
      <c r="AC261" s="139">
        <v>65684.41</v>
      </c>
      <c r="AD261" s="139">
        <v>58518.84</v>
      </c>
      <c r="AE261" s="139">
        <v>0</v>
      </c>
      <c r="AG261" s="172"/>
      <c r="AH261" s="172"/>
      <c r="AI261" s="172"/>
      <c r="AJ261" s="172"/>
      <c r="AK261" s="172"/>
      <c r="AL261" s="172"/>
      <c r="AM261" s="172"/>
      <c r="AN261" s="172"/>
      <c r="AO261" s="172"/>
    </row>
    <row r="262" spans="1:41" s="81" customFormat="1" ht="15" hidden="1" x14ac:dyDescent="0.25">
      <c r="A262" s="137">
        <f t="shared" si="37"/>
        <v>0</v>
      </c>
      <c r="B262" s="83" t="s">
        <v>181</v>
      </c>
      <c r="C262" s="84" t="s">
        <v>422</v>
      </c>
      <c r="D262" s="88" t="s">
        <v>104</v>
      </c>
      <c r="E262" s="94"/>
      <c r="F262" s="87">
        <f t="shared" si="36"/>
        <v>11703.77</v>
      </c>
      <c r="G262" s="87">
        <f t="shared" si="39"/>
        <v>0</v>
      </c>
      <c r="H262" s="149"/>
      <c r="J262" s="104"/>
      <c r="K262" s="105">
        <f t="shared" si="40"/>
        <v>0</v>
      </c>
      <c r="M262" s="104"/>
      <c r="N262" s="105">
        <f t="shared" si="41"/>
        <v>0</v>
      </c>
      <c r="O262" s="137"/>
      <c r="P262" s="104"/>
      <c r="Q262" s="105">
        <f t="shared" si="42"/>
        <v>0</v>
      </c>
      <c r="R262" s="137"/>
      <c r="S262" s="104"/>
      <c r="T262" s="105">
        <f t="shared" si="43"/>
        <v>0</v>
      </c>
      <c r="U262" s="137"/>
      <c r="V262" s="104"/>
      <c r="W262" s="105">
        <f t="shared" si="44"/>
        <v>0</v>
      </c>
      <c r="X262" s="137"/>
      <c r="Y262" s="135">
        <f t="shared" si="45"/>
        <v>0</v>
      </c>
      <c r="Z262" s="105">
        <f t="shared" si="46"/>
        <v>0</v>
      </c>
      <c r="AB262" s="139">
        <v>11703.77</v>
      </c>
      <c r="AC262" s="139">
        <v>13136.88</v>
      </c>
      <c r="AD262" s="139">
        <v>11703.77</v>
      </c>
      <c r="AE262" s="139">
        <v>0</v>
      </c>
      <c r="AG262" s="172"/>
      <c r="AH262" s="172"/>
      <c r="AI262" s="172"/>
      <c r="AJ262" s="172"/>
      <c r="AK262" s="172"/>
      <c r="AL262" s="172"/>
      <c r="AM262" s="172"/>
      <c r="AN262" s="172"/>
      <c r="AO262" s="172"/>
    </row>
    <row r="263" spans="1:41" s="81" customFormat="1" ht="15" hidden="1" x14ac:dyDescent="0.25">
      <c r="A263" s="137">
        <f t="shared" si="37"/>
        <v>0</v>
      </c>
      <c r="B263" s="83" t="s">
        <v>187</v>
      </c>
      <c r="C263" s="84" t="s">
        <v>423</v>
      </c>
      <c r="D263" s="88" t="s">
        <v>104</v>
      </c>
      <c r="E263" s="94"/>
      <c r="F263" s="87">
        <f t="shared" si="36"/>
        <v>11703.77</v>
      </c>
      <c r="G263" s="87">
        <f t="shared" si="39"/>
        <v>0</v>
      </c>
      <c r="H263" s="149"/>
      <c r="J263" s="104"/>
      <c r="K263" s="105">
        <f t="shared" si="40"/>
        <v>0</v>
      </c>
      <c r="M263" s="104"/>
      <c r="N263" s="105">
        <f t="shared" si="41"/>
        <v>0</v>
      </c>
      <c r="O263" s="137"/>
      <c r="P263" s="104"/>
      <c r="Q263" s="105">
        <f t="shared" si="42"/>
        <v>0</v>
      </c>
      <c r="R263" s="137"/>
      <c r="S263" s="104"/>
      <c r="T263" s="105">
        <f t="shared" si="43"/>
        <v>0</v>
      </c>
      <c r="U263" s="137"/>
      <c r="V263" s="104"/>
      <c r="W263" s="105">
        <f t="shared" si="44"/>
        <v>0</v>
      </c>
      <c r="X263" s="137"/>
      <c r="Y263" s="135">
        <f t="shared" si="45"/>
        <v>0</v>
      </c>
      <c r="Z263" s="105">
        <f t="shared" si="46"/>
        <v>0</v>
      </c>
      <c r="AB263" s="139">
        <v>11703.77</v>
      </c>
      <c r="AC263" s="139">
        <v>13136.88</v>
      </c>
      <c r="AD263" s="139">
        <v>11703.77</v>
      </c>
      <c r="AE263" s="139">
        <v>0</v>
      </c>
      <c r="AG263" s="172"/>
      <c r="AH263" s="172"/>
      <c r="AI263" s="172"/>
      <c r="AJ263" s="172"/>
      <c r="AK263" s="172"/>
      <c r="AL263" s="172"/>
      <c r="AM263" s="172"/>
      <c r="AN263" s="172"/>
      <c r="AO263" s="172"/>
    </row>
    <row r="264" spans="1:41" s="81" customFormat="1" ht="15" hidden="1" x14ac:dyDescent="0.25">
      <c r="A264" s="137">
        <f t="shared" si="37"/>
        <v>0</v>
      </c>
      <c r="B264" s="83" t="s">
        <v>424</v>
      </c>
      <c r="C264" s="84" t="s">
        <v>506</v>
      </c>
      <c r="D264" s="88" t="s">
        <v>104</v>
      </c>
      <c r="E264" s="94"/>
      <c r="F264" s="87">
        <f t="shared" si="36"/>
        <v>6215.49</v>
      </c>
      <c r="G264" s="87">
        <f t="shared" si="39"/>
        <v>0</v>
      </c>
      <c r="H264" s="149" t="s">
        <v>507</v>
      </c>
      <c r="J264" s="104"/>
      <c r="K264" s="105">
        <f t="shared" si="40"/>
        <v>0</v>
      </c>
      <c r="M264" s="104"/>
      <c r="N264" s="105">
        <f t="shared" si="41"/>
        <v>0</v>
      </c>
      <c r="O264" s="137"/>
      <c r="P264" s="104"/>
      <c r="Q264" s="105">
        <f t="shared" si="42"/>
        <v>0</v>
      </c>
      <c r="R264" s="137"/>
      <c r="S264" s="104"/>
      <c r="T264" s="105">
        <f t="shared" si="43"/>
        <v>0</v>
      </c>
      <c r="U264" s="137"/>
      <c r="V264" s="104"/>
      <c r="W264" s="105">
        <f t="shared" si="44"/>
        <v>0</v>
      </c>
      <c r="X264" s="137"/>
      <c r="Y264" s="135">
        <f t="shared" si="45"/>
        <v>0</v>
      </c>
      <c r="Z264" s="105">
        <f t="shared" si="46"/>
        <v>0</v>
      </c>
      <c r="AB264" s="139">
        <v>6215.49</v>
      </c>
      <c r="AC264" s="139">
        <v>6976.57</v>
      </c>
      <c r="AD264" s="139">
        <v>6215.49</v>
      </c>
      <c r="AE264" s="139">
        <v>0</v>
      </c>
      <c r="AG264" s="172"/>
      <c r="AH264" s="172"/>
      <c r="AI264" s="172"/>
      <c r="AJ264" s="172"/>
      <c r="AK264" s="172"/>
      <c r="AL264" s="172"/>
      <c r="AM264" s="172"/>
      <c r="AN264" s="172"/>
      <c r="AO264" s="172"/>
    </row>
    <row r="265" spans="1:41" s="81" customFormat="1" ht="15" hidden="1" x14ac:dyDescent="0.25">
      <c r="A265" s="137">
        <f t="shared" si="37"/>
        <v>0</v>
      </c>
      <c r="B265" s="83" t="s">
        <v>426</v>
      </c>
      <c r="C265" s="84" t="s">
        <v>425</v>
      </c>
      <c r="D265" s="88" t="s">
        <v>102</v>
      </c>
      <c r="E265" s="94"/>
      <c r="F265" s="87">
        <f t="shared" si="36"/>
        <v>117333.23</v>
      </c>
      <c r="G265" s="87">
        <f t="shared" ref="G265:G326" si="47">+F265*E265</f>
        <v>0</v>
      </c>
      <c r="H265" s="149"/>
      <c r="J265" s="104"/>
      <c r="K265" s="105">
        <f t="shared" ref="K265:K328" si="48">+J265*$F265</f>
        <v>0</v>
      </c>
      <c r="M265" s="104"/>
      <c r="N265" s="105">
        <f t="shared" ref="N265:N328" si="49">+M265*$F265</f>
        <v>0</v>
      </c>
      <c r="O265" s="137"/>
      <c r="P265" s="104"/>
      <c r="Q265" s="105">
        <f t="shared" ref="Q265:Q328" si="50">+P265*$F265</f>
        <v>0</v>
      </c>
      <c r="R265" s="137"/>
      <c r="S265" s="104"/>
      <c r="T265" s="105">
        <f t="shared" ref="T265:T328" si="51">+S265*$F265</f>
        <v>0</v>
      </c>
      <c r="U265" s="137"/>
      <c r="V265" s="104"/>
      <c r="W265" s="105">
        <f t="shared" ref="W265:W328" si="52">+V265*$F265</f>
        <v>0</v>
      </c>
      <c r="X265" s="137"/>
      <c r="Y265" s="135">
        <f t="shared" ref="Y265:Y328" si="53">+V265+S265+P265+M265+J265</f>
        <v>0</v>
      </c>
      <c r="Z265" s="105">
        <f t="shared" ref="Z265:Z328" si="54">+Y265*$F265</f>
        <v>0</v>
      </c>
      <c r="AB265" s="139">
        <v>117333.23</v>
      </c>
      <c r="AC265" s="139">
        <v>131700.57</v>
      </c>
      <c r="AD265" s="139">
        <v>117333.23</v>
      </c>
      <c r="AE265" s="139">
        <v>0</v>
      </c>
      <c r="AG265" s="172"/>
      <c r="AH265" s="172"/>
      <c r="AI265" s="172"/>
      <c r="AJ265" s="172"/>
      <c r="AK265" s="172"/>
      <c r="AL265" s="172"/>
      <c r="AM265" s="172"/>
      <c r="AN265" s="172"/>
      <c r="AO265" s="172"/>
    </row>
    <row r="266" spans="1:41" s="81" customFormat="1" ht="45" hidden="1" x14ac:dyDescent="0.25">
      <c r="A266" s="137">
        <f t="shared" si="37"/>
        <v>0</v>
      </c>
      <c r="B266" s="83" t="s">
        <v>427</v>
      </c>
      <c r="C266" s="84" t="s">
        <v>637</v>
      </c>
      <c r="D266" s="88" t="s">
        <v>104</v>
      </c>
      <c r="E266" s="94"/>
      <c r="F266" s="87">
        <f t="shared" si="36"/>
        <v>20774.64</v>
      </c>
      <c r="G266" s="87">
        <f t="shared" si="47"/>
        <v>0</v>
      </c>
      <c r="H266" s="149"/>
      <c r="J266" s="104"/>
      <c r="K266" s="105">
        <f t="shared" si="48"/>
        <v>0</v>
      </c>
      <c r="M266" s="104"/>
      <c r="N266" s="105">
        <f t="shared" si="49"/>
        <v>0</v>
      </c>
      <c r="O266" s="137"/>
      <c r="P266" s="104"/>
      <c r="Q266" s="105">
        <f t="shared" si="50"/>
        <v>0</v>
      </c>
      <c r="R266" s="137"/>
      <c r="S266" s="104"/>
      <c r="T266" s="105">
        <f t="shared" si="51"/>
        <v>0</v>
      </c>
      <c r="U266" s="137"/>
      <c r="V266" s="104"/>
      <c r="W266" s="105">
        <f t="shared" si="52"/>
        <v>0</v>
      </c>
      <c r="X266" s="137"/>
      <c r="Y266" s="135">
        <f t="shared" si="53"/>
        <v>0</v>
      </c>
      <c r="Z266" s="105">
        <f t="shared" si="54"/>
        <v>0</v>
      </c>
      <c r="AB266" s="139">
        <v>20774.64</v>
      </c>
      <c r="AC266" s="139">
        <v>23318.47</v>
      </c>
      <c r="AD266" s="139">
        <v>20774.64</v>
      </c>
      <c r="AE266" s="139">
        <v>0</v>
      </c>
      <c r="AG266" s="172"/>
      <c r="AH266" s="172"/>
      <c r="AI266" s="172"/>
      <c r="AJ266" s="172"/>
      <c r="AK266" s="172"/>
      <c r="AL266" s="172"/>
      <c r="AM266" s="172"/>
      <c r="AN266" s="172"/>
      <c r="AO266" s="172"/>
    </row>
    <row r="267" spans="1:41" s="81" customFormat="1" ht="15" hidden="1" x14ac:dyDescent="0.25">
      <c r="A267" s="137">
        <f t="shared" si="37"/>
        <v>0</v>
      </c>
      <c r="B267" s="83" t="s">
        <v>479</v>
      </c>
      <c r="C267" s="84" t="s">
        <v>638</v>
      </c>
      <c r="D267" s="88" t="s">
        <v>263</v>
      </c>
      <c r="E267" s="94"/>
      <c r="F267" s="87">
        <f t="shared" si="36"/>
        <v>493230.21</v>
      </c>
      <c r="G267" s="87">
        <f t="shared" si="47"/>
        <v>0</v>
      </c>
      <c r="H267" s="149"/>
      <c r="J267" s="104"/>
      <c r="K267" s="105">
        <f t="shared" si="48"/>
        <v>0</v>
      </c>
      <c r="M267" s="104"/>
      <c r="N267" s="105">
        <f t="shared" si="49"/>
        <v>0</v>
      </c>
      <c r="O267" s="137"/>
      <c r="P267" s="104"/>
      <c r="Q267" s="105">
        <f t="shared" si="50"/>
        <v>0</v>
      </c>
      <c r="R267" s="137"/>
      <c r="S267" s="104"/>
      <c r="T267" s="105">
        <f t="shared" si="51"/>
        <v>0</v>
      </c>
      <c r="U267" s="137"/>
      <c r="V267" s="104"/>
      <c r="W267" s="105">
        <f t="shared" si="52"/>
        <v>0</v>
      </c>
      <c r="X267" s="137"/>
      <c r="Y267" s="135">
        <f t="shared" si="53"/>
        <v>0</v>
      </c>
      <c r="Z267" s="105">
        <f t="shared" si="54"/>
        <v>0</v>
      </c>
      <c r="AB267" s="139">
        <v>493230.21</v>
      </c>
      <c r="AC267" s="139">
        <v>553625.75</v>
      </c>
      <c r="AD267" s="139">
        <v>493230.21</v>
      </c>
      <c r="AE267" s="139">
        <v>0</v>
      </c>
      <c r="AG267" s="172"/>
      <c r="AH267" s="172"/>
      <c r="AI267" s="172"/>
      <c r="AJ267" s="172"/>
      <c r="AK267" s="172"/>
      <c r="AL267" s="172"/>
      <c r="AM267" s="172"/>
      <c r="AN267" s="172"/>
      <c r="AO267" s="172"/>
    </row>
    <row r="268" spans="1:41" s="81" customFormat="1" ht="15" x14ac:dyDescent="0.25">
      <c r="A268" s="137">
        <f t="shared" si="37"/>
        <v>1</v>
      </c>
      <c r="B268" s="83" t="s">
        <v>480</v>
      </c>
      <c r="C268" s="84" t="s">
        <v>639</v>
      </c>
      <c r="D268" s="88" t="s">
        <v>102</v>
      </c>
      <c r="E268" s="94">
        <v>1</v>
      </c>
      <c r="F268" s="87">
        <f t="shared" si="36"/>
        <v>59354.82</v>
      </c>
      <c r="G268" s="87">
        <f t="shared" si="47"/>
        <v>59354.82</v>
      </c>
      <c r="H268" s="149"/>
      <c r="J268" s="104">
        <v>1</v>
      </c>
      <c r="K268" s="105">
        <f t="shared" si="48"/>
        <v>59354.82</v>
      </c>
      <c r="M268" s="104"/>
      <c r="N268" s="105">
        <f t="shared" si="49"/>
        <v>0</v>
      </c>
      <c r="O268" s="137"/>
      <c r="P268" s="104"/>
      <c r="Q268" s="105">
        <f t="shared" si="50"/>
        <v>0</v>
      </c>
      <c r="R268" s="137"/>
      <c r="S268" s="104"/>
      <c r="T268" s="105">
        <f t="shared" si="51"/>
        <v>0</v>
      </c>
      <c r="U268" s="137"/>
      <c r="V268" s="104"/>
      <c r="W268" s="105">
        <f t="shared" si="52"/>
        <v>0</v>
      </c>
      <c r="X268" s="137"/>
      <c r="Y268" s="135">
        <f t="shared" si="53"/>
        <v>1</v>
      </c>
      <c r="Z268" s="105">
        <f t="shared" si="54"/>
        <v>59354.82</v>
      </c>
      <c r="AB268" s="139">
        <v>59354.82</v>
      </c>
      <c r="AC268" s="139">
        <v>66622.759999999995</v>
      </c>
      <c r="AD268" s="139">
        <v>59354.82</v>
      </c>
      <c r="AE268" s="139">
        <v>0</v>
      </c>
      <c r="AG268" s="172"/>
      <c r="AH268" s="172"/>
      <c r="AI268" s="172"/>
      <c r="AJ268" s="172"/>
      <c r="AK268" s="172"/>
      <c r="AL268" s="172"/>
      <c r="AM268" s="172"/>
      <c r="AN268" s="172"/>
      <c r="AO268" s="172"/>
    </row>
    <row r="269" spans="1:41" s="81" customFormat="1" ht="30" hidden="1" x14ac:dyDescent="0.25">
      <c r="A269" s="137">
        <f t="shared" si="37"/>
        <v>0</v>
      </c>
      <c r="B269" s="83" t="s">
        <v>481</v>
      </c>
      <c r="C269" s="84" t="s">
        <v>640</v>
      </c>
      <c r="D269" s="88" t="s">
        <v>121</v>
      </c>
      <c r="E269" s="94"/>
      <c r="F269" s="87">
        <f t="shared" si="36"/>
        <v>200636.02</v>
      </c>
      <c r="G269" s="87">
        <f t="shared" si="47"/>
        <v>0</v>
      </c>
      <c r="H269" s="149"/>
      <c r="J269" s="104"/>
      <c r="K269" s="105">
        <f t="shared" si="48"/>
        <v>0</v>
      </c>
      <c r="M269" s="104"/>
      <c r="N269" s="105">
        <f t="shared" si="49"/>
        <v>0</v>
      </c>
      <c r="O269" s="137"/>
      <c r="P269" s="104"/>
      <c r="Q269" s="105">
        <f t="shared" si="50"/>
        <v>0</v>
      </c>
      <c r="R269" s="137"/>
      <c r="S269" s="104"/>
      <c r="T269" s="105">
        <f t="shared" si="51"/>
        <v>0</v>
      </c>
      <c r="U269" s="137"/>
      <c r="V269" s="104"/>
      <c r="W269" s="105">
        <f t="shared" si="52"/>
        <v>0</v>
      </c>
      <c r="X269" s="137"/>
      <c r="Y269" s="135">
        <f t="shared" si="53"/>
        <v>0</v>
      </c>
      <c r="Z269" s="105">
        <f t="shared" si="54"/>
        <v>0</v>
      </c>
      <c r="AB269" s="139">
        <v>200636.02</v>
      </c>
      <c r="AC269" s="139">
        <v>225203.7</v>
      </c>
      <c r="AD269" s="139">
        <v>200636.02</v>
      </c>
      <c r="AE269" s="139">
        <v>0</v>
      </c>
      <c r="AG269" s="172"/>
      <c r="AH269" s="172"/>
      <c r="AI269" s="172"/>
      <c r="AJ269" s="172"/>
      <c r="AK269" s="172"/>
      <c r="AL269" s="172"/>
      <c r="AM269" s="172"/>
      <c r="AN269" s="172"/>
      <c r="AO269" s="172"/>
    </row>
    <row r="270" spans="1:41" s="81" customFormat="1" ht="15" hidden="1" x14ac:dyDescent="0.25">
      <c r="A270" s="137">
        <f t="shared" si="37"/>
        <v>0</v>
      </c>
      <c r="B270" s="83" t="s">
        <v>482</v>
      </c>
      <c r="C270" s="84" t="s">
        <v>641</v>
      </c>
      <c r="D270" s="88" t="s">
        <v>104</v>
      </c>
      <c r="E270" s="94"/>
      <c r="F270" s="87">
        <f t="shared" si="36"/>
        <v>4932.3</v>
      </c>
      <c r="G270" s="87">
        <f t="shared" si="47"/>
        <v>0</v>
      </c>
      <c r="H270" s="149"/>
      <c r="J270" s="104"/>
      <c r="K270" s="105">
        <f t="shared" si="48"/>
        <v>0</v>
      </c>
      <c r="M270" s="104"/>
      <c r="N270" s="105">
        <f t="shared" si="49"/>
        <v>0</v>
      </c>
      <c r="O270" s="137"/>
      <c r="P270" s="104"/>
      <c r="Q270" s="105">
        <f t="shared" si="50"/>
        <v>0</v>
      </c>
      <c r="R270" s="137"/>
      <c r="S270" s="104"/>
      <c r="T270" s="105">
        <f t="shared" si="51"/>
        <v>0</v>
      </c>
      <c r="U270" s="137"/>
      <c r="V270" s="104"/>
      <c r="W270" s="105">
        <f t="shared" si="52"/>
        <v>0</v>
      </c>
      <c r="X270" s="137"/>
      <c r="Y270" s="135">
        <f t="shared" si="53"/>
        <v>0</v>
      </c>
      <c r="Z270" s="105">
        <f t="shared" si="54"/>
        <v>0</v>
      </c>
      <c r="AB270" s="139">
        <v>4932.3</v>
      </c>
      <c r="AC270" s="139">
        <v>5536.26</v>
      </c>
      <c r="AD270" s="139">
        <v>4932.3</v>
      </c>
      <c r="AE270" s="139">
        <v>0</v>
      </c>
      <c r="AG270" s="172"/>
      <c r="AH270" s="172"/>
      <c r="AI270" s="172"/>
      <c r="AJ270" s="172"/>
      <c r="AK270" s="172"/>
      <c r="AL270" s="172"/>
      <c r="AM270" s="172"/>
      <c r="AN270" s="172"/>
      <c r="AO270" s="172"/>
    </row>
    <row r="271" spans="1:41" s="81" customFormat="1" ht="30" hidden="1" x14ac:dyDescent="0.25">
      <c r="A271" s="137">
        <f t="shared" si="37"/>
        <v>0</v>
      </c>
      <c r="B271" s="83" t="s">
        <v>483</v>
      </c>
      <c r="C271" s="84" t="s">
        <v>642</v>
      </c>
      <c r="D271" s="88" t="s">
        <v>102</v>
      </c>
      <c r="E271" s="94"/>
      <c r="F271" s="87">
        <f t="shared" si="36"/>
        <v>20063.599999999999</v>
      </c>
      <c r="G271" s="87">
        <f t="shared" si="47"/>
        <v>0</v>
      </c>
      <c r="H271" s="149"/>
      <c r="J271" s="104"/>
      <c r="K271" s="105">
        <f t="shared" si="48"/>
        <v>0</v>
      </c>
      <c r="M271" s="104"/>
      <c r="N271" s="105">
        <f t="shared" si="49"/>
        <v>0</v>
      </c>
      <c r="O271" s="137"/>
      <c r="P271" s="104"/>
      <c r="Q271" s="105">
        <f t="shared" si="50"/>
        <v>0</v>
      </c>
      <c r="R271" s="137"/>
      <c r="S271" s="104"/>
      <c r="T271" s="105">
        <f t="shared" si="51"/>
        <v>0</v>
      </c>
      <c r="U271" s="137"/>
      <c r="V271" s="104"/>
      <c r="W271" s="105">
        <f t="shared" si="52"/>
        <v>0</v>
      </c>
      <c r="X271" s="137"/>
      <c r="Y271" s="135">
        <f t="shared" si="53"/>
        <v>0</v>
      </c>
      <c r="Z271" s="105">
        <f t="shared" si="54"/>
        <v>0</v>
      </c>
      <c r="AB271" s="139">
        <v>20063.599999999999</v>
      </c>
      <c r="AC271" s="139">
        <v>22520.37</v>
      </c>
      <c r="AD271" s="139">
        <v>20063.599999999999</v>
      </c>
      <c r="AE271" s="139">
        <v>0</v>
      </c>
      <c r="AG271" s="172"/>
      <c r="AH271" s="172"/>
      <c r="AI271" s="172"/>
      <c r="AJ271" s="172"/>
      <c r="AK271" s="172"/>
      <c r="AL271" s="172"/>
      <c r="AM271" s="172"/>
      <c r="AN271" s="172"/>
      <c r="AO271" s="172"/>
    </row>
    <row r="272" spans="1:41" s="81" customFormat="1" ht="15" hidden="1" x14ac:dyDescent="0.25">
      <c r="A272" s="137">
        <f t="shared" si="37"/>
        <v>0</v>
      </c>
      <c r="B272" s="83" t="s">
        <v>484</v>
      </c>
      <c r="C272" s="84" t="s">
        <v>744</v>
      </c>
      <c r="D272" s="88" t="s">
        <v>102</v>
      </c>
      <c r="E272" s="94"/>
      <c r="F272" s="87">
        <f t="shared" si="36"/>
        <v>205141.65</v>
      </c>
      <c r="G272" s="87">
        <f t="shared" si="47"/>
        <v>0</v>
      </c>
      <c r="H272" s="149" t="s">
        <v>777</v>
      </c>
      <c r="J272" s="104"/>
      <c r="K272" s="105">
        <f t="shared" si="48"/>
        <v>0</v>
      </c>
      <c r="M272" s="104"/>
      <c r="N272" s="105">
        <f t="shared" si="49"/>
        <v>0</v>
      </c>
      <c r="O272" s="137"/>
      <c r="P272" s="104"/>
      <c r="Q272" s="105">
        <f t="shared" si="50"/>
        <v>0</v>
      </c>
      <c r="R272" s="137"/>
      <c r="S272" s="104"/>
      <c r="T272" s="105">
        <f t="shared" si="51"/>
        <v>0</v>
      </c>
      <c r="U272" s="137"/>
      <c r="V272" s="104"/>
      <c r="W272" s="105">
        <f t="shared" si="52"/>
        <v>0</v>
      </c>
      <c r="X272" s="137"/>
      <c r="Y272" s="135">
        <f t="shared" si="53"/>
        <v>0</v>
      </c>
      <c r="Z272" s="105">
        <f t="shared" si="54"/>
        <v>0</v>
      </c>
      <c r="AB272" s="139">
        <v>205141.65</v>
      </c>
      <c r="AC272" s="139">
        <v>230261.04</v>
      </c>
      <c r="AD272" s="139">
        <v>205141.65</v>
      </c>
      <c r="AE272" s="139">
        <v>0</v>
      </c>
      <c r="AG272" s="172"/>
      <c r="AH272" s="172"/>
      <c r="AI272" s="172"/>
      <c r="AJ272" s="172"/>
      <c r="AK272" s="172"/>
      <c r="AL272" s="172"/>
      <c r="AM272" s="172"/>
      <c r="AN272" s="172"/>
      <c r="AO272" s="172"/>
    </row>
    <row r="273" spans="1:41" s="81" customFormat="1" ht="30" hidden="1" x14ac:dyDescent="0.25">
      <c r="A273" s="137">
        <f t="shared" si="37"/>
        <v>0</v>
      </c>
      <c r="B273" s="83" t="s">
        <v>485</v>
      </c>
      <c r="C273" s="84" t="s">
        <v>745</v>
      </c>
      <c r="D273" s="88" t="s">
        <v>102</v>
      </c>
      <c r="E273" s="94"/>
      <c r="F273" s="87">
        <f t="shared" si="36"/>
        <v>253159.24</v>
      </c>
      <c r="G273" s="87">
        <f t="shared" si="47"/>
        <v>0</v>
      </c>
      <c r="H273" s="149"/>
      <c r="J273" s="104"/>
      <c r="K273" s="105">
        <f t="shared" si="48"/>
        <v>0</v>
      </c>
      <c r="M273" s="104"/>
      <c r="N273" s="105">
        <f t="shared" si="49"/>
        <v>0</v>
      </c>
      <c r="O273" s="137"/>
      <c r="P273" s="104"/>
      <c r="Q273" s="105">
        <f t="shared" si="50"/>
        <v>0</v>
      </c>
      <c r="R273" s="137"/>
      <c r="S273" s="104"/>
      <c r="T273" s="105">
        <f t="shared" si="51"/>
        <v>0</v>
      </c>
      <c r="U273" s="137"/>
      <c r="V273" s="104"/>
      <c r="W273" s="105">
        <f t="shared" si="52"/>
        <v>0</v>
      </c>
      <c r="X273" s="137"/>
      <c r="Y273" s="135">
        <f t="shared" si="53"/>
        <v>0</v>
      </c>
      <c r="Z273" s="105">
        <f t="shared" si="54"/>
        <v>0</v>
      </c>
      <c r="AB273" s="139">
        <v>253159.24</v>
      </c>
      <c r="AC273" s="139">
        <v>284158.33</v>
      </c>
      <c r="AD273" s="139">
        <v>253159.24</v>
      </c>
      <c r="AE273" s="139">
        <v>0</v>
      </c>
      <c r="AG273" s="172"/>
      <c r="AH273" s="172"/>
      <c r="AI273" s="172"/>
      <c r="AJ273" s="172"/>
      <c r="AK273" s="172"/>
      <c r="AL273" s="172"/>
      <c r="AM273" s="172"/>
      <c r="AN273" s="172"/>
      <c r="AO273" s="172"/>
    </row>
    <row r="274" spans="1:41" s="81" customFormat="1" ht="30" hidden="1" x14ac:dyDescent="0.25">
      <c r="A274" s="137">
        <f t="shared" si="37"/>
        <v>0</v>
      </c>
      <c r="B274" s="83" t="s">
        <v>486</v>
      </c>
      <c r="C274" s="84" t="s">
        <v>746</v>
      </c>
      <c r="D274" s="88" t="s">
        <v>102</v>
      </c>
      <c r="E274" s="94"/>
      <c r="F274" s="87">
        <f t="shared" si="36"/>
        <v>228707.58</v>
      </c>
      <c r="G274" s="87">
        <f t="shared" si="47"/>
        <v>0</v>
      </c>
      <c r="H274" s="149"/>
      <c r="J274" s="104"/>
      <c r="K274" s="105">
        <f t="shared" si="48"/>
        <v>0</v>
      </c>
      <c r="M274" s="104"/>
      <c r="N274" s="105">
        <f t="shared" si="49"/>
        <v>0</v>
      </c>
      <c r="O274" s="137"/>
      <c r="P274" s="104"/>
      <c r="Q274" s="105">
        <f t="shared" si="50"/>
        <v>0</v>
      </c>
      <c r="R274" s="137"/>
      <c r="S274" s="104"/>
      <c r="T274" s="105">
        <f t="shared" si="51"/>
        <v>0</v>
      </c>
      <c r="U274" s="137"/>
      <c r="V274" s="104"/>
      <c r="W274" s="105">
        <f t="shared" si="52"/>
        <v>0</v>
      </c>
      <c r="X274" s="137"/>
      <c r="Y274" s="135">
        <f t="shared" si="53"/>
        <v>0</v>
      </c>
      <c r="Z274" s="105">
        <f t="shared" si="54"/>
        <v>0</v>
      </c>
      <c r="AB274" s="139">
        <v>228707.58</v>
      </c>
      <c r="AC274" s="139">
        <v>256712.59</v>
      </c>
      <c r="AD274" s="139">
        <v>228707.58</v>
      </c>
      <c r="AE274" s="139">
        <v>0</v>
      </c>
      <c r="AG274" s="172"/>
      <c r="AH274" s="172"/>
      <c r="AI274" s="172"/>
      <c r="AJ274" s="172"/>
      <c r="AK274" s="172"/>
      <c r="AL274" s="172"/>
      <c r="AM274" s="172"/>
      <c r="AN274" s="172"/>
      <c r="AO274" s="172"/>
    </row>
    <row r="275" spans="1:41" s="81" customFormat="1" ht="15" hidden="1" x14ac:dyDescent="0.25">
      <c r="A275" s="137">
        <f t="shared" si="37"/>
        <v>0</v>
      </c>
      <c r="B275" s="83" t="s">
        <v>487</v>
      </c>
      <c r="C275" s="84" t="s">
        <v>747</v>
      </c>
      <c r="D275" s="88" t="s">
        <v>102</v>
      </c>
      <c r="E275" s="94"/>
      <c r="F275" s="87">
        <f t="shared" si="36"/>
        <v>169658.56</v>
      </c>
      <c r="G275" s="87">
        <f t="shared" si="47"/>
        <v>0</v>
      </c>
      <c r="H275" s="149"/>
      <c r="J275" s="104"/>
      <c r="K275" s="105">
        <f t="shared" si="48"/>
        <v>0</v>
      </c>
      <c r="M275" s="104"/>
      <c r="N275" s="105">
        <f t="shared" si="49"/>
        <v>0</v>
      </c>
      <c r="O275" s="137"/>
      <c r="P275" s="104"/>
      <c r="Q275" s="105">
        <f t="shared" si="50"/>
        <v>0</v>
      </c>
      <c r="R275" s="137"/>
      <c r="S275" s="104"/>
      <c r="T275" s="105">
        <f t="shared" si="51"/>
        <v>0</v>
      </c>
      <c r="U275" s="137"/>
      <c r="V275" s="104"/>
      <c r="W275" s="105">
        <f t="shared" si="52"/>
        <v>0</v>
      </c>
      <c r="X275" s="137"/>
      <c r="Y275" s="135">
        <f t="shared" si="53"/>
        <v>0</v>
      </c>
      <c r="Z275" s="105">
        <f t="shared" si="54"/>
        <v>0</v>
      </c>
      <c r="AB275" s="139">
        <v>169658.56</v>
      </c>
      <c r="AC275" s="139">
        <v>190433.08</v>
      </c>
      <c r="AD275" s="139">
        <v>169658.56</v>
      </c>
      <c r="AE275" s="139">
        <v>0</v>
      </c>
      <c r="AG275" s="172"/>
      <c r="AH275" s="172"/>
      <c r="AI275" s="172"/>
      <c r="AJ275" s="172"/>
      <c r="AK275" s="172"/>
      <c r="AL275" s="172"/>
      <c r="AM275" s="172"/>
      <c r="AN275" s="172"/>
      <c r="AO275" s="172"/>
    </row>
    <row r="276" spans="1:41" s="81" customFormat="1" ht="15" hidden="1" x14ac:dyDescent="0.25">
      <c r="A276" s="137">
        <f t="shared" si="37"/>
        <v>0</v>
      </c>
      <c r="B276" s="83" t="s">
        <v>539</v>
      </c>
      <c r="C276" s="84" t="s">
        <v>748</v>
      </c>
      <c r="D276" s="88" t="s">
        <v>102</v>
      </c>
      <c r="E276" s="94"/>
      <c r="F276" s="87">
        <f t="shared" si="36"/>
        <v>86667.85</v>
      </c>
      <c r="G276" s="87">
        <f t="shared" si="47"/>
        <v>0</v>
      </c>
      <c r="H276" s="149"/>
      <c r="J276" s="104"/>
      <c r="K276" s="105">
        <f t="shared" si="48"/>
        <v>0</v>
      </c>
      <c r="M276" s="104"/>
      <c r="N276" s="105">
        <f t="shared" si="49"/>
        <v>0</v>
      </c>
      <c r="O276" s="137"/>
      <c r="P276" s="104"/>
      <c r="Q276" s="105">
        <f t="shared" si="50"/>
        <v>0</v>
      </c>
      <c r="R276" s="137"/>
      <c r="S276" s="104"/>
      <c r="T276" s="105">
        <f t="shared" si="51"/>
        <v>0</v>
      </c>
      <c r="U276" s="137"/>
      <c r="V276" s="104"/>
      <c r="W276" s="105">
        <f t="shared" si="52"/>
        <v>0</v>
      </c>
      <c r="X276" s="137"/>
      <c r="Y276" s="135">
        <f t="shared" si="53"/>
        <v>0</v>
      </c>
      <c r="Z276" s="105">
        <f t="shared" si="54"/>
        <v>0</v>
      </c>
      <c r="AB276" s="139">
        <v>86667.85</v>
      </c>
      <c r="AC276" s="139">
        <v>97280.24</v>
      </c>
      <c r="AD276" s="139">
        <v>86667.85</v>
      </c>
      <c r="AE276" s="139">
        <v>0</v>
      </c>
      <c r="AG276" s="172"/>
      <c r="AH276" s="172"/>
      <c r="AI276" s="172"/>
      <c r="AJ276" s="172"/>
      <c r="AK276" s="172"/>
      <c r="AL276" s="172"/>
      <c r="AM276" s="172"/>
      <c r="AN276" s="172"/>
      <c r="AO276" s="172"/>
    </row>
    <row r="277" spans="1:41" s="81" customFormat="1" ht="15" hidden="1" x14ac:dyDescent="0.25">
      <c r="A277" s="137">
        <f t="shared" si="37"/>
        <v>0</v>
      </c>
      <c r="B277" s="83" t="s">
        <v>591</v>
      </c>
      <c r="C277" s="84" t="s">
        <v>488</v>
      </c>
      <c r="D277" s="88" t="s">
        <v>108</v>
      </c>
      <c r="E277" s="94"/>
      <c r="F277" s="87">
        <f t="shared" si="36"/>
        <v>2507.9499999999998</v>
      </c>
      <c r="G277" s="87">
        <f t="shared" si="47"/>
        <v>0</v>
      </c>
      <c r="H277" s="149"/>
      <c r="J277" s="104"/>
      <c r="K277" s="105">
        <f t="shared" si="48"/>
        <v>0</v>
      </c>
      <c r="M277" s="104"/>
      <c r="N277" s="105">
        <f t="shared" si="49"/>
        <v>0</v>
      </c>
      <c r="O277" s="137"/>
      <c r="P277" s="104"/>
      <c r="Q277" s="105">
        <f t="shared" si="50"/>
        <v>0</v>
      </c>
      <c r="R277" s="137"/>
      <c r="S277" s="104"/>
      <c r="T277" s="105">
        <f t="shared" si="51"/>
        <v>0</v>
      </c>
      <c r="U277" s="137"/>
      <c r="V277" s="104"/>
      <c r="W277" s="105">
        <f t="shared" si="52"/>
        <v>0</v>
      </c>
      <c r="X277" s="137"/>
      <c r="Y277" s="135">
        <f t="shared" si="53"/>
        <v>0</v>
      </c>
      <c r="Z277" s="105">
        <f t="shared" si="54"/>
        <v>0</v>
      </c>
      <c r="AB277" s="139">
        <v>2507.9499999999998</v>
      </c>
      <c r="AC277" s="139">
        <v>2815.05</v>
      </c>
      <c r="AD277" s="139">
        <v>2507.9499999999998</v>
      </c>
      <c r="AE277" s="139">
        <v>0</v>
      </c>
      <c r="AG277" s="172"/>
      <c r="AH277" s="172"/>
      <c r="AI277" s="172"/>
      <c r="AJ277" s="172"/>
      <c r="AK277" s="172"/>
      <c r="AL277" s="172"/>
      <c r="AM277" s="172"/>
      <c r="AN277" s="172"/>
      <c r="AO277" s="172"/>
    </row>
    <row r="278" spans="1:41" s="81" customFormat="1" ht="15" hidden="1" x14ac:dyDescent="0.25">
      <c r="A278" s="137">
        <f t="shared" si="37"/>
        <v>0</v>
      </c>
      <c r="B278" s="83" t="s">
        <v>592</v>
      </c>
      <c r="C278" s="84" t="s">
        <v>489</v>
      </c>
      <c r="D278" s="88" t="s">
        <v>108</v>
      </c>
      <c r="E278" s="94"/>
      <c r="F278" s="87">
        <f t="shared" si="36"/>
        <v>17973.64</v>
      </c>
      <c r="G278" s="87">
        <f t="shared" si="47"/>
        <v>0</v>
      </c>
      <c r="H278" s="149"/>
      <c r="J278" s="104"/>
      <c r="K278" s="105">
        <f t="shared" si="48"/>
        <v>0</v>
      </c>
      <c r="M278" s="104"/>
      <c r="N278" s="105">
        <f t="shared" si="49"/>
        <v>0</v>
      </c>
      <c r="O278" s="137"/>
      <c r="P278" s="104"/>
      <c r="Q278" s="105">
        <f t="shared" si="50"/>
        <v>0</v>
      </c>
      <c r="R278" s="137"/>
      <c r="S278" s="104"/>
      <c r="T278" s="105">
        <f t="shared" si="51"/>
        <v>0</v>
      </c>
      <c r="U278" s="137"/>
      <c r="V278" s="104"/>
      <c r="W278" s="105">
        <f t="shared" si="52"/>
        <v>0</v>
      </c>
      <c r="X278" s="137"/>
      <c r="Y278" s="135">
        <f t="shared" si="53"/>
        <v>0</v>
      </c>
      <c r="Z278" s="105">
        <f t="shared" si="54"/>
        <v>0</v>
      </c>
      <c r="AB278" s="139">
        <v>17973.64</v>
      </c>
      <c r="AC278" s="139">
        <v>20174.5</v>
      </c>
      <c r="AD278" s="139">
        <v>17973.64</v>
      </c>
      <c r="AE278" s="139">
        <v>0</v>
      </c>
      <c r="AG278" s="172"/>
      <c r="AH278" s="172"/>
      <c r="AI278" s="172"/>
      <c r="AJ278" s="172"/>
      <c r="AK278" s="172"/>
      <c r="AL278" s="172"/>
      <c r="AM278" s="172"/>
      <c r="AN278" s="172"/>
      <c r="AO278" s="172"/>
    </row>
    <row r="279" spans="1:41" s="81" customFormat="1" ht="45" hidden="1" x14ac:dyDescent="0.25">
      <c r="A279" s="137">
        <f t="shared" si="37"/>
        <v>0</v>
      </c>
      <c r="B279" s="83" t="s">
        <v>593</v>
      </c>
      <c r="C279" s="84" t="s">
        <v>643</v>
      </c>
      <c r="D279" s="88" t="s">
        <v>263</v>
      </c>
      <c r="E279" s="94"/>
      <c r="F279" s="87">
        <f t="shared" si="36"/>
        <v>451431.04</v>
      </c>
      <c r="G279" s="87">
        <f t="shared" si="47"/>
        <v>0</v>
      </c>
      <c r="H279" s="149"/>
      <c r="J279" s="104"/>
      <c r="K279" s="105">
        <f t="shared" si="48"/>
        <v>0</v>
      </c>
      <c r="M279" s="104"/>
      <c r="N279" s="105">
        <f t="shared" si="49"/>
        <v>0</v>
      </c>
      <c r="O279" s="137"/>
      <c r="P279" s="104"/>
      <c r="Q279" s="105">
        <f t="shared" si="50"/>
        <v>0</v>
      </c>
      <c r="R279" s="137"/>
      <c r="S279" s="104"/>
      <c r="T279" s="105">
        <f t="shared" si="51"/>
        <v>0</v>
      </c>
      <c r="U279" s="137"/>
      <c r="V279" s="104"/>
      <c r="W279" s="105">
        <f t="shared" si="52"/>
        <v>0</v>
      </c>
      <c r="X279" s="137"/>
      <c r="Y279" s="135">
        <f t="shared" si="53"/>
        <v>0</v>
      </c>
      <c r="Z279" s="105">
        <f t="shared" si="54"/>
        <v>0</v>
      </c>
      <c r="AB279" s="139">
        <v>451431.04</v>
      </c>
      <c r="AC279" s="139">
        <v>506708.31</v>
      </c>
      <c r="AD279" s="139">
        <v>451431.04</v>
      </c>
      <c r="AE279" s="139">
        <v>0</v>
      </c>
      <c r="AG279" s="172"/>
      <c r="AH279" s="172"/>
      <c r="AI279" s="172"/>
      <c r="AJ279" s="172"/>
      <c r="AK279" s="172"/>
      <c r="AL279" s="172"/>
      <c r="AM279" s="172"/>
      <c r="AN279" s="172"/>
      <c r="AO279" s="172"/>
    </row>
    <row r="280" spans="1:41" s="81" customFormat="1" ht="45" hidden="1" x14ac:dyDescent="0.25">
      <c r="A280" s="137">
        <f t="shared" si="37"/>
        <v>0</v>
      </c>
      <c r="B280" s="83" t="s">
        <v>594</v>
      </c>
      <c r="C280" s="84" t="s">
        <v>644</v>
      </c>
      <c r="D280" s="88" t="s">
        <v>263</v>
      </c>
      <c r="E280" s="94"/>
      <c r="F280" s="87">
        <f t="shared" si="36"/>
        <v>652067.06000000006</v>
      </c>
      <c r="G280" s="87">
        <f t="shared" si="47"/>
        <v>0</v>
      </c>
      <c r="H280" s="149"/>
      <c r="J280" s="104"/>
      <c r="K280" s="105">
        <f t="shared" si="48"/>
        <v>0</v>
      </c>
      <c r="M280" s="104"/>
      <c r="N280" s="105">
        <f t="shared" si="49"/>
        <v>0</v>
      </c>
      <c r="O280" s="137"/>
      <c r="P280" s="104"/>
      <c r="Q280" s="105">
        <f t="shared" si="50"/>
        <v>0</v>
      </c>
      <c r="R280" s="137"/>
      <c r="S280" s="104"/>
      <c r="T280" s="105">
        <f t="shared" si="51"/>
        <v>0</v>
      </c>
      <c r="U280" s="137"/>
      <c r="V280" s="104"/>
      <c r="W280" s="105">
        <f t="shared" si="52"/>
        <v>0</v>
      </c>
      <c r="X280" s="137"/>
      <c r="Y280" s="135">
        <f t="shared" si="53"/>
        <v>0</v>
      </c>
      <c r="Z280" s="105">
        <f t="shared" si="54"/>
        <v>0</v>
      </c>
      <c r="AB280" s="139">
        <v>652067.06000000006</v>
      </c>
      <c r="AC280" s="139">
        <v>731912.01</v>
      </c>
      <c r="AD280" s="139">
        <v>652067.06000000006</v>
      </c>
      <c r="AE280" s="139">
        <v>0</v>
      </c>
      <c r="AG280" s="172"/>
      <c r="AH280" s="172"/>
      <c r="AI280" s="172"/>
      <c r="AJ280" s="172"/>
      <c r="AK280" s="172"/>
      <c r="AL280" s="172"/>
      <c r="AM280" s="172"/>
      <c r="AN280" s="172"/>
      <c r="AO280" s="172"/>
    </row>
    <row r="281" spans="1:41" s="81" customFormat="1" ht="45" hidden="1" x14ac:dyDescent="0.25">
      <c r="A281" s="137">
        <f t="shared" si="37"/>
        <v>0</v>
      </c>
      <c r="B281" s="83" t="s">
        <v>595</v>
      </c>
      <c r="C281" s="84" t="s">
        <v>645</v>
      </c>
      <c r="D281" s="88" t="s">
        <v>263</v>
      </c>
      <c r="E281" s="94"/>
      <c r="F281" s="87">
        <f t="shared" si="36"/>
        <v>1053339.1000000001</v>
      </c>
      <c r="G281" s="87">
        <f t="shared" si="47"/>
        <v>0</v>
      </c>
      <c r="H281" s="149"/>
      <c r="J281" s="104"/>
      <c r="K281" s="105">
        <f t="shared" si="48"/>
        <v>0</v>
      </c>
      <c r="M281" s="104"/>
      <c r="N281" s="105">
        <f t="shared" si="49"/>
        <v>0</v>
      </c>
      <c r="O281" s="137"/>
      <c r="P281" s="104"/>
      <c r="Q281" s="105">
        <f t="shared" si="50"/>
        <v>0</v>
      </c>
      <c r="R281" s="137"/>
      <c r="S281" s="104"/>
      <c r="T281" s="105">
        <f t="shared" si="51"/>
        <v>0</v>
      </c>
      <c r="U281" s="137"/>
      <c r="V281" s="104"/>
      <c r="W281" s="105">
        <f t="shared" si="52"/>
        <v>0</v>
      </c>
      <c r="X281" s="137"/>
      <c r="Y281" s="135">
        <f t="shared" si="53"/>
        <v>0</v>
      </c>
      <c r="Z281" s="105">
        <f t="shared" si="54"/>
        <v>0</v>
      </c>
      <c r="AB281" s="139">
        <v>1053339.1000000001</v>
      </c>
      <c r="AC281" s="139">
        <v>1182319.3999999999</v>
      </c>
      <c r="AD281" s="139">
        <v>1053339.1000000001</v>
      </c>
      <c r="AE281" s="139">
        <v>0</v>
      </c>
      <c r="AG281" s="172"/>
      <c r="AH281" s="172"/>
      <c r="AI281" s="172"/>
      <c r="AJ281" s="172"/>
      <c r="AK281" s="172"/>
      <c r="AL281" s="172"/>
      <c r="AM281" s="172"/>
      <c r="AN281" s="172"/>
      <c r="AO281" s="172"/>
    </row>
    <row r="282" spans="1:41" s="81" customFormat="1" ht="45" hidden="1" x14ac:dyDescent="0.25">
      <c r="A282" s="137">
        <f t="shared" si="37"/>
        <v>0</v>
      </c>
      <c r="B282" s="83" t="s">
        <v>596</v>
      </c>
      <c r="C282" s="84" t="s">
        <v>646</v>
      </c>
      <c r="D282" s="88" t="s">
        <v>263</v>
      </c>
      <c r="E282" s="94"/>
      <c r="F282" s="87">
        <f t="shared" si="36"/>
        <v>1287414.46</v>
      </c>
      <c r="G282" s="87">
        <f t="shared" si="47"/>
        <v>0</v>
      </c>
      <c r="H282" s="149"/>
      <c r="J282" s="104"/>
      <c r="K282" s="105">
        <f t="shared" si="48"/>
        <v>0</v>
      </c>
      <c r="M282" s="104"/>
      <c r="N282" s="105">
        <f t="shared" si="49"/>
        <v>0</v>
      </c>
      <c r="O282" s="137"/>
      <c r="P282" s="104"/>
      <c r="Q282" s="105">
        <f t="shared" si="50"/>
        <v>0</v>
      </c>
      <c r="R282" s="137"/>
      <c r="S282" s="104"/>
      <c r="T282" s="105">
        <f t="shared" si="51"/>
        <v>0</v>
      </c>
      <c r="U282" s="137"/>
      <c r="V282" s="104"/>
      <c r="W282" s="105">
        <f t="shared" si="52"/>
        <v>0</v>
      </c>
      <c r="X282" s="137"/>
      <c r="Y282" s="135">
        <f t="shared" si="53"/>
        <v>0</v>
      </c>
      <c r="Z282" s="105">
        <f t="shared" si="54"/>
        <v>0</v>
      </c>
      <c r="AB282" s="139">
        <v>1287414.46</v>
      </c>
      <c r="AC282" s="139">
        <v>1445057.04</v>
      </c>
      <c r="AD282" s="139">
        <v>1287414.46</v>
      </c>
      <c r="AE282" s="139">
        <v>0</v>
      </c>
      <c r="AG282" s="172"/>
      <c r="AH282" s="172"/>
      <c r="AI282" s="172"/>
      <c r="AJ282" s="172"/>
      <c r="AK282" s="172"/>
      <c r="AL282" s="172"/>
      <c r="AM282" s="172"/>
      <c r="AN282" s="172"/>
      <c r="AO282" s="172"/>
    </row>
    <row r="283" spans="1:41" s="81" customFormat="1" ht="15" hidden="1" x14ac:dyDescent="0.25">
      <c r="A283" s="137">
        <f t="shared" si="37"/>
        <v>0</v>
      </c>
      <c r="B283" s="83" t="s">
        <v>597</v>
      </c>
      <c r="C283" s="84" t="s">
        <v>490</v>
      </c>
      <c r="D283" s="88" t="s">
        <v>502</v>
      </c>
      <c r="E283" s="94"/>
      <c r="F283" s="87">
        <f t="shared" si="36"/>
        <v>509949.88</v>
      </c>
      <c r="G283" s="87">
        <f t="shared" si="47"/>
        <v>0</v>
      </c>
      <c r="H283" s="149" t="s">
        <v>778</v>
      </c>
      <c r="J283" s="104"/>
      <c r="K283" s="105">
        <f t="shared" si="48"/>
        <v>0</v>
      </c>
      <c r="M283" s="104"/>
      <c r="N283" s="105">
        <f t="shared" si="49"/>
        <v>0</v>
      </c>
      <c r="O283" s="137"/>
      <c r="P283" s="104"/>
      <c r="Q283" s="105">
        <f t="shared" si="50"/>
        <v>0</v>
      </c>
      <c r="R283" s="137"/>
      <c r="S283" s="104"/>
      <c r="T283" s="105">
        <f t="shared" si="51"/>
        <v>0</v>
      </c>
      <c r="U283" s="137"/>
      <c r="V283" s="104"/>
      <c r="W283" s="105">
        <f t="shared" si="52"/>
        <v>0</v>
      </c>
      <c r="X283" s="137"/>
      <c r="Y283" s="135">
        <f t="shared" si="53"/>
        <v>0</v>
      </c>
      <c r="Z283" s="105">
        <f t="shared" si="54"/>
        <v>0</v>
      </c>
      <c r="AB283" s="139">
        <v>509949.88</v>
      </c>
      <c r="AC283" s="139">
        <v>572392.72</v>
      </c>
      <c r="AD283" s="139">
        <v>509949.88</v>
      </c>
      <c r="AE283" s="139">
        <v>0</v>
      </c>
      <c r="AG283" s="172"/>
      <c r="AH283" s="172"/>
      <c r="AI283" s="172"/>
      <c r="AJ283" s="172"/>
      <c r="AK283" s="172"/>
      <c r="AL283" s="172"/>
      <c r="AM283" s="172"/>
      <c r="AN283" s="172"/>
      <c r="AO283" s="172"/>
    </row>
    <row r="284" spans="1:41" s="81" customFormat="1" ht="30" hidden="1" x14ac:dyDescent="0.25">
      <c r="A284" s="137">
        <f t="shared" si="37"/>
        <v>0</v>
      </c>
      <c r="B284" s="83" t="s">
        <v>598</v>
      </c>
      <c r="C284" s="84" t="s">
        <v>491</v>
      </c>
      <c r="D284" s="88" t="s">
        <v>647</v>
      </c>
      <c r="E284" s="94"/>
      <c r="F284" s="87">
        <f t="shared" si="36"/>
        <v>252425</v>
      </c>
      <c r="G284" s="87">
        <f t="shared" si="47"/>
        <v>0</v>
      </c>
      <c r="H284" s="149"/>
      <c r="J284" s="104"/>
      <c r="K284" s="105">
        <f t="shared" si="48"/>
        <v>0</v>
      </c>
      <c r="M284" s="104"/>
      <c r="N284" s="105">
        <f t="shared" si="49"/>
        <v>0</v>
      </c>
      <c r="O284" s="137"/>
      <c r="P284" s="104"/>
      <c r="Q284" s="105">
        <f t="shared" si="50"/>
        <v>0</v>
      </c>
      <c r="R284" s="137"/>
      <c r="S284" s="104"/>
      <c r="T284" s="105">
        <f t="shared" si="51"/>
        <v>0</v>
      </c>
      <c r="U284" s="137"/>
      <c r="V284" s="104"/>
      <c r="W284" s="105">
        <f t="shared" si="52"/>
        <v>0</v>
      </c>
      <c r="X284" s="137"/>
      <c r="Y284" s="135">
        <f t="shared" si="53"/>
        <v>0</v>
      </c>
      <c r="Z284" s="105">
        <f t="shared" si="54"/>
        <v>0</v>
      </c>
      <c r="AB284" s="139">
        <v>252425</v>
      </c>
      <c r="AC284" s="139">
        <v>283334.19</v>
      </c>
      <c r="AD284" s="139">
        <v>252425</v>
      </c>
      <c r="AE284" s="139">
        <v>0</v>
      </c>
      <c r="AG284" s="172"/>
      <c r="AH284" s="172"/>
      <c r="AI284" s="172"/>
      <c r="AJ284" s="172"/>
      <c r="AK284" s="172"/>
      <c r="AL284" s="172"/>
      <c r="AM284" s="172"/>
      <c r="AN284" s="172"/>
      <c r="AO284" s="172"/>
    </row>
    <row r="285" spans="1:41" s="81" customFormat="1" ht="15" hidden="1" x14ac:dyDescent="0.25">
      <c r="A285" s="137">
        <f t="shared" si="37"/>
        <v>0</v>
      </c>
      <c r="B285" s="83" t="s">
        <v>599</v>
      </c>
      <c r="C285" s="84" t="s">
        <v>648</v>
      </c>
      <c r="D285" s="88" t="s">
        <v>647</v>
      </c>
      <c r="E285" s="94"/>
      <c r="F285" s="87">
        <f t="shared" si="36"/>
        <v>1304134.1200000001</v>
      </c>
      <c r="G285" s="87">
        <f t="shared" si="47"/>
        <v>0</v>
      </c>
      <c r="H285" s="149"/>
      <c r="J285" s="104"/>
      <c r="K285" s="105">
        <f t="shared" si="48"/>
        <v>0</v>
      </c>
      <c r="M285" s="104"/>
      <c r="N285" s="105">
        <f t="shared" si="49"/>
        <v>0</v>
      </c>
      <c r="O285" s="137"/>
      <c r="P285" s="104"/>
      <c r="Q285" s="105">
        <f t="shared" si="50"/>
        <v>0</v>
      </c>
      <c r="R285" s="137"/>
      <c r="S285" s="104"/>
      <c r="T285" s="105">
        <f t="shared" si="51"/>
        <v>0</v>
      </c>
      <c r="U285" s="137"/>
      <c r="V285" s="104"/>
      <c r="W285" s="105">
        <f t="shared" si="52"/>
        <v>0</v>
      </c>
      <c r="X285" s="137"/>
      <c r="Y285" s="135">
        <f t="shared" si="53"/>
        <v>0</v>
      </c>
      <c r="Z285" s="105">
        <f t="shared" si="54"/>
        <v>0</v>
      </c>
      <c r="AB285" s="139">
        <v>1304134.1200000001</v>
      </c>
      <c r="AC285" s="139">
        <v>1463824.02</v>
      </c>
      <c r="AD285" s="139">
        <v>1304134.1200000001</v>
      </c>
      <c r="AE285" s="139">
        <v>0</v>
      </c>
      <c r="AG285" s="172"/>
      <c r="AH285" s="172"/>
      <c r="AI285" s="172"/>
      <c r="AJ285" s="172"/>
      <c r="AK285" s="172"/>
      <c r="AL285" s="172"/>
      <c r="AM285" s="172"/>
      <c r="AN285" s="172"/>
      <c r="AO285" s="172"/>
    </row>
    <row r="286" spans="1:41" s="81" customFormat="1" ht="30" hidden="1" x14ac:dyDescent="0.25">
      <c r="A286" s="137">
        <f t="shared" si="37"/>
        <v>0</v>
      </c>
      <c r="B286" s="83" t="s">
        <v>600</v>
      </c>
      <c r="C286" s="84" t="s">
        <v>649</v>
      </c>
      <c r="D286" s="88" t="s">
        <v>102</v>
      </c>
      <c r="E286" s="94"/>
      <c r="F286" s="87">
        <f t="shared" si="36"/>
        <v>204815.94</v>
      </c>
      <c r="G286" s="87">
        <f t="shared" si="47"/>
        <v>0</v>
      </c>
      <c r="H286" s="149" t="s">
        <v>779</v>
      </c>
      <c r="J286" s="104"/>
      <c r="K286" s="105">
        <f t="shared" si="48"/>
        <v>0</v>
      </c>
      <c r="M286" s="104"/>
      <c r="N286" s="105">
        <f t="shared" si="49"/>
        <v>0</v>
      </c>
      <c r="O286" s="137"/>
      <c r="P286" s="104"/>
      <c r="Q286" s="105">
        <f t="shared" si="50"/>
        <v>0</v>
      </c>
      <c r="R286" s="137"/>
      <c r="S286" s="104"/>
      <c r="T286" s="105">
        <f t="shared" si="51"/>
        <v>0</v>
      </c>
      <c r="U286" s="137"/>
      <c r="V286" s="104"/>
      <c r="W286" s="105">
        <f t="shared" si="52"/>
        <v>0</v>
      </c>
      <c r="X286" s="137"/>
      <c r="Y286" s="135">
        <f t="shared" si="53"/>
        <v>0</v>
      </c>
      <c r="Z286" s="105">
        <f t="shared" si="54"/>
        <v>0</v>
      </c>
      <c r="AB286" s="139">
        <v>204815.94</v>
      </c>
      <c r="AC286" s="139">
        <v>229895.44</v>
      </c>
      <c r="AD286" s="139">
        <v>204815.94</v>
      </c>
      <c r="AE286" s="139">
        <v>0</v>
      </c>
      <c r="AG286" s="172"/>
      <c r="AH286" s="172"/>
      <c r="AI286" s="172"/>
      <c r="AJ286" s="172"/>
      <c r="AK286" s="172"/>
      <c r="AL286" s="172"/>
      <c r="AM286" s="172"/>
      <c r="AN286" s="172"/>
      <c r="AO286" s="172"/>
    </row>
    <row r="287" spans="1:41" s="81" customFormat="1" ht="30" hidden="1" x14ac:dyDescent="0.25">
      <c r="A287" s="137">
        <f t="shared" si="37"/>
        <v>0</v>
      </c>
      <c r="B287" s="83" t="s">
        <v>601</v>
      </c>
      <c r="C287" s="84" t="s">
        <v>650</v>
      </c>
      <c r="D287" s="88" t="s">
        <v>124</v>
      </c>
      <c r="E287" s="94"/>
      <c r="F287" s="87">
        <f t="shared" si="36"/>
        <v>20063.599999999999</v>
      </c>
      <c r="G287" s="87">
        <f t="shared" si="47"/>
        <v>0</v>
      </c>
      <c r="H287" s="149"/>
      <c r="J287" s="104"/>
      <c r="K287" s="105">
        <f t="shared" si="48"/>
        <v>0</v>
      </c>
      <c r="M287" s="104"/>
      <c r="N287" s="105">
        <f t="shared" si="49"/>
        <v>0</v>
      </c>
      <c r="O287" s="137"/>
      <c r="P287" s="104"/>
      <c r="Q287" s="105">
        <f t="shared" si="50"/>
        <v>0</v>
      </c>
      <c r="R287" s="137"/>
      <c r="S287" s="104"/>
      <c r="T287" s="105">
        <f t="shared" si="51"/>
        <v>0</v>
      </c>
      <c r="U287" s="137"/>
      <c r="V287" s="104"/>
      <c r="W287" s="105">
        <f t="shared" si="52"/>
        <v>0</v>
      </c>
      <c r="X287" s="137"/>
      <c r="Y287" s="135">
        <f t="shared" si="53"/>
        <v>0</v>
      </c>
      <c r="Z287" s="105">
        <f t="shared" si="54"/>
        <v>0</v>
      </c>
      <c r="AB287" s="139">
        <v>20063.599999999999</v>
      </c>
      <c r="AC287" s="139">
        <v>22520.37</v>
      </c>
      <c r="AD287" s="139">
        <v>20063.599999999999</v>
      </c>
      <c r="AE287" s="139">
        <v>0</v>
      </c>
      <c r="AG287" s="172"/>
      <c r="AH287" s="172"/>
      <c r="AI287" s="172"/>
      <c r="AJ287" s="172"/>
      <c r="AK287" s="172"/>
      <c r="AL287" s="172"/>
      <c r="AM287" s="172"/>
      <c r="AN287" s="172"/>
      <c r="AO287" s="172"/>
    </row>
    <row r="288" spans="1:41" s="81" customFormat="1" ht="15" hidden="1" x14ac:dyDescent="0.25">
      <c r="A288" s="137">
        <f t="shared" si="37"/>
        <v>0</v>
      </c>
      <c r="B288" s="83" t="s">
        <v>602</v>
      </c>
      <c r="C288" s="84" t="s">
        <v>652</v>
      </c>
      <c r="D288" s="88" t="s">
        <v>108</v>
      </c>
      <c r="E288" s="94"/>
      <c r="F288" s="87">
        <f t="shared" si="36"/>
        <v>20899.59</v>
      </c>
      <c r="G288" s="87">
        <f t="shared" si="47"/>
        <v>0</v>
      </c>
      <c r="H288" s="149"/>
      <c r="J288" s="104"/>
      <c r="K288" s="105">
        <f t="shared" si="48"/>
        <v>0</v>
      </c>
      <c r="M288" s="104"/>
      <c r="N288" s="105">
        <f t="shared" si="49"/>
        <v>0</v>
      </c>
      <c r="O288" s="137"/>
      <c r="P288" s="104"/>
      <c r="Q288" s="105">
        <f t="shared" si="50"/>
        <v>0</v>
      </c>
      <c r="R288" s="137"/>
      <c r="S288" s="104"/>
      <c r="T288" s="105">
        <f t="shared" si="51"/>
        <v>0</v>
      </c>
      <c r="U288" s="137"/>
      <c r="V288" s="104"/>
      <c r="W288" s="105">
        <f t="shared" si="52"/>
        <v>0</v>
      </c>
      <c r="X288" s="137"/>
      <c r="Y288" s="135">
        <f t="shared" si="53"/>
        <v>0</v>
      </c>
      <c r="Z288" s="105">
        <f t="shared" si="54"/>
        <v>0</v>
      </c>
      <c r="AB288" s="139">
        <v>20899.59</v>
      </c>
      <c r="AC288" s="139">
        <v>23458.720000000001</v>
      </c>
      <c r="AD288" s="139">
        <v>20899.59</v>
      </c>
      <c r="AE288" s="139">
        <v>0</v>
      </c>
      <c r="AG288" s="172"/>
      <c r="AH288" s="172"/>
      <c r="AI288" s="172"/>
      <c r="AJ288" s="172"/>
      <c r="AK288" s="172"/>
      <c r="AL288" s="172"/>
      <c r="AM288" s="172"/>
      <c r="AN288" s="172"/>
      <c r="AO288" s="172"/>
    </row>
    <row r="289" spans="1:41" s="81" customFormat="1" ht="15" hidden="1" x14ac:dyDescent="0.25">
      <c r="A289" s="137">
        <f t="shared" si="37"/>
        <v>0</v>
      </c>
      <c r="B289" s="83" t="s">
        <v>603</v>
      </c>
      <c r="C289" s="84" t="s">
        <v>653</v>
      </c>
      <c r="D289" s="88" t="s">
        <v>102</v>
      </c>
      <c r="E289" s="94"/>
      <c r="F289" s="87">
        <f t="shared" si="36"/>
        <v>72730.559999999998</v>
      </c>
      <c r="G289" s="87">
        <f t="shared" si="47"/>
        <v>0</v>
      </c>
      <c r="H289" s="149"/>
      <c r="J289" s="104"/>
      <c r="K289" s="105">
        <f t="shared" si="48"/>
        <v>0</v>
      </c>
      <c r="M289" s="104"/>
      <c r="N289" s="105">
        <f t="shared" si="49"/>
        <v>0</v>
      </c>
      <c r="O289" s="137"/>
      <c r="P289" s="104"/>
      <c r="Q289" s="105">
        <f t="shared" si="50"/>
        <v>0</v>
      </c>
      <c r="R289" s="137"/>
      <c r="S289" s="104"/>
      <c r="T289" s="105">
        <f t="shared" si="51"/>
        <v>0</v>
      </c>
      <c r="U289" s="137"/>
      <c r="V289" s="104"/>
      <c r="W289" s="105">
        <f t="shared" si="52"/>
        <v>0</v>
      </c>
      <c r="X289" s="137"/>
      <c r="Y289" s="135">
        <f t="shared" si="53"/>
        <v>0</v>
      </c>
      <c r="Z289" s="105">
        <f t="shared" si="54"/>
        <v>0</v>
      </c>
      <c r="AB289" s="139">
        <v>72730.559999999998</v>
      </c>
      <c r="AC289" s="139">
        <v>81636.34</v>
      </c>
      <c r="AD289" s="139">
        <v>72730.559999999998</v>
      </c>
      <c r="AE289" s="139">
        <v>0</v>
      </c>
      <c r="AG289" s="172"/>
      <c r="AH289" s="172"/>
      <c r="AI289" s="172"/>
      <c r="AJ289" s="172"/>
      <c r="AK289" s="172"/>
      <c r="AL289" s="172"/>
      <c r="AM289" s="172"/>
      <c r="AN289" s="172"/>
      <c r="AO289" s="172"/>
    </row>
    <row r="290" spans="1:41" s="81" customFormat="1" ht="15" hidden="1" x14ac:dyDescent="0.25">
      <c r="A290" s="137">
        <f t="shared" si="37"/>
        <v>0</v>
      </c>
      <c r="B290" s="83" t="s">
        <v>604</v>
      </c>
      <c r="C290" s="84" t="s">
        <v>654</v>
      </c>
      <c r="D290" s="88" t="s">
        <v>102</v>
      </c>
      <c r="E290" s="94"/>
      <c r="F290" s="87">
        <f t="shared" si="36"/>
        <v>20899.59</v>
      </c>
      <c r="G290" s="87">
        <f t="shared" si="47"/>
        <v>0</v>
      </c>
      <c r="H290" s="149"/>
      <c r="J290" s="104"/>
      <c r="K290" s="105">
        <f t="shared" si="48"/>
        <v>0</v>
      </c>
      <c r="M290" s="104"/>
      <c r="N290" s="105">
        <f t="shared" si="49"/>
        <v>0</v>
      </c>
      <c r="O290" s="137"/>
      <c r="P290" s="104"/>
      <c r="Q290" s="105">
        <f t="shared" si="50"/>
        <v>0</v>
      </c>
      <c r="R290" s="137"/>
      <c r="S290" s="104"/>
      <c r="T290" s="105">
        <f t="shared" si="51"/>
        <v>0</v>
      </c>
      <c r="U290" s="137"/>
      <c r="V290" s="104"/>
      <c r="W290" s="105">
        <f t="shared" si="52"/>
        <v>0</v>
      </c>
      <c r="X290" s="137"/>
      <c r="Y290" s="135">
        <f t="shared" si="53"/>
        <v>0</v>
      </c>
      <c r="Z290" s="105">
        <f t="shared" si="54"/>
        <v>0</v>
      </c>
      <c r="AB290" s="139">
        <v>20899.59</v>
      </c>
      <c r="AC290" s="139">
        <v>23458.720000000001</v>
      </c>
      <c r="AD290" s="139">
        <v>20899.59</v>
      </c>
      <c r="AE290" s="139">
        <v>0</v>
      </c>
      <c r="AG290" s="172"/>
      <c r="AH290" s="172"/>
      <c r="AI290" s="172"/>
      <c r="AJ290" s="172"/>
      <c r="AK290" s="172"/>
      <c r="AL290" s="172"/>
      <c r="AM290" s="172"/>
      <c r="AN290" s="172"/>
      <c r="AO290" s="172"/>
    </row>
    <row r="291" spans="1:41" s="81" customFormat="1" ht="15" hidden="1" x14ac:dyDescent="0.25">
      <c r="A291" s="137">
        <f t="shared" si="37"/>
        <v>0</v>
      </c>
      <c r="B291" s="83" t="s">
        <v>605</v>
      </c>
      <c r="C291" s="84" t="s">
        <v>655</v>
      </c>
      <c r="D291" s="88" t="s">
        <v>102</v>
      </c>
      <c r="E291" s="94"/>
      <c r="F291" s="87">
        <f t="shared" si="36"/>
        <v>25079.5</v>
      </c>
      <c r="G291" s="87">
        <f t="shared" si="47"/>
        <v>0</v>
      </c>
      <c r="H291" s="149"/>
      <c r="J291" s="104"/>
      <c r="K291" s="105">
        <f t="shared" si="48"/>
        <v>0</v>
      </c>
      <c r="M291" s="104"/>
      <c r="N291" s="105">
        <f t="shared" si="49"/>
        <v>0</v>
      </c>
      <c r="O291" s="137"/>
      <c r="P291" s="104"/>
      <c r="Q291" s="105">
        <f t="shared" si="50"/>
        <v>0</v>
      </c>
      <c r="R291" s="137"/>
      <c r="S291" s="104"/>
      <c r="T291" s="105">
        <f t="shared" si="51"/>
        <v>0</v>
      </c>
      <c r="U291" s="137"/>
      <c r="V291" s="104"/>
      <c r="W291" s="105">
        <f t="shared" si="52"/>
        <v>0</v>
      </c>
      <c r="X291" s="137"/>
      <c r="Y291" s="135">
        <f t="shared" si="53"/>
        <v>0</v>
      </c>
      <c r="Z291" s="105">
        <f t="shared" si="54"/>
        <v>0</v>
      </c>
      <c r="AB291" s="139">
        <v>25079.5</v>
      </c>
      <c r="AC291" s="139">
        <v>28150.46</v>
      </c>
      <c r="AD291" s="139">
        <v>25079.5</v>
      </c>
      <c r="AE291" s="139">
        <v>0</v>
      </c>
      <c r="AG291" s="172"/>
      <c r="AH291" s="172"/>
      <c r="AI291" s="172"/>
      <c r="AJ291" s="172"/>
      <c r="AK291" s="172"/>
      <c r="AL291" s="172"/>
      <c r="AM291" s="172"/>
      <c r="AN291" s="172"/>
      <c r="AO291" s="172"/>
    </row>
    <row r="292" spans="1:41" s="81" customFormat="1" ht="15" hidden="1" x14ac:dyDescent="0.25">
      <c r="A292" s="137">
        <f t="shared" si="37"/>
        <v>0</v>
      </c>
      <c r="B292" s="83" t="s">
        <v>606</v>
      </c>
      <c r="C292" s="84" t="s">
        <v>656</v>
      </c>
      <c r="D292" s="88" t="s">
        <v>108</v>
      </c>
      <c r="E292" s="94"/>
      <c r="F292" s="87">
        <f t="shared" si="36"/>
        <v>158836.85</v>
      </c>
      <c r="G292" s="87">
        <f t="shared" si="47"/>
        <v>0</v>
      </c>
      <c r="H292" s="149"/>
      <c r="J292" s="104"/>
      <c r="K292" s="105">
        <f t="shared" si="48"/>
        <v>0</v>
      </c>
      <c r="M292" s="104"/>
      <c r="N292" s="105">
        <f t="shared" si="49"/>
        <v>0</v>
      </c>
      <c r="O292" s="137"/>
      <c r="P292" s="104"/>
      <c r="Q292" s="105">
        <f t="shared" si="50"/>
        <v>0</v>
      </c>
      <c r="R292" s="137"/>
      <c r="S292" s="104"/>
      <c r="T292" s="105">
        <f t="shared" si="51"/>
        <v>0</v>
      </c>
      <c r="U292" s="137"/>
      <c r="V292" s="104"/>
      <c r="W292" s="105">
        <f t="shared" si="52"/>
        <v>0</v>
      </c>
      <c r="X292" s="137"/>
      <c r="Y292" s="135">
        <f t="shared" si="53"/>
        <v>0</v>
      </c>
      <c r="Z292" s="105">
        <f t="shared" si="54"/>
        <v>0</v>
      </c>
      <c r="AB292" s="139">
        <v>158836.85</v>
      </c>
      <c r="AC292" s="139">
        <v>178286.26</v>
      </c>
      <c r="AD292" s="139">
        <v>158836.85</v>
      </c>
      <c r="AE292" s="139">
        <v>0</v>
      </c>
      <c r="AG292" s="172"/>
      <c r="AH292" s="172"/>
      <c r="AI292" s="172"/>
      <c r="AJ292" s="172"/>
      <c r="AK292" s="172"/>
      <c r="AL292" s="172"/>
      <c r="AM292" s="172"/>
      <c r="AN292" s="172"/>
      <c r="AO292" s="172"/>
    </row>
    <row r="293" spans="1:41" s="81" customFormat="1" ht="15" hidden="1" x14ac:dyDescent="0.25">
      <c r="A293" s="137">
        <f t="shared" si="37"/>
        <v>0</v>
      </c>
      <c r="B293" s="83" t="s">
        <v>607</v>
      </c>
      <c r="C293" s="84" t="s">
        <v>657</v>
      </c>
      <c r="D293" s="88" t="s">
        <v>108</v>
      </c>
      <c r="E293" s="94"/>
      <c r="F293" s="87">
        <f t="shared" si="36"/>
        <v>16719.669999999998</v>
      </c>
      <c r="G293" s="87">
        <f t="shared" si="47"/>
        <v>0</v>
      </c>
      <c r="H293" s="149"/>
      <c r="J293" s="104"/>
      <c r="K293" s="105">
        <f t="shared" si="48"/>
        <v>0</v>
      </c>
      <c r="M293" s="104"/>
      <c r="N293" s="105">
        <f t="shared" si="49"/>
        <v>0</v>
      </c>
      <c r="O293" s="137"/>
      <c r="P293" s="104"/>
      <c r="Q293" s="105">
        <f t="shared" si="50"/>
        <v>0</v>
      </c>
      <c r="R293" s="137"/>
      <c r="S293" s="104"/>
      <c r="T293" s="105">
        <f t="shared" si="51"/>
        <v>0</v>
      </c>
      <c r="U293" s="137"/>
      <c r="V293" s="104"/>
      <c r="W293" s="105">
        <f t="shared" si="52"/>
        <v>0</v>
      </c>
      <c r="X293" s="137"/>
      <c r="Y293" s="135">
        <f t="shared" si="53"/>
        <v>0</v>
      </c>
      <c r="Z293" s="105">
        <f t="shared" si="54"/>
        <v>0</v>
      </c>
      <c r="AB293" s="139">
        <v>16719.669999999998</v>
      </c>
      <c r="AC293" s="139">
        <v>18766.97</v>
      </c>
      <c r="AD293" s="139">
        <v>16719.669999999998</v>
      </c>
      <c r="AE293" s="139">
        <v>0</v>
      </c>
      <c r="AG293" s="172"/>
      <c r="AH293" s="172"/>
      <c r="AI293" s="172"/>
      <c r="AJ293" s="172"/>
      <c r="AK293" s="172"/>
      <c r="AL293" s="172"/>
      <c r="AM293" s="172"/>
      <c r="AN293" s="172"/>
      <c r="AO293" s="172"/>
    </row>
    <row r="294" spans="1:41" s="81" customFormat="1" ht="30" hidden="1" x14ac:dyDescent="0.25">
      <c r="A294" s="137">
        <f t="shared" si="37"/>
        <v>0</v>
      </c>
      <c r="B294" s="83" t="s">
        <v>608</v>
      </c>
      <c r="C294" s="84" t="s">
        <v>658</v>
      </c>
      <c r="D294" s="88" t="s">
        <v>108</v>
      </c>
      <c r="E294" s="94"/>
      <c r="F294" s="87">
        <f t="shared" si="36"/>
        <v>38455.24</v>
      </c>
      <c r="G294" s="87">
        <f t="shared" si="47"/>
        <v>0</v>
      </c>
      <c r="H294" s="149"/>
      <c r="J294" s="104"/>
      <c r="K294" s="105">
        <f t="shared" si="48"/>
        <v>0</v>
      </c>
      <c r="M294" s="104"/>
      <c r="N294" s="105">
        <f t="shared" si="49"/>
        <v>0</v>
      </c>
      <c r="O294" s="137"/>
      <c r="P294" s="104"/>
      <c r="Q294" s="105">
        <f t="shared" si="50"/>
        <v>0</v>
      </c>
      <c r="R294" s="137"/>
      <c r="S294" s="104"/>
      <c r="T294" s="105">
        <f t="shared" si="51"/>
        <v>0</v>
      </c>
      <c r="U294" s="137"/>
      <c r="V294" s="104"/>
      <c r="W294" s="105">
        <f t="shared" si="52"/>
        <v>0</v>
      </c>
      <c r="X294" s="137"/>
      <c r="Y294" s="135">
        <f t="shared" si="53"/>
        <v>0</v>
      </c>
      <c r="Z294" s="105">
        <f t="shared" si="54"/>
        <v>0</v>
      </c>
      <c r="AB294" s="139">
        <v>38455.24</v>
      </c>
      <c r="AC294" s="139">
        <v>43164.04</v>
      </c>
      <c r="AD294" s="139">
        <v>38455.24</v>
      </c>
      <c r="AE294" s="139">
        <v>0</v>
      </c>
      <c r="AG294" s="172"/>
      <c r="AH294" s="172"/>
      <c r="AI294" s="172"/>
      <c r="AJ294" s="172"/>
      <c r="AK294" s="172"/>
      <c r="AL294" s="172"/>
      <c r="AM294" s="172"/>
      <c r="AN294" s="172"/>
      <c r="AO294" s="172"/>
    </row>
    <row r="295" spans="1:41" s="81" customFormat="1" ht="30" hidden="1" x14ac:dyDescent="0.25">
      <c r="A295" s="137">
        <f t="shared" si="37"/>
        <v>0</v>
      </c>
      <c r="B295" s="83" t="s">
        <v>609</v>
      </c>
      <c r="C295" s="84" t="s">
        <v>659</v>
      </c>
      <c r="D295" s="88" t="s">
        <v>102</v>
      </c>
      <c r="E295" s="94"/>
      <c r="F295" s="87">
        <f t="shared" si="36"/>
        <v>34275.32</v>
      </c>
      <c r="G295" s="87">
        <f t="shared" si="47"/>
        <v>0</v>
      </c>
      <c r="H295" s="149"/>
      <c r="J295" s="104"/>
      <c r="K295" s="105">
        <f t="shared" si="48"/>
        <v>0</v>
      </c>
      <c r="M295" s="104"/>
      <c r="N295" s="105">
        <f t="shared" si="49"/>
        <v>0</v>
      </c>
      <c r="O295" s="137"/>
      <c r="P295" s="104"/>
      <c r="Q295" s="105">
        <f t="shared" si="50"/>
        <v>0</v>
      </c>
      <c r="R295" s="137"/>
      <c r="S295" s="104"/>
      <c r="T295" s="105">
        <f t="shared" si="51"/>
        <v>0</v>
      </c>
      <c r="U295" s="137"/>
      <c r="V295" s="104"/>
      <c r="W295" s="105">
        <f t="shared" si="52"/>
        <v>0</v>
      </c>
      <c r="X295" s="137"/>
      <c r="Y295" s="135">
        <f t="shared" si="53"/>
        <v>0</v>
      </c>
      <c r="Z295" s="105">
        <f t="shared" si="54"/>
        <v>0</v>
      </c>
      <c r="AB295" s="139">
        <v>34275.32</v>
      </c>
      <c r="AC295" s="139">
        <v>38472.300000000003</v>
      </c>
      <c r="AD295" s="139">
        <v>34275.32</v>
      </c>
      <c r="AE295" s="139">
        <v>0</v>
      </c>
      <c r="AG295" s="172"/>
      <c r="AH295" s="172"/>
      <c r="AI295" s="172"/>
      <c r="AJ295" s="172"/>
      <c r="AK295" s="172"/>
      <c r="AL295" s="172"/>
      <c r="AM295" s="172"/>
      <c r="AN295" s="172"/>
      <c r="AO295" s="172"/>
    </row>
    <row r="296" spans="1:41" s="81" customFormat="1" ht="15" hidden="1" x14ac:dyDescent="0.25">
      <c r="A296" s="137">
        <f t="shared" si="37"/>
        <v>0</v>
      </c>
      <c r="B296" s="83" t="s">
        <v>610</v>
      </c>
      <c r="C296" s="84" t="s">
        <v>660</v>
      </c>
      <c r="D296" s="88" t="s">
        <v>108</v>
      </c>
      <c r="E296" s="94"/>
      <c r="F296" s="87">
        <f t="shared" si="36"/>
        <v>284234.36</v>
      </c>
      <c r="G296" s="87">
        <f t="shared" si="47"/>
        <v>0</v>
      </c>
      <c r="H296" s="149"/>
      <c r="J296" s="104"/>
      <c r="K296" s="105">
        <f t="shared" si="48"/>
        <v>0</v>
      </c>
      <c r="M296" s="104"/>
      <c r="N296" s="105">
        <f t="shared" si="49"/>
        <v>0</v>
      </c>
      <c r="O296" s="137"/>
      <c r="P296" s="104"/>
      <c r="Q296" s="105">
        <f t="shared" si="50"/>
        <v>0</v>
      </c>
      <c r="R296" s="137"/>
      <c r="S296" s="104"/>
      <c r="T296" s="105">
        <f t="shared" si="51"/>
        <v>0</v>
      </c>
      <c r="U296" s="137"/>
      <c r="V296" s="104"/>
      <c r="W296" s="105">
        <f t="shared" si="52"/>
        <v>0</v>
      </c>
      <c r="X296" s="137"/>
      <c r="Y296" s="135">
        <f t="shared" si="53"/>
        <v>0</v>
      </c>
      <c r="Z296" s="105">
        <f t="shared" si="54"/>
        <v>0</v>
      </c>
      <c r="AB296" s="139">
        <v>284234.36</v>
      </c>
      <c r="AC296" s="139">
        <v>319038.57</v>
      </c>
      <c r="AD296" s="139">
        <v>284234.36</v>
      </c>
      <c r="AE296" s="139">
        <v>0</v>
      </c>
      <c r="AG296" s="172"/>
      <c r="AH296" s="172"/>
      <c r="AI296" s="172"/>
      <c r="AJ296" s="172"/>
      <c r="AK296" s="172"/>
      <c r="AL296" s="172"/>
      <c r="AM296" s="172"/>
      <c r="AN296" s="172"/>
      <c r="AO296" s="172"/>
    </row>
    <row r="297" spans="1:41" s="81" customFormat="1" ht="15" hidden="1" x14ac:dyDescent="0.25">
      <c r="A297" s="137">
        <f t="shared" si="37"/>
        <v>0</v>
      </c>
      <c r="B297" s="83" t="s">
        <v>611</v>
      </c>
      <c r="C297" s="84" t="s">
        <v>661</v>
      </c>
      <c r="D297" s="88" t="s">
        <v>108</v>
      </c>
      <c r="E297" s="94"/>
      <c r="F297" s="87">
        <f t="shared" si="36"/>
        <v>13793.73</v>
      </c>
      <c r="G297" s="87">
        <f t="shared" si="47"/>
        <v>0</v>
      </c>
      <c r="H297" s="149"/>
      <c r="J297" s="104"/>
      <c r="K297" s="105">
        <f t="shared" si="48"/>
        <v>0</v>
      </c>
      <c r="M297" s="104"/>
      <c r="N297" s="105">
        <f t="shared" si="49"/>
        <v>0</v>
      </c>
      <c r="O297" s="137"/>
      <c r="P297" s="104"/>
      <c r="Q297" s="105">
        <f t="shared" si="50"/>
        <v>0</v>
      </c>
      <c r="R297" s="137"/>
      <c r="S297" s="104"/>
      <c r="T297" s="105">
        <f t="shared" si="51"/>
        <v>0</v>
      </c>
      <c r="U297" s="137"/>
      <c r="V297" s="104"/>
      <c r="W297" s="105">
        <f t="shared" si="52"/>
        <v>0</v>
      </c>
      <c r="X297" s="137"/>
      <c r="Y297" s="135">
        <f t="shared" si="53"/>
        <v>0</v>
      </c>
      <c r="Z297" s="105">
        <f t="shared" si="54"/>
        <v>0</v>
      </c>
      <c r="AB297" s="139">
        <v>13793.73</v>
      </c>
      <c r="AC297" s="139">
        <v>15482.75</v>
      </c>
      <c r="AD297" s="139">
        <v>13793.73</v>
      </c>
      <c r="AE297" s="139">
        <v>0</v>
      </c>
      <c r="AG297" s="172"/>
      <c r="AH297" s="172"/>
      <c r="AI297" s="172"/>
      <c r="AJ297" s="172"/>
      <c r="AK297" s="172"/>
      <c r="AL297" s="172"/>
      <c r="AM297" s="172"/>
      <c r="AN297" s="172"/>
      <c r="AO297" s="172"/>
    </row>
    <row r="298" spans="1:41" s="81" customFormat="1" ht="15" hidden="1" x14ac:dyDescent="0.25">
      <c r="A298" s="137">
        <f t="shared" si="37"/>
        <v>0</v>
      </c>
      <c r="B298" s="83" t="s">
        <v>612</v>
      </c>
      <c r="C298" s="84" t="s">
        <v>662</v>
      </c>
      <c r="D298" s="88" t="s">
        <v>108</v>
      </c>
      <c r="E298" s="94"/>
      <c r="F298" s="87">
        <f t="shared" si="36"/>
        <v>32436.16</v>
      </c>
      <c r="G298" s="87">
        <f t="shared" si="47"/>
        <v>0</v>
      </c>
      <c r="H298" s="149"/>
      <c r="J298" s="104"/>
      <c r="K298" s="105">
        <f t="shared" si="48"/>
        <v>0</v>
      </c>
      <c r="M298" s="104"/>
      <c r="N298" s="105">
        <f t="shared" si="49"/>
        <v>0</v>
      </c>
      <c r="O298" s="137"/>
      <c r="P298" s="104"/>
      <c r="Q298" s="105">
        <f t="shared" si="50"/>
        <v>0</v>
      </c>
      <c r="R298" s="137"/>
      <c r="S298" s="104"/>
      <c r="T298" s="105">
        <f t="shared" si="51"/>
        <v>0</v>
      </c>
      <c r="U298" s="137"/>
      <c r="V298" s="104"/>
      <c r="W298" s="105">
        <f t="shared" si="52"/>
        <v>0</v>
      </c>
      <c r="X298" s="137"/>
      <c r="Y298" s="135">
        <f t="shared" si="53"/>
        <v>0</v>
      </c>
      <c r="Z298" s="105">
        <f t="shared" si="54"/>
        <v>0</v>
      </c>
      <c r="AB298" s="139">
        <v>32436.16</v>
      </c>
      <c r="AC298" s="139">
        <v>36407.93</v>
      </c>
      <c r="AD298" s="139">
        <v>32436.16</v>
      </c>
      <c r="AE298" s="139">
        <v>0</v>
      </c>
      <c r="AG298" s="172"/>
      <c r="AH298" s="172"/>
      <c r="AI298" s="172"/>
      <c r="AJ298" s="172"/>
      <c r="AK298" s="172"/>
      <c r="AL298" s="172"/>
      <c r="AM298" s="172"/>
      <c r="AN298" s="172"/>
      <c r="AO298" s="172"/>
    </row>
    <row r="299" spans="1:41" s="81" customFormat="1" ht="15" x14ac:dyDescent="0.25">
      <c r="A299" s="137">
        <f t="shared" si="37"/>
        <v>1</v>
      </c>
      <c r="B299" s="83" t="s">
        <v>613</v>
      </c>
      <c r="C299" s="84" t="s">
        <v>663</v>
      </c>
      <c r="D299" s="88" t="s">
        <v>102</v>
      </c>
      <c r="E299" s="94">
        <v>4</v>
      </c>
      <c r="F299" s="87">
        <f t="shared" si="36"/>
        <v>45979.09</v>
      </c>
      <c r="G299" s="87">
        <f t="shared" si="47"/>
        <v>183916.36</v>
      </c>
      <c r="H299" s="149"/>
      <c r="J299" s="104">
        <v>4</v>
      </c>
      <c r="K299" s="105">
        <f t="shared" si="48"/>
        <v>183916.36</v>
      </c>
      <c r="M299" s="104"/>
      <c r="N299" s="105">
        <f t="shared" si="49"/>
        <v>0</v>
      </c>
      <c r="O299" s="137"/>
      <c r="P299" s="104"/>
      <c r="Q299" s="105">
        <f t="shared" si="50"/>
        <v>0</v>
      </c>
      <c r="R299" s="137"/>
      <c r="S299" s="104"/>
      <c r="T299" s="105">
        <f t="shared" si="51"/>
        <v>0</v>
      </c>
      <c r="U299" s="137"/>
      <c r="V299" s="104"/>
      <c r="W299" s="105">
        <f t="shared" si="52"/>
        <v>0</v>
      </c>
      <c r="X299" s="137"/>
      <c r="Y299" s="135">
        <f t="shared" si="53"/>
        <v>4</v>
      </c>
      <c r="Z299" s="105">
        <f t="shared" si="54"/>
        <v>183916.36</v>
      </c>
      <c r="AB299" s="139">
        <v>45979.09</v>
      </c>
      <c r="AC299" s="139">
        <v>51609.18</v>
      </c>
      <c r="AD299" s="139">
        <v>45979.09</v>
      </c>
      <c r="AE299" s="139">
        <v>0</v>
      </c>
      <c r="AG299" s="172"/>
      <c r="AH299" s="172"/>
      <c r="AI299" s="172"/>
      <c r="AJ299" s="172"/>
      <c r="AK299" s="172"/>
      <c r="AL299" s="172"/>
      <c r="AM299" s="172"/>
      <c r="AN299" s="172"/>
      <c r="AO299" s="172"/>
    </row>
    <row r="300" spans="1:41" s="81" customFormat="1" ht="30" hidden="1" x14ac:dyDescent="0.25">
      <c r="A300" s="137">
        <f t="shared" si="37"/>
        <v>0</v>
      </c>
      <c r="B300" s="83" t="s">
        <v>614</v>
      </c>
      <c r="C300" s="84" t="s">
        <v>664</v>
      </c>
      <c r="D300" s="88" t="s">
        <v>102</v>
      </c>
      <c r="E300" s="94"/>
      <c r="F300" s="87">
        <f t="shared" si="36"/>
        <v>66878.67</v>
      </c>
      <c r="G300" s="87">
        <f t="shared" si="47"/>
        <v>0</v>
      </c>
      <c r="H300" s="149"/>
      <c r="J300" s="104"/>
      <c r="K300" s="105">
        <f t="shared" si="48"/>
        <v>0</v>
      </c>
      <c r="M300" s="104"/>
      <c r="N300" s="105">
        <f t="shared" si="49"/>
        <v>0</v>
      </c>
      <c r="O300" s="137"/>
      <c r="P300" s="104"/>
      <c r="Q300" s="105">
        <f t="shared" si="50"/>
        <v>0</v>
      </c>
      <c r="R300" s="137"/>
      <c r="S300" s="104"/>
      <c r="T300" s="105">
        <f t="shared" si="51"/>
        <v>0</v>
      </c>
      <c r="U300" s="137"/>
      <c r="V300" s="104"/>
      <c r="W300" s="105">
        <f t="shared" si="52"/>
        <v>0</v>
      </c>
      <c r="X300" s="137"/>
      <c r="Y300" s="135">
        <f t="shared" si="53"/>
        <v>0</v>
      </c>
      <c r="Z300" s="105">
        <f t="shared" si="54"/>
        <v>0</v>
      </c>
      <c r="AB300" s="139">
        <v>66878.67</v>
      </c>
      <c r="AC300" s="139">
        <v>75067.899999999994</v>
      </c>
      <c r="AD300" s="139">
        <v>66878.67</v>
      </c>
      <c r="AE300" s="139">
        <v>0</v>
      </c>
      <c r="AG300" s="172"/>
      <c r="AH300" s="172"/>
      <c r="AI300" s="172"/>
      <c r="AJ300" s="172"/>
      <c r="AK300" s="172"/>
      <c r="AL300" s="172"/>
      <c r="AM300" s="172"/>
      <c r="AN300" s="172"/>
      <c r="AO300" s="172"/>
    </row>
    <row r="301" spans="1:41" s="81" customFormat="1" ht="15" hidden="1" x14ac:dyDescent="0.25">
      <c r="A301" s="137">
        <f t="shared" si="37"/>
        <v>0</v>
      </c>
      <c r="B301" s="83" t="s">
        <v>615</v>
      </c>
      <c r="C301" s="84" t="s">
        <v>665</v>
      </c>
      <c r="D301" s="88" t="s">
        <v>102</v>
      </c>
      <c r="E301" s="94"/>
      <c r="F301" s="87">
        <f t="shared" si="36"/>
        <v>292594.19</v>
      </c>
      <c r="G301" s="87">
        <f t="shared" si="47"/>
        <v>0</v>
      </c>
      <c r="H301" s="149"/>
      <c r="J301" s="104"/>
      <c r="K301" s="105">
        <f t="shared" si="48"/>
        <v>0</v>
      </c>
      <c r="M301" s="104"/>
      <c r="N301" s="105">
        <f t="shared" si="49"/>
        <v>0</v>
      </c>
      <c r="O301" s="137"/>
      <c r="P301" s="104"/>
      <c r="Q301" s="105">
        <f t="shared" si="50"/>
        <v>0</v>
      </c>
      <c r="R301" s="137"/>
      <c r="S301" s="104"/>
      <c r="T301" s="105">
        <f t="shared" si="51"/>
        <v>0</v>
      </c>
      <c r="U301" s="137"/>
      <c r="V301" s="104"/>
      <c r="W301" s="105">
        <f t="shared" si="52"/>
        <v>0</v>
      </c>
      <c r="X301" s="137"/>
      <c r="Y301" s="135">
        <f t="shared" si="53"/>
        <v>0</v>
      </c>
      <c r="Z301" s="105">
        <f t="shared" si="54"/>
        <v>0</v>
      </c>
      <c r="AB301" s="139">
        <v>292594.19</v>
      </c>
      <c r="AC301" s="139">
        <v>328422.06</v>
      </c>
      <c r="AD301" s="139">
        <v>292594.19</v>
      </c>
      <c r="AE301" s="139">
        <v>0</v>
      </c>
      <c r="AG301" s="172"/>
      <c r="AH301" s="172"/>
      <c r="AI301" s="172"/>
      <c r="AJ301" s="172"/>
      <c r="AK301" s="172"/>
      <c r="AL301" s="172"/>
      <c r="AM301" s="172"/>
      <c r="AN301" s="172"/>
      <c r="AO301" s="172"/>
    </row>
    <row r="302" spans="1:41" s="81" customFormat="1" ht="15" hidden="1" x14ac:dyDescent="0.25">
      <c r="A302" s="137">
        <f t="shared" si="37"/>
        <v>0</v>
      </c>
      <c r="B302" s="83" t="s">
        <v>616</v>
      </c>
      <c r="C302" s="84" t="s">
        <v>666</v>
      </c>
      <c r="D302" s="88" t="s">
        <v>102</v>
      </c>
      <c r="E302" s="94"/>
      <c r="F302" s="87">
        <f t="shared" si="36"/>
        <v>259154.86</v>
      </c>
      <c r="G302" s="87">
        <f t="shared" si="47"/>
        <v>0</v>
      </c>
      <c r="H302" s="149"/>
      <c r="J302" s="104"/>
      <c r="K302" s="105">
        <f t="shared" si="48"/>
        <v>0</v>
      </c>
      <c r="M302" s="104"/>
      <c r="N302" s="105">
        <f t="shared" si="49"/>
        <v>0</v>
      </c>
      <c r="O302" s="137"/>
      <c r="P302" s="104"/>
      <c r="Q302" s="105">
        <f t="shared" si="50"/>
        <v>0</v>
      </c>
      <c r="R302" s="137"/>
      <c r="S302" s="104"/>
      <c r="T302" s="105">
        <f t="shared" si="51"/>
        <v>0</v>
      </c>
      <c r="U302" s="137"/>
      <c r="V302" s="104"/>
      <c r="W302" s="105">
        <f t="shared" si="52"/>
        <v>0</v>
      </c>
      <c r="X302" s="137"/>
      <c r="Y302" s="135">
        <f t="shared" si="53"/>
        <v>0</v>
      </c>
      <c r="Z302" s="105">
        <f t="shared" si="54"/>
        <v>0</v>
      </c>
      <c r="AB302" s="139">
        <v>259154.86</v>
      </c>
      <c r="AC302" s="139">
        <v>290888.11</v>
      </c>
      <c r="AD302" s="139">
        <v>259154.86</v>
      </c>
      <c r="AE302" s="139">
        <v>0</v>
      </c>
      <c r="AG302" s="172"/>
      <c r="AH302" s="172"/>
      <c r="AI302" s="172"/>
      <c r="AJ302" s="172"/>
      <c r="AK302" s="172"/>
      <c r="AL302" s="172"/>
      <c r="AM302" s="172"/>
      <c r="AN302" s="172"/>
      <c r="AO302" s="172"/>
    </row>
    <row r="303" spans="1:41" s="81" customFormat="1" ht="15" hidden="1" x14ac:dyDescent="0.25">
      <c r="A303" s="137">
        <f t="shared" si="37"/>
        <v>0</v>
      </c>
      <c r="B303" s="83" t="s">
        <v>617</v>
      </c>
      <c r="C303" s="84" t="s">
        <v>667</v>
      </c>
      <c r="D303" s="88" t="s">
        <v>102</v>
      </c>
      <c r="E303" s="94"/>
      <c r="F303" s="87">
        <f t="shared" si="36"/>
        <v>250795.02</v>
      </c>
      <c r="G303" s="87">
        <f t="shared" si="47"/>
        <v>0</v>
      </c>
      <c r="H303" s="149"/>
      <c r="J303" s="104"/>
      <c r="K303" s="105">
        <f t="shared" si="48"/>
        <v>0</v>
      </c>
      <c r="M303" s="104"/>
      <c r="N303" s="105">
        <f t="shared" si="49"/>
        <v>0</v>
      </c>
      <c r="O303" s="137"/>
      <c r="P303" s="104"/>
      <c r="Q303" s="105">
        <f t="shared" si="50"/>
        <v>0</v>
      </c>
      <c r="R303" s="137"/>
      <c r="S303" s="104"/>
      <c r="T303" s="105">
        <f t="shared" si="51"/>
        <v>0</v>
      </c>
      <c r="U303" s="137"/>
      <c r="V303" s="104"/>
      <c r="W303" s="105">
        <f t="shared" si="52"/>
        <v>0</v>
      </c>
      <c r="X303" s="137"/>
      <c r="Y303" s="135">
        <f t="shared" si="53"/>
        <v>0</v>
      </c>
      <c r="Z303" s="105">
        <f t="shared" si="54"/>
        <v>0</v>
      </c>
      <c r="AB303" s="139">
        <v>250795.02</v>
      </c>
      <c r="AC303" s="139">
        <v>281504.62</v>
      </c>
      <c r="AD303" s="139">
        <v>250795.02</v>
      </c>
      <c r="AE303" s="139">
        <v>0</v>
      </c>
      <c r="AG303" s="172"/>
      <c r="AH303" s="172"/>
      <c r="AI303" s="172"/>
      <c r="AJ303" s="172"/>
      <c r="AK303" s="172"/>
      <c r="AL303" s="172"/>
      <c r="AM303" s="172"/>
      <c r="AN303" s="172"/>
      <c r="AO303" s="172"/>
    </row>
    <row r="304" spans="1:41" s="81" customFormat="1" ht="15" hidden="1" x14ac:dyDescent="0.25">
      <c r="A304" s="137">
        <f t="shared" si="37"/>
        <v>0</v>
      </c>
      <c r="B304" s="83" t="s">
        <v>618</v>
      </c>
      <c r="C304" s="84" t="s">
        <v>668</v>
      </c>
      <c r="D304" s="88" t="s">
        <v>102</v>
      </c>
      <c r="E304" s="94"/>
      <c r="F304" s="87">
        <f t="shared" si="36"/>
        <v>407123.92</v>
      </c>
      <c r="G304" s="87">
        <f t="shared" si="47"/>
        <v>0</v>
      </c>
      <c r="H304" s="149"/>
      <c r="J304" s="104"/>
      <c r="K304" s="105">
        <f t="shared" si="48"/>
        <v>0</v>
      </c>
      <c r="M304" s="104"/>
      <c r="N304" s="105">
        <f t="shared" si="49"/>
        <v>0</v>
      </c>
      <c r="O304" s="137"/>
      <c r="P304" s="104"/>
      <c r="Q304" s="105">
        <f t="shared" si="50"/>
        <v>0</v>
      </c>
      <c r="R304" s="137"/>
      <c r="S304" s="104"/>
      <c r="T304" s="105">
        <f t="shared" si="51"/>
        <v>0</v>
      </c>
      <c r="U304" s="137"/>
      <c r="V304" s="104"/>
      <c r="W304" s="105">
        <f t="shared" si="52"/>
        <v>0</v>
      </c>
      <c r="X304" s="137"/>
      <c r="Y304" s="135">
        <f t="shared" si="53"/>
        <v>0</v>
      </c>
      <c r="Z304" s="105">
        <f t="shared" si="54"/>
        <v>0</v>
      </c>
      <c r="AB304" s="139">
        <v>407123.92</v>
      </c>
      <c r="AC304" s="139">
        <v>456975.83</v>
      </c>
      <c r="AD304" s="139">
        <v>407123.92</v>
      </c>
      <c r="AE304" s="139">
        <v>0</v>
      </c>
      <c r="AG304" s="172"/>
      <c r="AH304" s="172"/>
      <c r="AI304" s="172"/>
      <c r="AJ304" s="172"/>
      <c r="AK304" s="172"/>
      <c r="AL304" s="172"/>
      <c r="AM304" s="172"/>
      <c r="AN304" s="172"/>
      <c r="AO304" s="172"/>
    </row>
    <row r="305" spans="1:41" s="81" customFormat="1" ht="15" hidden="1" x14ac:dyDescent="0.25">
      <c r="A305" s="137">
        <f t="shared" si="37"/>
        <v>0</v>
      </c>
      <c r="B305" s="83" t="s">
        <v>619</v>
      </c>
      <c r="C305" s="84" t="s">
        <v>669</v>
      </c>
      <c r="D305" s="88" t="s">
        <v>102</v>
      </c>
      <c r="E305" s="94"/>
      <c r="F305" s="87">
        <f t="shared" si="36"/>
        <v>377028.52</v>
      </c>
      <c r="G305" s="87">
        <f t="shared" si="47"/>
        <v>0</v>
      </c>
      <c r="H305" s="149"/>
      <c r="J305" s="104"/>
      <c r="K305" s="105">
        <f t="shared" si="48"/>
        <v>0</v>
      </c>
      <c r="M305" s="104"/>
      <c r="N305" s="105">
        <f t="shared" si="49"/>
        <v>0</v>
      </c>
      <c r="O305" s="137"/>
      <c r="P305" s="104"/>
      <c r="Q305" s="105">
        <f t="shared" si="50"/>
        <v>0</v>
      </c>
      <c r="R305" s="137"/>
      <c r="S305" s="104"/>
      <c r="T305" s="105">
        <f t="shared" si="51"/>
        <v>0</v>
      </c>
      <c r="U305" s="137"/>
      <c r="V305" s="104"/>
      <c r="W305" s="105">
        <f t="shared" si="52"/>
        <v>0</v>
      </c>
      <c r="X305" s="137"/>
      <c r="Y305" s="135">
        <f t="shared" si="53"/>
        <v>0</v>
      </c>
      <c r="Z305" s="105">
        <f t="shared" si="54"/>
        <v>0</v>
      </c>
      <c r="AB305" s="139">
        <v>377028.52</v>
      </c>
      <c r="AC305" s="139">
        <v>423195.28</v>
      </c>
      <c r="AD305" s="139">
        <v>377028.52</v>
      </c>
      <c r="AE305" s="139">
        <v>0</v>
      </c>
      <c r="AG305" s="172"/>
      <c r="AH305" s="172"/>
      <c r="AI305" s="172"/>
      <c r="AJ305" s="172"/>
      <c r="AK305" s="172"/>
      <c r="AL305" s="172"/>
      <c r="AM305" s="172"/>
      <c r="AN305" s="172"/>
      <c r="AO305" s="172"/>
    </row>
    <row r="306" spans="1:41" s="81" customFormat="1" ht="30" hidden="1" x14ac:dyDescent="0.25">
      <c r="A306" s="137">
        <f t="shared" si="37"/>
        <v>0</v>
      </c>
      <c r="B306" s="83" t="s">
        <v>620</v>
      </c>
      <c r="C306" s="84" t="s">
        <v>670</v>
      </c>
      <c r="D306" s="88" t="s">
        <v>102</v>
      </c>
      <c r="E306" s="94"/>
      <c r="F306" s="87">
        <f t="shared" si="36"/>
        <v>419663.67</v>
      </c>
      <c r="G306" s="87">
        <f t="shared" si="47"/>
        <v>0</v>
      </c>
      <c r="H306" s="149"/>
      <c r="J306" s="104"/>
      <c r="K306" s="105">
        <f t="shared" si="48"/>
        <v>0</v>
      </c>
      <c r="M306" s="104"/>
      <c r="N306" s="105">
        <f t="shared" si="49"/>
        <v>0</v>
      </c>
      <c r="O306" s="137"/>
      <c r="P306" s="104"/>
      <c r="Q306" s="105">
        <f t="shared" si="50"/>
        <v>0</v>
      </c>
      <c r="R306" s="137"/>
      <c r="S306" s="104"/>
      <c r="T306" s="105">
        <f t="shared" si="51"/>
        <v>0</v>
      </c>
      <c r="U306" s="137"/>
      <c r="V306" s="104"/>
      <c r="W306" s="105">
        <f t="shared" si="52"/>
        <v>0</v>
      </c>
      <c r="X306" s="137"/>
      <c r="Y306" s="135">
        <f t="shared" si="53"/>
        <v>0</v>
      </c>
      <c r="Z306" s="105">
        <f t="shared" si="54"/>
        <v>0</v>
      </c>
      <c r="AB306" s="139">
        <v>419663.67</v>
      </c>
      <c r="AC306" s="139">
        <v>471051.06</v>
      </c>
      <c r="AD306" s="139">
        <v>419663.67</v>
      </c>
      <c r="AE306" s="139">
        <v>0</v>
      </c>
      <c r="AG306" s="172"/>
      <c r="AH306" s="172"/>
      <c r="AI306" s="172"/>
      <c r="AJ306" s="172"/>
      <c r="AK306" s="172"/>
      <c r="AL306" s="172"/>
      <c r="AM306" s="172"/>
      <c r="AN306" s="172"/>
      <c r="AO306" s="172"/>
    </row>
    <row r="307" spans="1:41" s="81" customFormat="1" ht="15" hidden="1" x14ac:dyDescent="0.25">
      <c r="A307" s="137">
        <f t="shared" si="37"/>
        <v>0</v>
      </c>
      <c r="B307" s="83" t="s">
        <v>621</v>
      </c>
      <c r="C307" s="84" t="s">
        <v>671</v>
      </c>
      <c r="D307" s="88" t="s">
        <v>102</v>
      </c>
      <c r="E307" s="94"/>
      <c r="F307" s="87">
        <f t="shared" si="36"/>
        <v>215683.72</v>
      </c>
      <c r="G307" s="87">
        <f t="shared" si="47"/>
        <v>0</v>
      </c>
      <c r="H307" s="149"/>
      <c r="J307" s="104"/>
      <c r="K307" s="105">
        <f t="shared" si="48"/>
        <v>0</v>
      </c>
      <c r="M307" s="104"/>
      <c r="N307" s="105">
        <f t="shared" si="49"/>
        <v>0</v>
      </c>
      <c r="O307" s="137"/>
      <c r="P307" s="104"/>
      <c r="Q307" s="105">
        <f t="shared" si="50"/>
        <v>0</v>
      </c>
      <c r="R307" s="137"/>
      <c r="S307" s="104"/>
      <c r="T307" s="105">
        <f t="shared" si="51"/>
        <v>0</v>
      </c>
      <c r="U307" s="137"/>
      <c r="V307" s="104"/>
      <c r="W307" s="105">
        <f t="shared" si="52"/>
        <v>0</v>
      </c>
      <c r="X307" s="137"/>
      <c r="Y307" s="135">
        <f t="shared" si="53"/>
        <v>0</v>
      </c>
      <c r="Z307" s="105">
        <f t="shared" si="54"/>
        <v>0</v>
      </c>
      <c r="AB307" s="139">
        <v>215683.72</v>
      </c>
      <c r="AC307" s="139">
        <v>242093.97</v>
      </c>
      <c r="AD307" s="139">
        <v>215683.72</v>
      </c>
      <c r="AE307" s="139">
        <v>0</v>
      </c>
      <c r="AG307" s="172"/>
      <c r="AH307" s="172"/>
      <c r="AI307" s="172"/>
      <c r="AJ307" s="172"/>
      <c r="AK307" s="172"/>
      <c r="AL307" s="172"/>
      <c r="AM307" s="172"/>
      <c r="AN307" s="172"/>
      <c r="AO307" s="172"/>
    </row>
    <row r="308" spans="1:41" s="81" customFormat="1" ht="45" hidden="1" x14ac:dyDescent="0.25">
      <c r="A308" s="137">
        <f t="shared" si="37"/>
        <v>0</v>
      </c>
      <c r="B308" s="83" t="s">
        <v>622</v>
      </c>
      <c r="C308" s="84" t="s">
        <v>676</v>
      </c>
      <c r="D308" s="88" t="s">
        <v>677</v>
      </c>
      <c r="E308" s="94"/>
      <c r="F308" s="87">
        <f t="shared" si="36"/>
        <v>401272.04</v>
      </c>
      <c r="G308" s="87">
        <f t="shared" si="47"/>
        <v>0</v>
      </c>
      <c r="H308" s="149" t="s">
        <v>780</v>
      </c>
      <c r="J308" s="104"/>
      <c r="K308" s="105">
        <f t="shared" si="48"/>
        <v>0</v>
      </c>
      <c r="M308" s="104"/>
      <c r="N308" s="105">
        <f t="shared" si="49"/>
        <v>0</v>
      </c>
      <c r="O308" s="137"/>
      <c r="P308" s="104"/>
      <c r="Q308" s="105">
        <f t="shared" si="50"/>
        <v>0</v>
      </c>
      <c r="R308" s="137"/>
      <c r="S308" s="104"/>
      <c r="T308" s="105">
        <f t="shared" si="51"/>
        <v>0</v>
      </c>
      <c r="U308" s="137"/>
      <c r="V308" s="104"/>
      <c r="W308" s="105">
        <f t="shared" si="52"/>
        <v>0</v>
      </c>
      <c r="X308" s="137"/>
      <c r="Y308" s="135">
        <f t="shared" si="53"/>
        <v>0</v>
      </c>
      <c r="Z308" s="105">
        <f t="shared" si="54"/>
        <v>0</v>
      </c>
      <c r="AB308" s="139">
        <v>401272.04</v>
      </c>
      <c r="AC308" s="139">
        <v>450407.39</v>
      </c>
      <c r="AD308" s="139">
        <v>401272.04</v>
      </c>
      <c r="AE308" s="139">
        <v>0</v>
      </c>
      <c r="AG308" s="172"/>
      <c r="AH308" s="172"/>
      <c r="AI308" s="172"/>
      <c r="AJ308" s="172"/>
      <c r="AK308" s="172"/>
      <c r="AL308" s="172"/>
      <c r="AM308" s="172"/>
      <c r="AN308" s="172"/>
      <c r="AO308" s="172"/>
    </row>
    <row r="309" spans="1:41" s="81" customFormat="1" ht="15" hidden="1" x14ac:dyDescent="0.25">
      <c r="A309" s="137">
        <f t="shared" si="37"/>
        <v>0</v>
      </c>
      <c r="B309" s="83" t="s">
        <v>623</v>
      </c>
      <c r="C309" s="84" t="s">
        <v>749</v>
      </c>
      <c r="D309" s="88" t="s">
        <v>124</v>
      </c>
      <c r="E309" s="94"/>
      <c r="F309" s="87">
        <f t="shared" si="36"/>
        <v>36154.1</v>
      </c>
      <c r="G309" s="87">
        <f t="shared" si="47"/>
        <v>0</v>
      </c>
      <c r="H309" s="149"/>
      <c r="J309" s="104"/>
      <c r="K309" s="105">
        <f t="shared" si="48"/>
        <v>0</v>
      </c>
      <c r="M309" s="104"/>
      <c r="N309" s="105">
        <f t="shared" si="49"/>
        <v>0</v>
      </c>
      <c r="O309" s="137"/>
      <c r="P309" s="104"/>
      <c r="Q309" s="105">
        <f t="shared" si="50"/>
        <v>0</v>
      </c>
      <c r="R309" s="137"/>
      <c r="S309" s="104"/>
      <c r="T309" s="105">
        <f t="shared" si="51"/>
        <v>0</v>
      </c>
      <c r="U309" s="137"/>
      <c r="V309" s="104"/>
      <c r="W309" s="105">
        <f t="shared" si="52"/>
        <v>0</v>
      </c>
      <c r="X309" s="137"/>
      <c r="Y309" s="135">
        <f t="shared" si="53"/>
        <v>0</v>
      </c>
      <c r="Z309" s="105">
        <f t="shared" si="54"/>
        <v>0</v>
      </c>
      <c r="AB309" s="139">
        <v>36154.1</v>
      </c>
      <c r="AC309" s="139">
        <v>40581.14</v>
      </c>
      <c r="AD309" s="139">
        <v>36154.1</v>
      </c>
      <c r="AE309" s="139">
        <v>0</v>
      </c>
      <c r="AG309" s="172"/>
      <c r="AH309" s="172"/>
      <c r="AI309" s="172"/>
      <c r="AJ309" s="172"/>
      <c r="AK309" s="172"/>
      <c r="AL309" s="172"/>
      <c r="AM309" s="172"/>
      <c r="AN309" s="172"/>
      <c r="AO309" s="172"/>
    </row>
    <row r="310" spans="1:41" s="81" customFormat="1" ht="30" hidden="1" x14ac:dyDescent="0.25">
      <c r="A310" s="137">
        <f t="shared" si="37"/>
        <v>0</v>
      </c>
      <c r="B310" s="83" t="s">
        <v>624</v>
      </c>
      <c r="C310" s="84" t="s">
        <v>750</v>
      </c>
      <c r="D310" s="88" t="s">
        <v>102</v>
      </c>
      <c r="E310" s="94"/>
      <c r="F310" s="87">
        <f t="shared" si="36"/>
        <v>31618.06</v>
      </c>
      <c r="G310" s="87">
        <f t="shared" si="47"/>
        <v>0</v>
      </c>
      <c r="H310" s="149"/>
      <c r="J310" s="104"/>
      <c r="K310" s="105">
        <f t="shared" si="48"/>
        <v>0</v>
      </c>
      <c r="M310" s="104"/>
      <c r="N310" s="105">
        <f t="shared" si="49"/>
        <v>0</v>
      </c>
      <c r="O310" s="137"/>
      <c r="P310" s="104"/>
      <c r="Q310" s="105">
        <f t="shared" si="50"/>
        <v>0</v>
      </c>
      <c r="R310" s="137"/>
      <c r="S310" s="104"/>
      <c r="T310" s="105">
        <f t="shared" si="51"/>
        <v>0</v>
      </c>
      <c r="U310" s="137"/>
      <c r="V310" s="104"/>
      <c r="W310" s="105">
        <f t="shared" si="52"/>
        <v>0</v>
      </c>
      <c r="X310" s="137"/>
      <c r="Y310" s="135">
        <f t="shared" si="53"/>
        <v>0</v>
      </c>
      <c r="Z310" s="105">
        <f t="shared" si="54"/>
        <v>0</v>
      </c>
      <c r="AB310" s="139">
        <v>31618.06</v>
      </c>
      <c r="AC310" s="139">
        <v>35489.660000000003</v>
      </c>
      <c r="AD310" s="139">
        <v>31618.06</v>
      </c>
      <c r="AE310" s="139">
        <v>0</v>
      </c>
      <c r="AG310" s="172"/>
      <c r="AH310" s="172"/>
      <c r="AI310" s="172"/>
      <c r="AJ310" s="172"/>
      <c r="AK310" s="172"/>
      <c r="AL310" s="172"/>
      <c r="AM310" s="172"/>
      <c r="AN310" s="172"/>
      <c r="AO310" s="172"/>
    </row>
    <row r="311" spans="1:41" s="81" customFormat="1" ht="30" hidden="1" x14ac:dyDescent="0.25">
      <c r="A311" s="137">
        <f t="shared" si="37"/>
        <v>0</v>
      </c>
      <c r="B311" s="83" t="s">
        <v>625</v>
      </c>
      <c r="C311" s="84" t="s">
        <v>751</v>
      </c>
      <c r="D311" s="88" t="s">
        <v>102</v>
      </c>
      <c r="E311" s="94"/>
      <c r="F311" s="87">
        <f t="shared" si="36"/>
        <v>804838.1</v>
      </c>
      <c r="G311" s="87">
        <f t="shared" si="47"/>
        <v>0</v>
      </c>
      <c r="H311" s="149"/>
      <c r="J311" s="104"/>
      <c r="K311" s="105">
        <f t="shared" si="48"/>
        <v>0</v>
      </c>
      <c r="M311" s="104"/>
      <c r="N311" s="105">
        <f t="shared" si="49"/>
        <v>0</v>
      </c>
      <c r="O311" s="137"/>
      <c r="P311" s="104"/>
      <c r="Q311" s="105">
        <f t="shared" si="50"/>
        <v>0</v>
      </c>
      <c r="R311" s="137"/>
      <c r="S311" s="104"/>
      <c r="T311" s="105">
        <f t="shared" si="51"/>
        <v>0</v>
      </c>
      <c r="U311" s="137"/>
      <c r="V311" s="104"/>
      <c r="W311" s="105">
        <f t="shared" si="52"/>
        <v>0</v>
      </c>
      <c r="X311" s="137"/>
      <c r="Y311" s="135">
        <f t="shared" si="53"/>
        <v>0</v>
      </c>
      <c r="Z311" s="105">
        <f t="shared" si="54"/>
        <v>0</v>
      </c>
      <c r="AB311" s="139">
        <v>804838.1</v>
      </c>
      <c r="AC311" s="139">
        <v>903389.7</v>
      </c>
      <c r="AD311" s="139">
        <v>804838.1</v>
      </c>
      <c r="AE311" s="139">
        <v>0</v>
      </c>
      <c r="AG311" s="172"/>
      <c r="AH311" s="172"/>
      <c r="AI311" s="172"/>
      <c r="AJ311" s="172"/>
      <c r="AK311" s="172"/>
      <c r="AL311" s="172"/>
      <c r="AM311" s="172"/>
      <c r="AN311" s="172"/>
      <c r="AO311" s="172"/>
    </row>
    <row r="312" spans="1:41" s="81" customFormat="1" ht="15" hidden="1" x14ac:dyDescent="0.25">
      <c r="A312" s="137">
        <f t="shared" si="37"/>
        <v>0</v>
      </c>
      <c r="B312" s="83" t="s">
        <v>626</v>
      </c>
      <c r="C312" s="84" t="s">
        <v>752</v>
      </c>
      <c r="D312" s="88" t="s">
        <v>102</v>
      </c>
      <c r="E312" s="94"/>
      <c r="F312" s="87">
        <f t="shared" si="36"/>
        <v>927276.24</v>
      </c>
      <c r="G312" s="87">
        <f t="shared" si="47"/>
        <v>0</v>
      </c>
      <c r="H312" s="149"/>
      <c r="J312" s="104"/>
      <c r="K312" s="105">
        <f t="shared" si="48"/>
        <v>0</v>
      </c>
      <c r="M312" s="104"/>
      <c r="N312" s="105">
        <f t="shared" si="49"/>
        <v>0</v>
      </c>
      <c r="O312" s="137"/>
      <c r="P312" s="104"/>
      <c r="Q312" s="105">
        <f t="shared" si="50"/>
        <v>0</v>
      </c>
      <c r="R312" s="137"/>
      <c r="S312" s="104"/>
      <c r="T312" s="105">
        <f t="shared" si="51"/>
        <v>0</v>
      </c>
      <c r="U312" s="137"/>
      <c r="V312" s="104"/>
      <c r="W312" s="105">
        <f t="shared" si="52"/>
        <v>0</v>
      </c>
      <c r="X312" s="137"/>
      <c r="Y312" s="135">
        <f t="shared" si="53"/>
        <v>0</v>
      </c>
      <c r="Z312" s="105">
        <f t="shared" si="54"/>
        <v>0</v>
      </c>
      <c r="AB312" s="139">
        <v>927276.24</v>
      </c>
      <c r="AC312" s="139">
        <v>1040820.26</v>
      </c>
      <c r="AD312" s="139">
        <v>927276.24</v>
      </c>
      <c r="AE312" s="139">
        <v>0</v>
      </c>
      <c r="AG312" s="172"/>
      <c r="AH312" s="172"/>
      <c r="AI312" s="172"/>
      <c r="AJ312" s="172"/>
      <c r="AK312" s="172"/>
      <c r="AL312" s="172"/>
      <c r="AM312" s="172"/>
      <c r="AN312" s="172"/>
      <c r="AO312" s="172"/>
    </row>
    <row r="313" spans="1:41" s="81" customFormat="1" ht="15" hidden="1" x14ac:dyDescent="0.25">
      <c r="A313" s="137">
        <f t="shared" si="37"/>
        <v>0</v>
      </c>
      <c r="B313" s="83" t="s">
        <v>627</v>
      </c>
      <c r="C313" s="84" t="s">
        <v>753</v>
      </c>
      <c r="D313" s="88" t="s">
        <v>102</v>
      </c>
      <c r="E313" s="94"/>
      <c r="F313" s="87">
        <f t="shared" si="36"/>
        <v>40127.199999999997</v>
      </c>
      <c r="G313" s="87">
        <f t="shared" si="47"/>
        <v>0</v>
      </c>
      <c r="H313" s="149"/>
      <c r="J313" s="104"/>
      <c r="K313" s="105">
        <f t="shared" si="48"/>
        <v>0</v>
      </c>
      <c r="M313" s="104"/>
      <c r="N313" s="105">
        <f t="shared" si="49"/>
        <v>0</v>
      </c>
      <c r="O313" s="137"/>
      <c r="P313" s="104"/>
      <c r="Q313" s="105">
        <f t="shared" si="50"/>
        <v>0</v>
      </c>
      <c r="R313" s="137"/>
      <c r="S313" s="104"/>
      <c r="T313" s="105">
        <f t="shared" si="51"/>
        <v>0</v>
      </c>
      <c r="U313" s="137"/>
      <c r="V313" s="104"/>
      <c r="W313" s="105">
        <f t="shared" si="52"/>
        <v>0</v>
      </c>
      <c r="X313" s="137"/>
      <c r="Y313" s="135">
        <f t="shared" si="53"/>
        <v>0</v>
      </c>
      <c r="Z313" s="105">
        <f t="shared" si="54"/>
        <v>0</v>
      </c>
      <c r="AB313" s="139">
        <v>40127.199999999997</v>
      </c>
      <c r="AC313" s="139">
        <v>45040.74</v>
      </c>
      <c r="AD313" s="139">
        <v>40127.199999999997</v>
      </c>
      <c r="AE313" s="139">
        <v>0</v>
      </c>
      <c r="AG313" s="172"/>
      <c r="AH313" s="172"/>
      <c r="AI313" s="172"/>
      <c r="AJ313" s="172"/>
      <c r="AK313" s="172"/>
      <c r="AL313" s="172"/>
      <c r="AM313" s="172"/>
      <c r="AN313" s="172"/>
      <c r="AO313" s="172"/>
    </row>
    <row r="314" spans="1:41" s="81" customFormat="1" ht="15" hidden="1" x14ac:dyDescent="0.25">
      <c r="A314" s="137">
        <f t="shared" si="37"/>
        <v>0</v>
      </c>
      <c r="B314" s="83" t="s">
        <v>628</v>
      </c>
      <c r="C314" s="84" t="s">
        <v>754</v>
      </c>
      <c r="D314" s="88" t="s">
        <v>102</v>
      </c>
      <c r="E314" s="94"/>
      <c r="F314" s="87">
        <f t="shared" si="36"/>
        <v>334393.24</v>
      </c>
      <c r="G314" s="87">
        <f t="shared" si="47"/>
        <v>0</v>
      </c>
      <c r="H314" s="149"/>
      <c r="J314" s="104"/>
      <c r="K314" s="105">
        <f t="shared" si="48"/>
        <v>0</v>
      </c>
      <c r="M314" s="104"/>
      <c r="N314" s="105">
        <f t="shared" si="49"/>
        <v>0</v>
      </c>
      <c r="O314" s="137"/>
      <c r="P314" s="104"/>
      <c r="Q314" s="105">
        <f t="shared" si="50"/>
        <v>0</v>
      </c>
      <c r="R314" s="137"/>
      <c r="S314" s="104"/>
      <c r="T314" s="105">
        <f t="shared" si="51"/>
        <v>0</v>
      </c>
      <c r="U314" s="137"/>
      <c r="V314" s="104"/>
      <c r="W314" s="105">
        <f t="shared" si="52"/>
        <v>0</v>
      </c>
      <c r="X314" s="137"/>
      <c r="Y314" s="135">
        <f t="shared" si="53"/>
        <v>0</v>
      </c>
      <c r="Z314" s="105">
        <f t="shared" si="54"/>
        <v>0</v>
      </c>
      <c r="AB314" s="139">
        <v>334393.24</v>
      </c>
      <c r="AC314" s="139">
        <v>375339.35</v>
      </c>
      <c r="AD314" s="139">
        <v>334393.24</v>
      </c>
      <c r="AE314" s="139">
        <v>0</v>
      </c>
      <c r="AG314" s="172"/>
      <c r="AH314" s="172"/>
      <c r="AI314" s="172"/>
      <c r="AJ314" s="172"/>
      <c r="AK314" s="172"/>
      <c r="AL314" s="172"/>
      <c r="AM314" s="172"/>
      <c r="AN314" s="172"/>
      <c r="AO314" s="172"/>
    </row>
    <row r="315" spans="1:41" s="81" customFormat="1" ht="15" hidden="1" x14ac:dyDescent="0.25">
      <c r="A315" s="137">
        <f t="shared" ref="A315:A316" si="55">IF(E315=0,0,1)</f>
        <v>0</v>
      </c>
      <c r="B315" s="83" t="s">
        <v>629</v>
      </c>
      <c r="C315" s="84" t="s">
        <v>755</v>
      </c>
      <c r="D315" s="88" t="s">
        <v>102</v>
      </c>
      <c r="E315" s="94"/>
      <c r="F315" s="87">
        <f t="shared" si="36"/>
        <v>434711.35</v>
      </c>
      <c r="G315" s="87">
        <f t="shared" si="47"/>
        <v>0</v>
      </c>
      <c r="H315" s="149"/>
      <c r="J315" s="104"/>
      <c r="K315" s="105">
        <f t="shared" si="48"/>
        <v>0</v>
      </c>
      <c r="M315" s="104"/>
      <c r="N315" s="105">
        <f t="shared" si="49"/>
        <v>0</v>
      </c>
      <c r="O315" s="137"/>
      <c r="P315" s="104"/>
      <c r="Q315" s="105">
        <f t="shared" si="50"/>
        <v>0</v>
      </c>
      <c r="R315" s="137"/>
      <c r="S315" s="104"/>
      <c r="T315" s="105">
        <f t="shared" si="51"/>
        <v>0</v>
      </c>
      <c r="U315" s="137"/>
      <c r="V315" s="104"/>
      <c r="W315" s="105">
        <f t="shared" si="52"/>
        <v>0</v>
      </c>
      <c r="X315" s="137"/>
      <c r="Y315" s="135">
        <f t="shared" si="53"/>
        <v>0</v>
      </c>
      <c r="Z315" s="105">
        <f t="shared" si="54"/>
        <v>0</v>
      </c>
      <c r="AB315" s="139">
        <v>434711.35</v>
      </c>
      <c r="AC315" s="139">
        <v>487941.31</v>
      </c>
      <c r="AD315" s="139">
        <v>434711.35</v>
      </c>
      <c r="AE315" s="139">
        <v>0</v>
      </c>
      <c r="AG315" s="172"/>
      <c r="AH315" s="172"/>
      <c r="AI315" s="172"/>
      <c r="AJ315" s="172"/>
      <c r="AK315" s="172"/>
      <c r="AL315" s="172"/>
      <c r="AM315" s="172"/>
      <c r="AN315" s="172"/>
      <c r="AO315" s="172"/>
    </row>
    <row r="316" spans="1:41" s="81" customFormat="1" ht="15" hidden="1" x14ac:dyDescent="0.25">
      <c r="A316" s="137">
        <f t="shared" si="55"/>
        <v>0</v>
      </c>
      <c r="B316" s="83" t="s">
        <v>630</v>
      </c>
      <c r="C316" s="84" t="s">
        <v>756</v>
      </c>
      <c r="D316" s="88" t="s">
        <v>102</v>
      </c>
      <c r="E316" s="94"/>
      <c r="F316" s="87">
        <f t="shared" si="36"/>
        <v>593523.14</v>
      </c>
      <c r="G316" s="87">
        <f t="shared" si="47"/>
        <v>0</v>
      </c>
      <c r="H316" s="149"/>
      <c r="J316" s="104"/>
      <c r="K316" s="105">
        <f t="shared" si="48"/>
        <v>0</v>
      </c>
      <c r="M316" s="104"/>
      <c r="N316" s="105">
        <f t="shared" si="49"/>
        <v>0</v>
      </c>
      <c r="O316" s="137"/>
      <c r="P316" s="104"/>
      <c r="Q316" s="105">
        <f t="shared" si="50"/>
        <v>0</v>
      </c>
      <c r="R316" s="137"/>
      <c r="S316" s="104"/>
      <c r="T316" s="105">
        <f t="shared" si="51"/>
        <v>0</v>
      </c>
      <c r="U316" s="137"/>
      <c r="V316" s="104"/>
      <c r="W316" s="105">
        <f t="shared" si="52"/>
        <v>0</v>
      </c>
      <c r="X316" s="137"/>
      <c r="Y316" s="135">
        <f t="shared" si="53"/>
        <v>0</v>
      </c>
      <c r="Z316" s="105">
        <f t="shared" si="54"/>
        <v>0</v>
      </c>
      <c r="AB316" s="139">
        <v>593523.14</v>
      </c>
      <c r="AC316" s="139">
        <v>666199.43999999994</v>
      </c>
      <c r="AD316" s="139">
        <v>593523.14</v>
      </c>
      <c r="AE316" s="139">
        <v>0</v>
      </c>
      <c r="AG316" s="172"/>
      <c r="AH316" s="172"/>
      <c r="AI316" s="172"/>
      <c r="AJ316" s="172"/>
      <c r="AK316" s="172"/>
      <c r="AL316" s="172"/>
      <c r="AM316" s="172"/>
      <c r="AN316" s="172"/>
      <c r="AO316" s="172"/>
    </row>
    <row r="317" spans="1:41" s="81" customFormat="1" ht="15" hidden="1" x14ac:dyDescent="0.25">
      <c r="A317" s="137">
        <f t="shared" si="37"/>
        <v>0</v>
      </c>
      <c r="B317" s="83" t="s">
        <v>757</v>
      </c>
      <c r="C317" s="84" t="s">
        <v>758</v>
      </c>
      <c r="D317" s="88" t="s">
        <v>102</v>
      </c>
      <c r="E317" s="94"/>
      <c r="F317" s="87">
        <f t="shared" si="36"/>
        <v>865900.96</v>
      </c>
      <c r="G317" s="87">
        <f t="shared" si="47"/>
        <v>0</v>
      </c>
      <c r="H317" s="149"/>
      <c r="J317" s="104"/>
      <c r="K317" s="105">
        <f t="shared" si="48"/>
        <v>0</v>
      </c>
      <c r="M317" s="104"/>
      <c r="N317" s="105">
        <f t="shared" si="49"/>
        <v>0</v>
      </c>
      <c r="O317" s="137"/>
      <c r="P317" s="104"/>
      <c r="Q317" s="105">
        <f t="shared" si="50"/>
        <v>0</v>
      </c>
      <c r="R317" s="137"/>
      <c r="S317" s="104"/>
      <c r="T317" s="105">
        <f t="shared" si="51"/>
        <v>0</v>
      </c>
      <c r="U317" s="137"/>
      <c r="V317" s="104"/>
      <c r="W317" s="105">
        <f t="shared" si="52"/>
        <v>0</v>
      </c>
      <c r="X317" s="137"/>
      <c r="Y317" s="135">
        <f t="shared" si="53"/>
        <v>0</v>
      </c>
      <c r="Z317" s="105">
        <f t="shared" si="54"/>
        <v>0</v>
      </c>
      <c r="AB317" s="139">
        <v>865900.96</v>
      </c>
      <c r="AC317" s="139">
        <v>971929.64</v>
      </c>
      <c r="AD317" s="139">
        <v>865900.96</v>
      </c>
      <c r="AE317" s="139">
        <v>0</v>
      </c>
      <c r="AG317" s="172"/>
      <c r="AH317" s="172"/>
      <c r="AI317" s="172"/>
      <c r="AJ317" s="172"/>
      <c r="AK317" s="172"/>
      <c r="AL317" s="172"/>
      <c r="AM317" s="172"/>
      <c r="AN317" s="172"/>
      <c r="AO317" s="172"/>
    </row>
    <row r="318" spans="1:41" s="81" customFormat="1" ht="45" hidden="1" x14ac:dyDescent="0.25">
      <c r="A318" s="137">
        <f t="shared" si="37"/>
        <v>0</v>
      </c>
      <c r="B318" s="83" t="s">
        <v>759</v>
      </c>
      <c r="C318" s="84" t="s">
        <v>760</v>
      </c>
      <c r="D318" s="88" t="s">
        <v>102</v>
      </c>
      <c r="E318" s="94"/>
      <c r="F318" s="87">
        <f t="shared" si="36"/>
        <v>193788.14</v>
      </c>
      <c r="G318" s="87">
        <f t="shared" si="47"/>
        <v>0</v>
      </c>
      <c r="H318" s="149" t="s">
        <v>781</v>
      </c>
      <c r="J318" s="104"/>
      <c r="K318" s="105">
        <f t="shared" si="48"/>
        <v>0</v>
      </c>
      <c r="M318" s="104"/>
      <c r="N318" s="105">
        <f t="shared" si="49"/>
        <v>0</v>
      </c>
      <c r="O318" s="137"/>
      <c r="P318" s="104"/>
      <c r="Q318" s="105">
        <f t="shared" si="50"/>
        <v>0</v>
      </c>
      <c r="R318" s="137"/>
      <c r="S318" s="104"/>
      <c r="T318" s="105">
        <f t="shared" si="51"/>
        <v>0</v>
      </c>
      <c r="U318" s="137"/>
      <c r="V318" s="104"/>
      <c r="W318" s="105">
        <f t="shared" si="52"/>
        <v>0</v>
      </c>
      <c r="X318" s="137"/>
      <c r="Y318" s="135">
        <f t="shared" si="53"/>
        <v>0</v>
      </c>
      <c r="Z318" s="105">
        <f t="shared" si="54"/>
        <v>0</v>
      </c>
      <c r="AB318" s="139">
        <v>193788.14</v>
      </c>
      <c r="AC318" s="139">
        <v>217517.3</v>
      </c>
      <c r="AD318" s="139">
        <v>193788.14</v>
      </c>
      <c r="AE318" s="139">
        <v>0</v>
      </c>
      <c r="AG318" s="172"/>
      <c r="AH318" s="172"/>
      <c r="AI318" s="172"/>
      <c r="AJ318" s="172"/>
      <c r="AK318" s="172"/>
      <c r="AL318" s="172"/>
      <c r="AM318" s="172"/>
      <c r="AN318" s="172"/>
      <c r="AO318" s="172"/>
    </row>
    <row r="319" spans="1:41" s="137" customFormat="1" ht="31.2" hidden="1" x14ac:dyDescent="0.25">
      <c r="A319" s="137">
        <f>IF(H319&gt;0,1,0)</f>
        <v>0</v>
      </c>
      <c r="B319" s="140">
        <v>15</v>
      </c>
      <c r="C319" s="141" t="s">
        <v>761</v>
      </c>
      <c r="D319" s="141"/>
      <c r="E319" s="162"/>
      <c r="F319" s="171"/>
      <c r="G319" s="114"/>
      <c r="H319" s="90"/>
      <c r="J319" s="142"/>
      <c r="K319" s="105"/>
      <c r="M319" s="142"/>
      <c r="N319" s="143"/>
      <c r="P319" s="142"/>
      <c r="Q319" s="143"/>
      <c r="S319" s="142"/>
      <c r="T319" s="143"/>
      <c r="V319" s="142"/>
      <c r="W319" s="143"/>
      <c r="Y319" s="143"/>
      <c r="Z319" s="143"/>
      <c r="AB319" s="208">
        <v>0</v>
      </c>
      <c r="AC319" s="208">
        <v>0</v>
      </c>
      <c r="AD319" s="208">
        <v>0</v>
      </c>
      <c r="AE319" s="208"/>
      <c r="AG319" s="172"/>
      <c r="AH319" s="172"/>
      <c r="AI319" s="172"/>
      <c r="AJ319" s="172"/>
      <c r="AK319" s="172"/>
      <c r="AL319" s="172"/>
      <c r="AM319" s="172"/>
      <c r="AN319" s="172"/>
      <c r="AO319" s="172"/>
    </row>
    <row r="320" spans="1:41" s="81" customFormat="1" ht="15" hidden="1" x14ac:dyDescent="0.25">
      <c r="A320" s="137">
        <f t="shared" si="37"/>
        <v>0</v>
      </c>
      <c r="B320" s="83" t="s">
        <v>216</v>
      </c>
      <c r="C320" s="84" t="s">
        <v>673</v>
      </c>
      <c r="D320" s="88" t="s">
        <v>674</v>
      </c>
      <c r="E320" s="94"/>
      <c r="F320" s="87">
        <f t="shared" si="36"/>
        <v>108677.84</v>
      </c>
      <c r="G320" s="87">
        <f t="shared" si="47"/>
        <v>0</v>
      </c>
      <c r="H320" s="149" t="s">
        <v>782</v>
      </c>
      <c r="J320" s="104"/>
      <c r="K320" s="105">
        <f t="shared" si="48"/>
        <v>0</v>
      </c>
      <c r="M320" s="104"/>
      <c r="N320" s="105">
        <f t="shared" si="49"/>
        <v>0</v>
      </c>
      <c r="O320" s="137"/>
      <c r="P320" s="104"/>
      <c r="Q320" s="105">
        <f t="shared" si="50"/>
        <v>0</v>
      </c>
      <c r="R320" s="137"/>
      <c r="S320" s="104"/>
      <c r="T320" s="105">
        <f t="shared" si="51"/>
        <v>0</v>
      </c>
      <c r="U320" s="137"/>
      <c r="V320" s="104"/>
      <c r="W320" s="105">
        <f t="shared" si="52"/>
        <v>0</v>
      </c>
      <c r="X320" s="137"/>
      <c r="Y320" s="135">
        <f t="shared" si="53"/>
        <v>0</v>
      </c>
      <c r="Z320" s="105">
        <f t="shared" si="54"/>
        <v>0</v>
      </c>
      <c r="AB320" s="139">
        <v>108677.84</v>
      </c>
      <c r="AC320" s="139">
        <v>121985.33</v>
      </c>
      <c r="AD320" s="139">
        <v>108677.84</v>
      </c>
      <c r="AE320" s="139">
        <v>0</v>
      </c>
      <c r="AG320" s="172"/>
      <c r="AH320" s="172"/>
      <c r="AI320" s="172"/>
      <c r="AJ320" s="172"/>
      <c r="AK320" s="172"/>
      <c r="AL320" s="172"/>
      <c r="AM320" s="172"/>
      <c r="AN320" s="172"/>
      <c r="AO320" s="172"/>
    </row>
    <row r="321" spans="1:41" s="81" customFormat="1" ht="15" hidden="1" x14ac:dyDescent="0.25">
      <c r="A321" s="137">
        <f t="shared" si="37"/>
        <v>0</v>
      </c>
      <c r="B321" s="83" t="s">
        <v>217</v>
      </c>
      <c r="C321" s="84" t="s">
        <v>675</v>
      </c>
      <c r="D321" s="88" t="s">
        <v>631</v>
      </c>
      <c r="E321" s="94"/>
      <c r="F321" s="87">
        <f t="shared" si="36"/>
        <v>208995.85</v>
      </c>
      <c r="G321" s="87">
        <f t="shared" si="47"/>
        <v>0</v>
      </c>
      <c r="H321" s="149" t="s">
        <v>782</v>
      </c>
      <c r="J321" s="104"/>
      <c r="K321" s="105">
        <f t="shared" si="48"/>
        <v>0</v>
      </c>
      <c r="M321" s="104"/>
      <c r="N321" s="105">
        <f t="shared" si="49"/>
        <v>0</v>
      </c>
      <c r="O321" s="137"/>
      <c r="P321" s="104"/>
      <c r="Q321" s="105">
        <f t="shared" si="50"/>
        <v>0</v>
      </c>
      <c r="R321" s="137"/>
      <c r="S321" s="104"/>
      <c r="T321" s="105">
        <f t="shared" si="51"/>
        <v>0</v>
      </c>
      <c r="U321" s="137"/>
      <c r="V321" s="104"/>
      <c r="W321" s="105">
        <f t="shared" si="52"/>
        <v>0</v>
      </c>
      <c r="X321" s="137"/>
      <c r="Y321" s="135">
        <f t="shared" si="53"/>
        <v>0</v>
      </c>
      <c r="Z321" s="105">
        <f t="shared" si="54"/>
        <v>0</v>
      </c>
      <c r="AB321" s="139">
        <v>208995.85</v>
      </c>
      <c r="AC321" s="139">
        <v>234587.18</v>
      </c>
      <c r="AD321" s="139">
        <v>208995.85</v>
      </c>
      <c r="AE321" s="139">
        <v>0</v>
      </c>
      <c r="AG321" s="172"/>
      <c r="AH321" s="172"/>
      <c r="AI321" s="172"/>
      <c r="AJ321" s="172"/>
      <c r="AK321" s="172"/>
      <c r="AL321" s="172"/>
      <c r="AM321" s="172"/>
      <c r="AN321" s="172"/>
      <c r="AO321" s="172"/>
    </row>
    <row r="322" spans="1:41" s="81" customFormat="1" ht="15" hidden="1" x14ac:dyDescent="0.25">
      <c r="A322" s="137">
        <f t="shared" si="37"/>
        <v>0</v>
      </c>
      <c r="B322" s="83" t="s">
        <v>632</v>
      </c>
      <c r="C322" s="84" t="s">
        <v>679</v>
      </c>
      <c r="D322" s="88" t="s">
        <v>121</v>
      </c>
      <c r="E322" s="94"/>
      <c r="F322" s="87">
        <f t="shared" si="36"/>
        <v>108677.84</v>
      </c>
      <c r="G322" s="87">
        <f t="shared" si="47"/>
        <v>0</v>
      </c>
      <c r="H322" s="149"/>
      <c r="J322" s="104"/>
      <c r="K322" s="105">
        <f t="shared" si="48"/>
        <v>0</v>
      </c>
      <c r="M322" s="104"/>
      <c r="N322" s="105">
        <f t="shared" si="49"/>
        <v>0</v>
      </c>
      <c r="O322" s="137"/>
      <c r="P322" s="104"/>
      <c r="Q322" s="105">
        <f t="shared" si="50"/>
        <v>0</v>
      </c>
      <c r="R322" s="137"/>
      <c r="S322" s="104"/>
      <c r="T322" s="105">
        <f t="shared" si="51"/>
        <v>0</v>
      </c>
      <c r="U322" s="137"/>
      <c r="V322" s="104"/>
      <c r="W322" s="105">
        <f t="shared" si="52"/>
        <v>0</v>
      </c>
      <c r="X322" s="137"/>
      <c r="Y322" s="135">
        <f t="shared" si="53"/>
        <v>0</v>
      </c>
      <c r="Z322" s="105">
        <f t="shared" si="54"/>
        <v>0</v>
      </c>
      <c r="AB322" s="139">
        <v>108677.84</v>
      </c>
      <c r="AC322" s="139">
        <v>121985.33</v>
      </c>
      <c r="AD322" s="139">
        <v>108677.84</v>
      </c>
      <c r="AE322" s="139">
        <v>0</v>
      </c>
      <c r="AG322" s="172"/>
      <c r="AH322" s="172"/>
      <c r="AI322" s="172"/>
      <c r="AJ322" s="172"/>
      <c r="AK322" s="172"/>
      <c r="AL322" s="172"/>
      <c r="AM322" s="172"/>
      <c r="AN322" s="172"/>
      <c r="AO322" s="172"/>
    </row>
    <row r="323" spans="1:41" s="81" customFormat="1" ht="15" hidden="1" x14ac:dyDescent="0.25">
      <c r="A323" s="137">
        <f t="shared" si="37"/>
        <v>0</v>
      </c>
      <c r="B323" s="83" t="s">
        <v>633</v>
      </c>
      <c r="C323" s="84" t="s">
        <v>680</v>
      </c>
      <c r="D323" s="88" t="s">
        <v>121</v>
      </c>
      <c r="E323" s="94"/>
      <c r="F323" s="87">
        <f t="shared" si="36"/>
        <v>208995.85</v>
      </c>
      <c r="G323" s="87">
        <f t="shared" si="47"/>
        <v>0</v>
      </c>
      <c r="H323" s="149"/>
      <c r="J323" s="104"/>
      <c r="K323" s="105">
        <f t="shared" si="48"/>
        <v>0</v>
      </c>
      <c r="M323" s="104"/>
      <c r="N323" s="105">
        <f t="shared" si="49"/>
        <v>0</v>
      </c>
      <c r="O323" s="137"/>
      <c r="P323" s="104"/>
      <c r="Q323" s="105">
        <f t="shared" si="50"/>
        <v>0</v>
      </c>
      <c r="R323" s="137"/>
      <c r="S323" s="104"/>
      <c r="T323" s="105">
        <f t="shared" si="51"/>
        <v>0</v>
      </c>
      <c r="U323" s="137"/>
      <c r="V323" s="104"/>
      <c r="W323" s="105">
        <f t="shared" si="52"/>
        <v>0</v>
      </c>
      <c r="X323" s="137"/>
      <c r="Y323" s="135">
        <f t="shared" si="53"/>
        <v>0</v>
      </c>
      <c r="Z323" s="105">
        <f t="shared" si="54"/>
        <v>0</v>
      </c>
      <c r="AB323" s="139">
        <v>208995.85</v>
      </c>
      <c r="AC323" s="139">
        <v>234587.18</v>
      </c>
      <c r="AD323" s="139">
        <v>208995.85</v>
      </c>
      <c r="AE323" s="139">
        <v>0</v>
      </c>
      <c r="AG323" s="172"/>
      <c r="AH323" s="172"/>
      <c r="AI323" s="172"/>
      <c r="AJ323" s="172"/>
      <c r="AK323" s="172"/>
      <c r="AL323" s="172"/>
      <c r="AM323" s="172"/>
      <c r="AN323" s="172"/>
      <c r="AO323" s="172"/>
    </row>
    <row r="324" spans="1:41" s="81" customFormat="1" ht="15" hidden="1" x14ac:dyDescent="0.25">
      <c r="A324" s="137">
        <f t="shared" si="37"/>
        <v>0</v>
      </c>
      <c r="B324" s="83" t="s">
        <v>634</v>
      </c>
      <c r="C324" s="84" t="s">
        <v>681</v>
      </c>
      <c r="D324" s="88" t="s">
        <v>121</v>
      </c>
      <c r="E324" s="94"/>
      <c r="F324" s="87">
        <f t="shared" si="36"/>
        <v>259154.86</v>
      </c>
      <c r="G324" s="87">
        <f t="shared" si="47"/>
        <v>0</v>
      </c>
      <c r="H324" s="149"/>
      <c r="J324" s="104"/>
      <c r="K324" s="105">
        <f t="shared" si="48"/>
        <v>0</v>
      </c>
      <c r="M324" s="104"/>
      <c r="N324" s="105">
        <f t="shared" si="49"/>
        <v>0</v>
      </c>
      <c r="O324" s="137"/>
      <c r="P324" s="104"/>
      <c r="Q324" s="105">
        <f t="shared" si="50"/>
        <v>0</v>
      </c>
      <c r="R324" s="137"/>
      <c r="S324" s="104"/>
      <c r="T324" s="105">
        <f t="shared" si="51"/>
        <v>0</v>
      </c>
      <c r="U324" s="137"/>
      <c r="V324" s="104"/>
      <c r="W324" s="105">
        <f t="shared" si="52"/>
        <v>0</v>
      </c>
      <c r="X324" s="137"/>
      <c r="Y324" s="135">
        <f t="shared" si="53"/>
        <v>0</v>
      </c>
      <c r="Z324" s="105">
        <f t="shared" si="54"/>
        <v>0</v>
      </c>
      <c r="AB324" s="139">
        <v>259154.86</v>
      </c>
      <c r="AC324" s="139">
        <v>290888.11</v>
      </c>
      <c r="AD324" s="139">
        <v>259154.86</v>
      </c>
      <c r="AE324" s="139">
        <v>0</v>
      </c>
      <c r="AG324" s="172"/>
      <c r="AH324" s="172"/>
      <c r="AI324" s="172"/>
      <c r="AJ324" s="172"/>
      <c r="AK324" s="172"/>
      <c r="AL324" s="172"/>
      <c r="AM324" s="172"/>
      <c r="AN324" s="172"/>
      <c r="AO324" s="172"/>
    </row>
    <row r="325" spans="1:41" s="81" customFormat="1" ht="30" hidden="1" x14ac:dyDescent="0.25">
      <c r="A325" s="137">
        <f t="shared" si="37"/>
        <v>0</v>
      </c>
      <c r="B325" s="83" t="s">
        <v>635</v>
      </c>
      <c r="C325" s="84" t="s">
        <v>682</v>
      </c>
      <c r="D325" s="88" t="s">
        <v>121</v>
      </c>
      <c r="E325" s="94"/>
      <c r="F325" s="87">
        <f t="shared" si="36"/>
        <v>551783.30000000005</v>
      </c>
      <c r="G325" s="87">
        <f t="shared" si="47"/>
        <v>0</v>
      </c>
      <c r="H325" s="149"/>
      <c r="J325" s="104"/>
      <c r="K325" s="105">
        <f t="shared" si="48"/>
        <v>0</v>
      </c>
      <c r="M325" s="104"/>
      <c r="N325" s="105">
        <f t="shared" si="49"/>
        <v>0</v>
      </c>
      <c r="O325" s="137"/>
      <c r="P325" s="104"/>
      <c r="Q325" s="105">
        <f t="shared" si="50"/>
        <v>0</v>
      </c>
      <c r="R325" s="137"/>
      <c r="S325" s="104"/>
      <c r="T325" s="105">
        <f t="shared" si="51"/>
        <v>0</v>
      </c>
      <c r="U325" s="137"/>
      <c r="V325" s="104"/>
      <c r="W325" s="105">
        <f t="shared" si="52"/>
        <v>0</v>
      </c>
      <c r="X325" s="137"/>
      <c r="Y325" s="135">
        <f t="shared" si="53"/>
        <v>0</v>
      </c>
      <c r="Z325" s="105">
        <f t="shared" si="54"/>
        <v>0</v>
      </c>
      <c r="AB325" s="139">
        <v>551783.30000000005</v>
      </c>
      <c r="AC325" s="139">
        <v>619348.6</v>
      </c>
      <c r="AD325" s="139">
        <v>551783.30000000005</v>
      </c>
      <c r="AE325" s="139">
        <v>0</v>
      </c>
      <c r="AG325" s="172"/>
      <c r="AH325" s="172"/>
      <c r="AI325" s="172"/>
      <c r="AJ325" s="172"/>
      <c r="AK325" s="172"/>
      <c r="AL325" s="172"/>
      <c r="AM325" s="172"/>
      <c r="AN325" s="172"/>
      <c r="AO325" s="172"/>
    </row>
    <row r="326" spans="1:41" s="81" customFormat="1" ht="15" hidden="1" x14ac:dyDescent="0.25">
      <c r="A326" s="137">
        <f t="shared" si="37"/>
        <v>0</v>
      </c>
      <c r="B326" s="83" t="s">
        <v>636</v>
      </c>
      <c r="C326" s="84" t="s">
        <v>428</v>
      </c>
      <c r="D326" s="88" t="s">
        <v>121</v>
      </c>
      <c r="E326" s="94"/>
      <c r="F326" s="87">
        <f t="shared" si="36"/>
        <v>285405.15999999997</v>
      </c>
      <c r="G326" s="87">
        <f t="shared" si="47"/>
        <v>0</v>
      </c>
      <c r="H326" s="149" t="s">
        <v>783</v>
      </c>
      <c r="J326" s="104"/>
      <c r="K326" s="105">
        <f t="shared" si="48"/>
        <v>0</v>
      </c>
      <c r="M326" s="104"/>
      <c r="N326" s="105">
        <f t="shared" si="49"/>
        <v>0</v>
      </c>
      <c r="O326" s="137"/>
      <c r="P326" s="104"/>
      <c r="Q326" s="105">
        <f t="shared" si="50"/>
        <v>0</v>
      </c>
      <c r="R326" s="137"/>
      <c r="S326" s="104"/>
      <c r="T326" s="105">
        <f t="shared" si="51"/>
        <v>0</v>
      </c>
      <c r="U326" s="137"/>
      <c r="V326" s="104"/>
      <c r="W326" s="105">
        <f t="shared" si="52"/>
        <v>0</v>
      </c>
      <c r="X326" s="137"/>
      <c r="Y326" s="135">
        <f t="shared" si="53"/>
        <v>0</v>
      </c>
      <c r="Z326" s="105">
        <f t="shared" si="54"/>
        <v>0</v>
      </c>
      <c r="AB326" s="139">
        <v>285405.15999999997</v>
      </c>
      <c r="AC326" s="139">
        <v>320352.73</v>
      </c>
      <c r="AD326" s="139">
        <v>285405.15999999997</v>
      </c>
      <c r="AE326" s="139">
        <v>0</v>
      </c>
      <c r="AG326" s="172"/>
      <c r="AH326" s="172"/>
      <c r="AI326" s="172"/>
      <c r="AJ326" s="172"/>
      <c r="AK326" s="172"/>
      <c r="AL326" s="172"/>
      <c r="AM326" s="172"/>
      <c r="AN326" s="172"/>
      <c r="AO326" s="172"/>
    </row>
    <row r="327" spans="1:41" s="81" customFormat="1" ht="15.6" hidden="1" x14ac:dyDescent="0.25">
      <c r="A327" s="137">
        <f>IF(H327&gt;0,1,0)</f>
        <v>0</v>
      </c>
      <c r="B327" s="140" t="s">
        <v>209</v>
      </c>
      <c r="C327" s="141" t="s">
        <v>62</v>
      </c>
      <c r="D327" s="141"/>
      <c r="E327" s="150"/>
      <c r="F327" s="150"/>
      <c r="G327" s="151"/>
      <c r="H327" s="90">
        <f>SUM(G328:G333)</f>
        <v>0</v>
      </c>
      <c r="J327" s="142"/>
      <c r="K327" s="105"/>
      <c r="L327" s="137"/>
      <c r="M327" s="142"/>
      <c r="N327" s="143"/>
      <c r="O327" s="137"/>
      <c r="P327" s="142"/>
      <c r="Q327" s="143"/>
      <c r="R327" s="137"/>
      <c r="S327" s="142"/>
      <c r="T327" s="143"/>
      <c r="U327" s="137"/>
      <c r="V327" s="142"/>
      <c r="W327" s="143"/>
      <c r="X327" s="137"/>
      <c r="Y327" s="143"/>
      <c r="Z327" s="143"/>
      <c r="AA327" s="137"/>
      <c r="AB327" s="139"/>
      <c r="AC327" s="139"/>
      <c r="AD327" s="139"/>
      <c r="AE327" s="139"/>
      <c r="AG327" s="172"/>
      <c r="AH327" s="172"/>
      <c r="AI327" s="172"/>
      <c r="AJ327" s="172"/>
      <c r="AK327" s="172"/>
      <c r="AL327" s="172"/>
      <c r="AM327" s="172"/>
      <c r="AN327" s="172"/>
      <c r="AO327" s="172"/>
    </row>
    <row r="328" spans="1:41" s="81" customFormat="1" ht="15" hidden="1" x14ac:dyDescent="0.25">
      <c r="A328" s="137">
        <f t="shared" ref="A328:A333" si="56">IF(E328=0,0,1)</f>
        <v>0</v>
      </c>
      <c r="B328" s="83" t="s">
        <v>210</v>
      </c>
      <c r="C328" s="84"/>
      <c r="D328" s="88" t="s">
        <v>102</v>
      </c>
      <c r="E328" s="94"/>
      <c r="F328" s="87"/>
      <c r="G328" s="87">
        <f t="shared" ref="G328:G333" si="57">+F328*E328</f>
        <v>0</v>
      </c>
      <c r="H328" s="149"/>
      <c r="J328" s="104"/>
      <c r="K328" s="105">
        <f t="shared" si="48"/>
        <v>0</v>
      </c>
      <c r="M328" s="104"/>
      <c r="N328" s="105">
        <f t="shared" si="49"/>
        <v>0</v>
      </c>
      <c r="O328" s="137"/>
      <c r="P328" s="104"/>
      <c r="Q328" s="105">
        <f t="shared" si="50"/>
        <v>0</v>
      </c>
      <c r="R328" s="137"/>
      <c r="S328" s="104"/>
      <c r="T328" s="105">
        <f t="shared" si="51"/>
        <v>0</v>
      </c>
      <c r="U328" s="137"/>
      <c r="V328" s="104"/>
      <c r="W328" s="105">
        <f t="shared" si="52"/>
        <v>0</v>
      </c>
      <c r="X328" s="137"/>
      <c r="Y328" s="135">
        <f t="shared" si="53"/>
        <v>0</v>
      </c>
      <c r="Z328" s="105">
        <f t="shared" si="54"/>
        <v>0</v>
      </c>
      <c r="AB328" s="181">
        <v>0</v>
      </c>
      <c r="AC328" s="181">
        <v>0</v>
      </c>
      <c r="AD328" s="181">
        <v>0</v>
      </c>
      <c r="AE328" s="181">
        <v>0</v>
      </c>
      <c r="AG328" s="172"/>
      <c r="AH328" s="172"/>
      <c r="AI328" s="172"/>
      <c r="AJ328" s="172"/>
      <c r="AK328" s="172"/>
      <c r="AL328" s="172"/>
      <c r="AM328" s="172"/>
      <c r="AN328" s="172"/>
      <c r="AO328" s="172"/>
    </row>
    <row r="329" spans="1:41" s="81" customFormat="1" ht="15" hidden="1" x14ac:dyDescent="0.25">
      <c r="A329" s="137">
        <f t="shared" si="56"/>
        <v>0</v>
      </c>
      <c r="B329" s="83" t="s">
        <v>210</v>
      </c>
      <c r="C329" s="84"/>
      <c r="D329" s="88" t="s">
        <v>102</v>
      </c>
      <c r="E329" s="94"/>
      <c r="F329" s="87"/>
      <c r="G329" s="87">
        <f t="shared" si="57"/>
        <v>0</v>
      </c>
      <c r="H329" s="149"/>
      <c r="J329" s="104"/>
      <c r="K329" s="105">
        <f t="shared" ref="K329:K333" si="58">+J329*$F329</f>
        <v>0</v>
      </c>
      <c r="M329" s="104"/>
      <c r="N329" s="105">
        <f t="shared" ref="N329:N333" si="59">+M329*$F329</f>
        <v>0</v>
      </c>
      <c r="O329" s="137"/>
      <c r="P329" s="104"/>
      <c r="Q329" s="105">
        <f t="shared" ref="Q329:Q333" si="60">+P329*$F329</f>
        <v>0</v>
      </c>
      <c r="R329" s="137"/>
      <c r="S329" s="104"/>
      <c r="T329" s="105">
        <f t="shared" ref="T329:T333" si="61">+S329*$F329</f>
        <v>0</v>
      </c>
      <c r="U329" s="137"/>
      <c r="V329" s="104"/>
      <c r="W329" s="105">
        <f t="shared" ref="W329:W333" si="62">+V329*$F329</f>
        <v>0</v>
      </c>
      <c r="X329" s="137"/>
      <c r="Y329" s="135">
        <f t="shared" ref="Y329:Y333" si="63">+V329+S329+P329+M329+J329</f>
        <v>0</v>
      </c>
      <c r="Z329" s="105">
        <f t="shared" ref="Z329:Z333" si="64">+Y329*$F329</f>
        <v>0</v>
      </c>
      <c r="AB329" s="181">
        <v>0</v>
      </c>
      <c r="AC329" s="181">
        <v>0</v>
      </c>
      <c r="AD329" s="181">
        <v>0</v>
      </c>
      <c r="AE329" s="181">
        <v>0</v>
      </c>
      <c r="AG329" s="172"/>
      <c r="AH329" s="172"/>
      <c r="AI329" s="172"/>
      <c r="AJ329" s="172"/>
      <c r="AK329" s="172"/>
      <c r="AL329" s="172"/>
      <c r="AM329" s="172"/>
      <c r="AN329" s="172"/>
      <c r="AO329" s="172"/>
    </row>
    <row r="330" spans="1:41" s="81" customFormat="1" ht="15" hidden="1" x14ac:dyDescent="0.25">
      <c r="A330" s="137">
        <f t="shared" si="56"/>
        <v>0</v>
      </c>
      <c r="B330" s="83" t="s">
        <v>210</v>
      </c>
      <c r="C330" s="84"/>
      <c r="D330" s="88" t="s">
        <v>102</v>
      </c>
      <c r="E330" s="94"/>
      <c r="F330" s="87"/>
      <c r="G330" s="87">
        <f t="shared" si="57"/>
        <v>0</v>
      </c>
      <c r="H330" s="149"/>
      <c r="J330" s="104"/>
      <c r="K330" s="105">
        <f t="shared" si="58"/>
        <v>0</v>
      </c>
      <c r="M330" s="104"/>
      <c r="N330" s="105">
        <f t="shared" si="59"/>
        <v>0</v>
      </c>
      <c r="O330" s="137"/>
      <c r="P330" s="104"/>
      <c r="Q330" s="105">
        <f t="shared" si="60"/>
        <v>0</v>
      </c>
      <c r="R330" s="137"/>
      <c r="S330" s="104"/>
      <c r="T330" s="105">
        <f t="shared" si="61"/>
        <v>0</v>
      </c>
      <c r="U330" s="137"/>
      <c r="V330" s="104"/>
      <c r="W330" s="105">
        <f t="shared" si="62"/>
        <v>0</v>
      </c>
      <c r="X330" s="137"/>
      <c r="Y330" s="135">
        <f t="shared" si="63"/>
        <v>0</v>
      </c>
      <c r="Z330" s="105">
        <f t="shared" si="64"/>
        <v>0</v>
      </c>
      <c r="AB330" s="181">
        <v>0</v>
      </c>
      <c r="AC330" s="181">
        <v>0</v>
      </c>
      <c r="AD330" s="181">
        <v>0</v>
      </c>
      <c r="AE330" s="181">
        <v>0</v>
      </c>
      <c r="AG330" s="172"/>
      <c r="AH330" s="172"/>
      <c r="AI330" s="172"/>
      <c r="AJ330" s="172"/>
      <c r="AK330" s="172"/>
      <c r="AL330" s="172"/>
      <c r="AM330" s="172"/>
      <c r="AN330" s="172"/>
      <c r="AO330" s="172"/>
    </row>
    <row r="331" spans="1:41" s="81" customFormat="1" ht="15" hidden="1" x14ac:dyDescent="0.25">
      <c r="A331" s="137">
        <f t="shared" si="56"/>
        <v>0</v>
      </c>
      <c r="B331" s="83" t="s">
        <v>210</v>
      </c>
      <c r="C331" s="84"/>
      <c r="D331" s="88" t="s">
        <v>102</v>
      </c>
      <c r="E331" s="94"/>
      <c r="F331" s="87"/>
      <c r="G331" s="87">
        <f t="shared" si="57"/>
        <v>0</v>
      </c>
      <c r="H331" s="149"/>
      <c r="J331" s="104"/>
      <c r="K331" s="105">
        <f t="shared" si="58"/>
        <v>0</v>
      </c>
      <c r="M331" s="104"/>
      <c r="N331" s="105">
        <f t="shared" si="59"/>
        <v>0</v>
      </c>
      <c r="O331" s="137"/>
      <c r="P331" s="104"/>
      <c r="Q331" s="105">
        <f t="shared" si="60"/>
        <v>0</v>
      </c>
      <c r="R331" s="137"/>
      <c r="S331" s="104"/>
      <c r="T331" s="105">
        <f t="shared" si="61"/>
        <v>0</v>
      </c>
      <c r="U331" s="137"/>
      <c r="V331" s="104"/>
      <c r="W331" s="105">
        <f t="shared" si="62"/>
        <v>0</v>
      </c>
      <c r="X331" s="137"/>
      <c r="Y331" s="135">
        <f t="shared" si="63"/>
        <v>0</v>
      </c>
      <c r="Z331" s="105">
        <f t="shared" si="64"/>
        <v>0</v>
      </c>
      <c r="AB331" s="181">
        <v>0</v>
      </c>
      <c r="AC331" s="181">
        <v>0</v>
      </c>
      <c r="AD331" s="181">
        <v>0</v>
      </c>
      <c r="AE331" s="181">
        <v>0</v>
      </c>
      <c r="AG331" s="172"/>
      <c r="AH331" s="172"/>
      <c r="AI331" s="172"/>
      <c r="AJ331" s="172"/>
      <c r="AK331" s="172"/>
      <c r="AL331" s="172"/>
      <c r="AM331" s="172"/>
      <c r="AN331" s="172"/>
      <c r="AO331" s="172"/>
    </row>
    <row r="332" spans="1:41" s="81" customFormat="1" ht="15" hidden="1" x14ac:dyDescent="0.25">
      <c r="A332" s="137">
        <f t="shared" si="56"/>
        <v>0</v>
      </c>
      <c r="B332" s="83" t="s">
        <v>210</v>
      </c>
      <c r="C332" s="84"/>
      <c r="D332" s="88" t="s">
        <v>102</v>
      </c>
      <c r="E332" s="94"/>
      <c r="F332" s="87"/>
      <c r="G332" s="87">
        <f t="shared" si="57"/>
        <v>0</v>
      </c>
      <c r="H332" s="149"/>
      <c r="J332" s="104"/>
      <c r="K332" s="105">
        <f t="shared" si="58"/>
        <v>0</v>
      </c>
      <c r="M332" s="104"/>
      <c r="N332" s="105">
        <f t="shared" si="59"/>
        <v>0</v>
      </c>
      <c r="O332" s="137"/>
      <c r="P332" s="104"/>
      <c r="Q332" s="105">
        <f t="shared" si="60"/>
        <v>0</v>
      </c>
      <c r="R332" s="137"/>
      <c r="S332" s="104"/>
      <c r="T332" s="105">
        <f t="shared" si="61"/>
        <v>0</v>
      </c>
      <c r="U332" s="137"/>
      <c r="V332" s="104"/>
      <c r="W332" s="105">
        <f t="shared" si="62"/>
        <v>0</v>
      </c>
      <c r="X332" s="137"/>
      <c r="Y332" s="135">
        <f t="shared" si="63"/>
        <v>0</v>
      </c>
      <c r="Z332" s="105">
        <f t="shared" si="64"/>
        <v>0</v>
      </c>
      <c r="AB332" s="181">
        <v>0</v>
      </c>
      <c r="AC332" s="181">
        <v>0</v>
      </c>
      <c r="AD332" s="181">
        <v>0</v>
      </c>
      <c r="AE332" s="181">
        <v>0</v>
      </c>
      <c r="AG332" s="172"/>
      <c r="AH332" s="172"/>
      <c r="AI332" s="172"/>
      <c r="AJ332" s="172"/>
      <c r="AK332" s="172"/>
      <c r="AL332" s="172"/>
      <c r="AM332" s="172"/>
      <c r="AN332" s="172"/>
      <c r="AO332" s="172"/>
    </row>
    <row r="333" spans="1:41" s="81" customFormat="1" ht="15" hidden="1" x14ac:dyDescent="0.25">
      <c r="A333" s="137">
        <f t="shared" si="56"/>
        <v>0</v>
      </c>
      <c r="B333" s="83" t="s">
        <v>210</v>
      </c>
      <c r="C333" s="84"/>
      <c r="D333" s="88" t="s">
        <v>102</v>
      </c>
      <c r="E333" s="94"/>
      <c r="F333" s="87"/>
      <c r="G333" s="87">
        <f t="shared" si="57"/>
        <v>0</v>
      </c>
      <c r="H333" s="149"/>
      <c r="J333" s="104"/>
      <c r="K333" s="105">
        <f t="shared" si="58"/>
        <v>0</v>
      </c>
      <c r="M333" s="104"/>
      <c r="N333" s="105">
        <f t="shared" si="59"/>
        <v>0</v>
      </c>
      <c r="O333" s="137"/>
      <c r="P333" s="104"/>
      <c r="Q333" s="105">
        <f t="shared" si="60"/>
        <v>0</v>
      </c>
      <c r="R333" s="137"/>
      <c r="S333" s="104"/>
      <c r="T333" s="105">
        <f t="shared" si="61"/>
        <v>0</v>
      </c>
      <c r="U333" s="137"/>
      <c r="V333" s="104"/>
      <c r="W333" s="105">
        <f t="shared" si="62"/>
        <v>0</v>
      </c>
      <c r="X333" s="137"/>
      <c r="Y333" s="135">
        <f t="shared" si="63"/>
        <v>0</v>
      </c>
      <c r="Z333" s="105">
        <f t="shared" si="64"/>
        <v>0</v>
      </c>
      <c r="AB333" s="181">
        <v>0</v>
      </c>
      <c r="AC333" s="181">
        <v>0</v>
      </c>
      <c r="AD333" s="181">
        <v>0</v>
      </c>
      <c r="AE333" s="181">
        <v>0</v>
      </c>
      <c r="AG333" s="172"/>
      <c r="AH333" s="172"/>
      <c r="AI333" s="172"/>
      <c r="AJ333" s="172"/>
      <c r="AK333" s="172"/>
      <c r="AL333" s="172"/>
      <c r="AM333" s="172"/>
      <c r="AN333" s="172"/>
      <c r="AO333" s="172"/>
    </row>
    <row r="334" spans="1:41" ht="11.25" customHeight="1" thickBot="1" x14ac:dyDescent="0.3">
      <c r="A334" s="71">
        <v>1</v>
      </c>
      <c r="H334" s="89"/>
      <c r="AB334" s="138"/>
      <c r="AC334" s="138"/>
      <c r="AD334" s="138"/>
      <c r="AE334" s="138"/>
    </row>
    <row r="335" spans="1:41" ht="18" thickBot="1" x14ac:dyDescent="0.3">
      <c r="A335" s="137">
        <f>IF(G335=0,0,1)</f>
        <v>1</v>
      </c>
      <c r="E335" s="115" t="s">
        <v>80</v>
      </c>
      <c r="F335" s="112"/>
      <c r="G335" s="93">
        <f>SUM(G7:G333)</f>
        <v>546701.57000000007</v>
      </c>
      <c r="J335" s="116" t="s">
        <v>80</v>
      </c>
      <c r="K335" s="103">
        <f>SUM(K8:K333)</f>
        <v>546701.57000000007</v>
      </c>
      <c r="M335" s="116" t="s">
        <v>80</v>
      </c>
      <c r="N335" s="103">
        <f>SUM(N8:N333)</f>
        <v>0</v>
      </c>
      <c r="P335" s="116" t="s">
        <v>80</v>
      </c>
      <c r="Q335" s="103">
        <f>SUM(Q8:Q333)</f>
        <v>0</v>
      </c>
      <c r="S335" s="116" t="s">
        <v>80</v>
      </c>
      <c r="T335" s="103">
        <f>SUM(T8:T333)</f>
        <v>0</v>
      </c>
      <c r="V335" s="116" t="s">
        <v>80</v>
      </c>
      <c r="W335" s="103">
        <f>SUM(W8:W333)</f>
        <v>0</v>
      </c>
      <c r="Y335" s="116" t="s">
        <v>80</v>
      </c>
      <c r="Z335" s="103">
        <f>SUM(Z8:Z333)</f>
        <v>546701.57000000007</v>
      </c>
      <c r="AB335" s="120">
        <f t="array" ref="AB335">SUM((AB8:AB326)*($E$8:$E$326))</f>
        <v>546701.57000000007</v>
      </c>
      <c r="AC335" s="120">
        <f t="array" ref="AC335">SUM((AC8:AC326)*($E$8:$E$326))</f>
        <v>613599.51</v>
      </c>
      <c r="AD335" s="120">
        <f t="array" ref="AD335">SUM((AD8:AD326)*($E$8:$E$326))</f>
        <v>546701.57000000007</v>
      </c>
      <c r="AE335" s="120">
        <f t="array" ref="AE335">SUM((AE8:AE326)*($E$8:$E$326))</f>
        <v>0</v>
      </c>
    </row>
    <row r="336" spans="1:41" ht="15.6" thickBot="1" x14ac:dyDescent="0.3">
      <c r="A336" s="71">
        <v>1</v>
      </c>
      <c r="H336" s="89"/>
      <c r="AB336" s="81"/>
      <c r="AC336" s="81"/>
      <c r="AD336" s="81"/>
      <c r="AE336" s="81"/>
    </row>
    <row r="337" spans="1:31" s="81" customFormat="1" ht="19.2" x14ac:dyDescent="0.25">
      <c r="A337" s="137">
        <f>IF(H337&gt;0,1,0)</f>
        <v>1</v>
      </c>
      <c r="B337" s="91">
        <v>24</v>
      </c>
      <c r="C337" s="98" t="s">
        <v>81</v>
      </c>
      <c r="D337" s="114"/>
      <c r="E337" s="114"/>
      <c r="F337" s="114"/>
      <c r="G337" s="114"/>
      <c r="H337" s="92">
        <f>SUM(G338:G343)</f>
        <v>724464</v>
      </c>
      <c r="J337" s="144"/>
      <c r="K337" s="145"/>
      <c r="M337" s="144"/>
      <c r="N337" s="145"/>
      <c r="P337" s="144"/>
      <c r="Q337" s="145"/>
      <c r="S337" s="144"/>
      <c r="T337" s="145"/>
      <c r="V337" s="144"/>
      <c r="W337" s="145"/>
      <c r="Y337" s="144"/>
      <c r="Z337" s="145"/>
      <c r="AA337" s="1"/>
      <c r="AB337" s="186" t="str">
        <f t="shared" ref="AB337:AE337" si="65">+AB6</f>
        <v>HECTOR LOSI - PAMPEANA</v>
      </c>
      <c r="AC337" s="186" t="str">
        <f t="shared" ref="AC337" si="66">+AC6</f>
        <v>HECTOR LOSI - PATAGONIA</v>
      </c>
      <c r="AD337" s="186" t="str">
        <f t="shared" si="65"/>
        <v>HECTOR LOSI - DEL SOL</v>
      </c>
      <c r="AE337" s="186" t="str">
        <f t="shared" si="65"/>
        <v>A DEFINIR</v>
      </c>
    </row>
    <row r="338" spans="1:31" s="86" customFormat="1" ht="30" hidden="1" x14ac:dyDescent="0.25">
      <c r="A338" s="137">
        <f t="shared" ref="A338:A343" si="67">IF(E338=0,0,1)</f>
        <v>0</v>
      </c>
      <c r="B338" s="83" t="s">
        <v>8</v>
      </c>
      <c r="C338" s="84" t="s">
        <v>690</v>
      </c>
      <c r="D338" s="88" t="s">
        <v>82</v>
      </c>
      <c r="E338" s="94"/>
      <c r="F338" s="87">
        <f t="shared" ref="F338:F343" si="68">HLOOKUP(CONTRATISTA,UNITARIOS4,+ROW()-336,0)</f>
        <v>768.28</v>
      </c>
      <c r="G338" s="87">
        <f>IF(E338&gt;199,+F338*E338,0)</f>
        <v>0</v>
      </c>
      <c r="H338" s="85" t="s">
        <v>685</v>
      </c>
      <c r="J338" s="104"/>
      <c r="K338" s="105">
        <f>+J338*$F338</f>
        <v>0</v>
      </c>
      <c r="M338" s="104"/>
      <c r="N338" s="105">
        <f>+M338*$F338</f>
        <v>0</v>
      </c>
      <c r="P338" s="104"/>
      <c r="Q338" s="105">
        <f>+P338*$F338</f>
        <v>0</v>
      </c>
      <c r="S338" s="104"/>
      <c r="T338" s="105">
        <f>+S338*$F338</f>
        <v>0</v>
      </c>
      <c r="V338" s="104"/>
      <c r="W338" s="105">
        <f>+V338*$F338</f>
        <v>0</v>
      </c>
      <c r="Y338" s="135">
        <f>+V338+S338+P338+M338+J338</f>
        <v>0</v>
      </c>
      <c r="Z338" s="105">
        <f>+Y338*$F338</f>
        <v>0</v>
      </c>
      <c r="AA338" s="1"/>
      <c r="AB338" s="119">
        <v>768.28</v>
      </c>
      <c r="AC338" s="119">
        <v>768.28</v>
      </c>
      <c r="AD338" s="119">
        <v>768.28</v>
      </c>
      <c r="AE338" s="119"/>
    </row>
    <row r="339" spans="1:31" s="86" customFormat="1" ht="30" hidden="1" x14ac:dyDescent="0.25">
      <c r="A339" s="137">
        <f t="shared" si="67"/>
        <v>0</v>
      </c>
      <c r="B339" s="83" t="s">
        <v>9</v>
      </c>
      <c r="C339" s="84" t="s">
        <v>691</v>
      </c>
      <c r="D339" s="88" t="s">
        <v>82</v>
      </c>
      <c r="E339" s="94"/>
      <c r="F339" s="87">
        <f t="shared" si="68"/>
        <v>621.9</v>
      </c>
      <c r="G339" s="87">
        <f>IF(E339&gt;199,+F339*E339,0)</f>
        <v>0</v>
      </c>
      <c r="H339" s="85" t="s">
        <v>686</v>
      </c>
      <c r="J339" s="104"/>
      <c r="K339" s="105">
        <f t="shared" ref="K339:K343" si="69">+J339*$F339</f>
        <v>0</v>
      </c>
      <c r="M339" s="104"/>
      <c r="N339" s="105">
        <f t="shared" ref="N339:N343" si="70">+M339*$F339</f>
        <v>0</v>
      </c>
      <c r="P339" s="104"/>
      <c r="Q339" s="105">
        <f t="shared" ref="Q339:Q343" si="71">+P339*$F339</f>
        <v>0</v>
      </c>
      <c r="S339" s="104"/>
      <c r="T339" s="105">
        <f t="shared" ref="T339:T343" si="72">+S339*$F339</f>
        <v>0</v>
      </c>
      <c r="V339" s="104"/>
      <c r="W339" s="105">
        <f t="shared" ref="W339:W343" si="73">+V339*$F339</f>
        <v>0</v>
      </c>
      <c r="Y339" s="135">
        <f t="shared" ref="Y339:Y343" si="74">+V339+S339+P339+M339+J339</f>
        <v>0</v>
      </c>
      <c r="Z339" s="105">
        <f t="shared" ref="Z339:Z343" si="75">+Y339*$F339</f>
        <v>0</v>
      </c>
      <c r="AA339" s="1"/>
      <c r="AB339" s="119">
        <v>621.9</v>
      </c>
      <c r="AC339" s="119">
        <v>621.9</v>
      </c>
      <c r="AD339" s="119">
        <v>621.9</v>
      </c>
      <c r="AE339" s="119"/>
    </row>
    <row r="340" spans="1:31" s="86" customFormat="1" ht="45" x14ac:dyDescent="0.25">
      <c r="A340" s="137">
        <f t="shared" si="67"/>
        <v>1</v>
      </c>
      <c r="B340" s="83" t="s">
        <v>10</v>
      </c>
      <c r="C340" s="84" t="s">
        <v>689</v>
      </c>
      <c r="D340" s="88" t="s">
        <v>82</v>
      </c>
      <c r="E340" s="94">
        <v>1800</v>
      </c>
      <c r="F340" s="87">
        <f t="shared" si="68"/>
        <v>402.48</v>
      </c>
      <c r="G340" s="87">
        <f>IF(E340&gt;199,+F340*E340,0)</f>
        <v>724464</v>
      </c>
      <c r="H340" s="85" t="s">
        <v>688</v>
      </c>
      <c r="J340" s="104">
        <v>1800</v>
      </c>
      <c r="K340" s="105">
        <f t="shared" si="69"/>
        <v>724464</v>
      </c>
      <c r="M340" s="104"/>
      <c r="N340" s="105">
        <f t="shared" si="70"/>
        <v>0</v>
      </c>
      <c r="P340" s="104"/>
      <c r="Q340" s="105">
        <f t="shared" si="71"/>
        <v>0</v>
      </c>
      <c r="S340" s="104"/>
      <c r="T340" s="105">
        <f t="shared" si="72"/>
        <v>0</v>
      </c>
      <c r="V340" s="104"/>
      <c r="W340" s="105">
        <f t="shared" si="73"/>
        <v>0</v>
      </c>
      <c r="Y340" s="135">
        <f t="shared" si="74"/>
        <v>1800</v>
      </c>
      <c r="Z340" s="105">
        <f t="shared" si="75"/>
        <v>724464</v>
      </c>
      <c r="AA340" s="1"/>
      <c r="AB340" s="119">
        <v>402.48</v>
      </c>
      <c r="AC340" s="119">
        <v>402.48</v>
      </c>
      <c r="AD340" s="119">
        <v>402.48</v>
      </c>
      <c r="AE340" s="119"/>
    </row>
    <row r="341" spans="1:31" s="86" customFormat="1" ht="26.4" hidden="1" x14ac:dyDescent="0.25">
      <c r="A341" s="137">
        <f t="shared" si="67"/>
        <v>0</v>
      </c>
      <c r="B341" s="83" t="s">
        <v>683</v>
      </c>
      <c r="C341" s="146" t="s">
        <v>450</v>
      </c>
      <c r="D341" s="88" t="s">
        <v>102</v>
      </c>
      <c r="E341" s="94"/>
      <c r="F341" s="87">
        <f t="shared" si="68"/>
        <v>223543.94</v>
      </c>
      <c r="G341" s="87">
        <f>IF(OR($E$338&gt;199,$E$339&gt;1199,$E$340&gt;199),+F341*E341,0)</f>
        <v>0</v>
      </c>
      <c r="H341" s="85" t="s">
        <v>762</v>
      </c>
      <c r="J341" s="104"/>
      <c r="K341" s="105">
        <f t="shared" si="69"/>
        <v>0</v>
      </c>
      <c r="M341" s="104"/>
      <c r="N341" s="105">
        <f t="shared" si="70"/>
        <v>0</v>
      </c>
      <c r="P341" s="104"/>
      <c r="Q341" s="105">
        <f t="shared" si="71"/>
        <v>0</v>
      </c>
      <c r="S341" s="104"/>
      <c r="T341" s="105">
        <f t="shared" si="72"/>
        <v>0</v>
      </c>
      <c r="V341" s="104"/>
      <c r="W341" s="105">
        <f t="shared" si="73"/>
        <v>0</v>
      </c>
      <c r="Y341" s="135">
        <f t="shared" si="74"/>
        <v>0</v>
      </c>
      <c r="Z341" s="105">
        <f t="shared" si="75"/>
        <v>0</v>
      </c>
      <c r="AA341" s="1"/>
      <c r="AB341" s="119">
        <v>223543.94</v>
      </c>
      <c r="AC341" s="119">
        <v>223543.94</v>
      </c>
      <c r="AD341" s="119">
        <v>223543.94</v>
      </c>
      <c r="AE341" s="119"/>
    </row>
    <row r="342" spans="1:31" s="86" customFormat="1" ht="26.4" hidden="1" x14ac:dyDescent="0.25">
      <c r="A342" s="137">
        <f t="shared" si="67"/>
        <v>0</v>
      </c>
      <c r="B342" s="83" t="s">
        <v>684</v>
      </c>
      <c r="C342" s="146" t="s">
        <v>450</v>
      </c>
      <c r="D342" s="88" t="s">
        <v>102</v>
      </c>
      <c r="E342" s="94"/>
      <c r="F342" s="87">
        <f t="shared" si="68"/>
        <v>578104.9</v>
      </c>
      <c r="G342" s="87">
        <f t="shared" ref="G342:G343" si="76">IF(OR($E$338&gt;199,$E$339&gt;1199,$E$340&gt;199),+F342*E342,0)</f>
        <v>0</v>
      </c>
      <c r="H342" s="169" t="s">
        <v>763</v>
      </c>
      <c r="J342" s="104"/>
      <c r="K342" s="105">
        <f t="shared" si="69"/>
        <v>0</v>
      </c>
      <c r="M342" s="104"/>
      <c r="N342" s="105">
        <f t="shared" si="70"/>
        <v>0</v>
      </c>
      <c r="P342" s="104"/>
      <c r="Q342" s="105">
        <f t="shared" si="71"/>
        <v>0</v>
      </c>
      <c r="S342" s="104"/>
      <c r="T342" s="105">
        <f t="shared" si="72"/>
        <v>0</v>
      </c>
      <c r="V342" s="104"/>
      <c r="W342" s="105">
        <f t="shared" si="73"/>
        <v>0</v>
      </c>
      <c r="Y342" s="135">
        <f t="shared" si="74"/>
        <v>0</v>
      </c>
      <c r="Z342" s="105">
        <f t="shared" si="75"/>
        <v>0</v>
      </c>
      <c r="AA342" s="1"/>
      <c r="AB342" s="119">
        <v>578104.9</v>
      </c>
      <c r="AC342" s="119">
        <v>578104.9</v>
      </c>
      <c r="AD342" s="119">
        <v>578104.9</v>
      </c>
      <c r="AE342" s="119"/>
    </row>
    <row r="343" spans="1:31" s="86" customFormat="1" ht="26.4" hidden="1" x14ac:dyDescent="0.25">
      <c r="A343" s="137">
        <f t="shared" si="67"/>
        <v>0</v>
      </c>
      <c r="B343" s="83" t="s">
        <v>687</v>
      </c>
      <c r="C343" s="146" t="s">
        <v>450</v>
      </c>
      <c r="D343" s="88" t="s">
        <v>102</v>
      </c>
      <c r="E343" s="94"/>
      <c r="F343" s="87">
        <f t="shared" si="68"/>
        <v>1079135.44</v>
      </c>
      <c r="G343" s="87">
        <f t="shared" si="76"/>
        <v>0</v>
      </c>
      <c r="H343" s="85" t="s">
        <v>764</v>
      </c>
      <c r="J343" s="104"/>
      <c r="K343" s="105">
        <f t="shared" si="69"/>
        <v>0</v>
      </c>
      <c r="M343" s="104"/>
      <c r="N343" s="105">
        <f t="shared" si="70"/>
        <v>0</v>
      </c>
      <c r="P343" s="104"/>
      <c r="Q343" s="105">
        <f t="shared" si="71"/>
        <v>0</v>
      </c>
      <c r="S343" s="104"/>
      <c r="T343" s="105">
        <f t="shared" si="72"/>
        <v>0</v>
      </c>
      <c r="V343" s="104"/>
      <c r="W343" s="105">
        <f t="shared" si="73"/>
        <v>0</v>
      </c>
      <c r="Y343" s="135">
        <f t="shared" si="74"/>
        <v>0</v>
      </c>
      <c r="Z343" s="105">
        <f t="shared" si="75"/>
        <v>0</v>
      </c>
      <c r="AA343" s="1"/>
      <c r="AB343" s="119">
        <v>1079135.44</v>
      </c>
      <c r="AC343" s="119">
        <v>1079135.44</v>
      </c>
      <c r="AD343" s="119">
        <v>1079135.44</v>
      </c>
      <c r="AE343" s="119"/>
    </row>
    <row r="344" spans="1:31" s="86" customFormat="1" ht="13.8" thickBot="1" x14ac:dyDescent="0.3">
      <c r="A344" s="82">
        <v>1</v>
      </c>
      <c r="B344" s="75"/>
      <c r="C344" s="22"/>
      <c r="D344" s="1"/>
      <c r="E344" s="1"/>
      <c r="F344" s="1"/>
      <c r="G344" s="1"/>
      <c r="H344" s="89"/>
      <c r="J344"/>
      <c r="K344" s="1"/>
      <c r="L344" s="1"/>
      <c r="M344"/>
      <c r="N344" s="1"/>
      <c r="O344" s="1"/>
      <c r="P344"/>
      <c r="Q344" s="1"/>
      <c r="R344" s="1"/>
      <c r="S344"/>
      <c r="T344" s="1"/>
      <c r="U344" s="1"/>
      <c r="V344"/>
      <c r="W344" s="1"/>
      <c r="X344" s="1"/>
      <c r="Y344"/>
      <c r="Z344" s="1"/>
      <c r="AA344" s="1"/>
      <c r="AB344" s="1"/>
      <c r="AC344" s="1"/>
      <c r="AD344" s="1"/>
      <c r="AE344" s="1"/>
    </row>
    <row r="345" spans="1:31" s="86" customFormat="1" ht="18" thickBot="1" x14ac:dyDescent="0.3">
      <c r="A345" s="137">
        <f>IF(G345=0,0,1)</f>
        <v>1</v>
      </c>
      <c r="B345" s="75"/>
      <c r="C345" s="22"/>
      <c r="D345" s="1"/>
      <c r="E345" s="115" t="s">
        <v>79</v>
      </c>
      <c r="F345" s="112"/>
      <c r="G345" s="93">
        <f>SUM(G338:G343)</f>
        <v>724464</v>
      </c>
      <c r="H345" s="89"/>
      <c r="J345" s="116" t="s">
        <v>79</v>
      </c>
      <c r="K345" s="103">
        <f>SUM(K338:K343)</f>
        <v>724464</v>
      </c>
      <c r="L345" s="1"/>
      <c r="M345" s="116" t="s">
        <v>79</v>
      </c>
      <c r="N345" s="103">
        <f>SUM(N338:N343)</f>
        <v>0</v>
      </c>
      <c r="O345" s="1"/>
      <c r="P345" s="116" t="s">
        <v>79</v>
      </c>
      <c r="Q345" s="103">
        <f>SUM(Q338:Q343)</f>
        <v>0</v>
      </c>
      <c r="R345" s="1"/>
      <c r="S345" s="116" t="s">
        <v>79</v>
      </c>
      <c r="T345" s="103">
        <f>SUM(T338:T343)</f>
        <v>0</v>
      </c>
      <c r="U345" s="1"/>
      <c r="V345" s="116" t="s">
        <v>79</v>
      </c>
      <c r="W345" s="103">
        <f>SUM(W338:W343)</f>
        <v>0</v>
      </c>
      <c r="X345" s="1"/>
      <c r="Y345" s="116" t="s">
        <v>79</v>
      </c>
      <c r="Z345" s="103">
        <f>SUM(Z338:Z343)</f>
        <v>724464</v>
      </c>
      <c r="AA345" s="1"/>
      <c r="AB345" s="120">
        <f t="array" ref="AB345">SUM((AB338:AB343)*($E$387:$E$392))</f>
        <v>0</v>
      </c>
      <c r="AC345" s="120">
        <f t="array" ref="AC345">SUM((AC338:AC343)*($E$387:$E$392))</f>
        <v>0</v>
      </c>
      <c r="AD345" s="120">
        <f t="array" ref="AD345">SUM((AD338:AD343)*($E$387:$E$392))</f>
        <v>0</v>
      </c>
      <c r="AE345" s="120">
        <f t="array" ref="AE345">SUM((AE338:AE343)*($E$338:$E$343))</f>
        <v>0</v>
      </c>
    </row>
    <row r="346" spans="1:31" ht="5.0999999999999996" customHeight="1" thickBot="1" x14ac:dyDescent="0.3">
      <c r="A346" s="71">
        <v>1</v>
      </c>
      <c r="E346" s="75"/>
      <c r="F346" s="75"/>
      <c r="H346" s="89"/>
    </row>
    <row r="347" spans="1:31" ht="21.6" thickBot="1" x14ac:dyDescent="0.3">
      <c r="A347" s="137">
        <f>IF(G347=0,0,1)</f>
        <v>1</v>
      </c>
      <c r="B347" s="253" t="s">
        <v>28</v>
      </c>
      <c r="C347" s="254"/>
      <c r="D347" s="255"/>
      <c r="E347" s="118" t="s">
        <v>52</v>
      </c>
      <c r="F347" s="113"/>
      <c r="G347" s="95">
        <f>+SUBTOTAL2+SUBTOTAL1</f>
        <v>1271165.57</v>
      </c>
      <c r="H347" s="97" t="s">
        <v>58</v>
      </c>
      <c r="J347" s="117" t="s">
        <v>52</v>
      </c>
      <c r="K347" s="103">
        <f>+K335+K345</f>
        <v>1271165.57</v>
      </c>
      <c r="M347" s="117" t="s">
        <v>52</v>
      </c>
      <c r="N347" s="103">
        <f>+N335+N345</f>
        <v>0</v>
      </c>
      <c r="P347" s="117" t="s">
        <v>52</v>
      </c>
      <c r="Q347" s="103">
        <f>+Q335+Q345</f>
        <v>0</v>
      </c>
      <c r="S347" s="117" t="s">
        <v>52</v>
      </c>
      <c r="T347" s="103">
        <f>+T335+T345</f>
        <v>0</v>
      </c>
      <c r="V347" s="117" t="s">
        <v>52</v>
      </c>
      <c r="W347" s="103">
        <f>+W335+W345</f>
        <v>0</v>
      </c>
      <c r="Y347" s="117" t="s">
        <v>52</v>
      </c>
      <c r="Z347" s="103">
        <f>+Z335+Z345</f>
        <v>1271165.57</v>
      </c>
      <c r="AB347" s="121">
        <f t="shared" ref="AB347" si="77">+AB345+AB335</f>
        <v>546701.57000000007</v>
      </c>
      <c r="AC347" s="121">
        <f>+AC345+AC335</f>
        <v>613599.51</v>
      </c>
      <c r="AD347" s="121">
        <f>+AD345+AD335</f>
        <v>546701.57000000007</v>
      </c>
      <c r="AE347" s="121">
        <f t="shared" ref="AE347" si="78">+AE345+AE335</f>
        <v>0</v>
      </c>
    </row>
    <row r="348" spans="1:31" ht="16.8" thickBot="1" x14ac:dyDescent="0.3">
      <c r="A348" s="71">
        <v>1</v>
      </c>
      <c r="B348" s="253"/>
      <c r="C348" s="254"/>
      <c r="D348" s="254"/>
      <c r="H348" s="89"/>
    </row>
    <row r="349" spans="1:31" ht="19.8" thickBot="1" x14ac:dyDescent="0.35">
      <c r="A349" s="86">
        <v>1</v>
      </c>
      <c r="B349" s="251" t="s">
        <v>55</v>
      </c>
      <c r="C349" s="252"/>
      <c r="D349" s="252"/>
      <c r="H349" s="89"/>
      <c r="AB349" s="126" t="str">
        <f t="shared" ref="AB349:AE349" si="79">+AB6</f>
        <v>HECTOR LOSI - PAMPEANA</v>
      </c>
      <c r="AC349" s="126" t="str">
        <f t="shared" ref="AC349" si="80">+AC6</f>
        <v>HECTOR LOSI - PATAGONIA</v>
      </c>
      <c r="AD349" s="126" t="str">
        <f t="shared" si="79"/>
        <v>HECTOR LOSI - DEL SOL</v>
      </c>
      <c r="AE349" s="126" t="str">
        <f t="shared" si="79"/>
        <v>A DEFINIR</v>
      </c>
    </row>
    <row r="350" spans="1:31" ht="13.5" customHeight="1" thickBot="1" x14ac:dyDescent="0.3">
      <c r="A350" s="86">
        <v>1</v>
      </c>
      <c r="B350" s="257" t="s">
        <v>56</v>
      </c>
      <c r="C350" s="258"/>
      <c r="D350" s="258"/>
      <c r="E350" s="258"/>
      <c r="F350" s="258"/>
      <c r="G350" s="258"/>
      <c r="H350" s="258"/>
    </row>
    <row r="351" spans="1:31" ht="18.75" customHeight="1" thickBot="1" x14ac:dyDescent="0.3">
      <c r="A351" s="86">
        <v>1</v>
      </c>
      <c r="B351" s="259" t="s">
        <v>11</v>
      </c>
      <c r="C351" s="259"/>
      <c r="D351" s="259"/>
      <c r="E351" s="259"/>
      <c r="F351" s="259"/>
      <c r="G351" s="259"/>
      <c r="H351" s="259"/>
      <c r="AB351" s="126" t="str">
        <f t="shared" ref="AB351:AE351" si="81">+AB6</f>
        <v>HECTOR LOSI - PAMPEANA</v>
      </c>
      <c r="AC351" s="126" t="str">
        <f t="shared" ref="AC351" si="82">+AC6</f>
        <v>HECTOR LOSI - PATAGONIA</v>
      </c>
      <c r="AD351" s="126" t="str">
        <f t="shared" si="81"/>
        <v>HECTOR LOSI - DEL SOL</v>
      </c>
      <c r="AE351" s="126" t="str">
        <f t="shared" si="81"/>
        <v>A DEFINIR</v>
      </c>
    </row>
    <row r="352" spans="1:31" ht="18.75" customHeight="1" x14ac:dyDescent="0.25">
      <c r="A352" s="86">
        <v>1</v>
      </c>
      <c r="B352" s="265" t="s">
        <v>57</v>
      </c>
      <c r="C352" s="266"/>
      <c r="D352" s="266"/>
      <c r="E352" s="266"/>
      <c r="F352" s="266"/>
      <c r="G352" s="266"/>
      <c r="H352" s="266"/>
      <c r="AB352" s="148"/>
      <c r="AC352" s="148"/>
      <c r="AD352" s="148"/>
      <c r="AE352" s="148"/>
    </row>
    <row r="353" spans="1:31" ht="15.75" customHeight="1" x14ac:dyDescent="0.25">
      <c r="A353" s="86">
        <v>1</v>
      </c>
      <c r="B353" s="260" t="s">
        <v>12</v>
      </c>
      <c r="C353" s="261"/>
      <c r="H353" s="89"/>
      <c r="AB353" s="148"/>
      <c r="AC353" s="185"/>
      <c r="AD353" s="185"/>
      <c r="AE353" s="148"/>
    </row>
    <row r="354" spans="1:31" ht="15.75" customHeight="1" x14ac:dyDescent="0.25">
      <c r="A354" s="86">
        <v>1</v>
      </c>
      <c r="B354" s="253" t="s">
        <v>496</v>
      </c>
      <c r="C354" s="253"/>
      <c r="H354" s="89"/>
      <c r="AB354" s="148"/>
      <c r="AC354" s="148"/>
      <c r="AD354" s="148"/>
      <c r="AE354" s="148"/>
    </row>
    <row r="355" spans="1:31" ht="15.75" customHeight="1" x14ac:dyDescent="0.25">
      <c r="A355" s="147">
        <v>1</v>
      </c>
      <c r="B355" s="260" t="s">
        <v>13</v>
      </c>
      <c r="C355" s="261"/>
      <c r="H355" s="89"/>
    </row>
    <row r="356" spans="1:31" ht="15.75" customHeight="1" x14ac:dyDescent="0.25">
      <c r="A356" s="86">
        <v>1</v>
      </c>
      <c r="B356" s="260" t="s">
        <v>14</v>
      </c>
      <c r="C356" s="261"/>
      <c r="H356" s="89"/>
    </row>
    <row r="357" spans="1:31" ht="15.75" customHeight="1" x14ac:dyDescent="0.25">
      <c r="A357" s="86">
        <v>1</v>
      </c>
      <c r="B357" s="264" t="s">
        <v>784</v>
      </c>
      <c r="C357" s="261"/>
      <c r="H357" s="89"/>
    </row>
    <row r="358" spans="1:31" ht="15.75" customHeight="1" x14ac:dyDescent="0.25">
      <c r="A358" s="86">
        <v>1</v>
      </c>
      <c r="B358" s="260" t="s">
        <v>15</v>
      </c>
      <c r="C358" s="261"/>
      <c r="H358" s="89"/>
    </row>
    <row r="359" spans="1:31" ht="15.75" customHeight="1" x14ac:dyDescent="0.25">
      <c r="A359" s="147">
        <v>1</v>
      </c>
      <c r="B359" s="260"/>
      <c r="C359" s="261"/>
      <c r="H359" s="89"/>
    </row>
    <row r="360" spans="1:31" ht="15" customHeight="1" x14ac:dyDescent="0.25">
      <c r="A360" s="71">
        <v>1</v>
      </c>
      <c r="B360" s="250"/>
      <c r="C360" s="250"/>
      <c r="D360" s="256" t="str">
        <f>+CARATULA!B50</f>
        <v>Por HECTOR LOSI - PAMPEANA</v>
      </c>
      <c r="E360" s="256"/>
      <c r="F360" s="256"/>
      <c r="H360" s="96" t="s">
        <v>51</v>
      </c>
    </row>
    <row r="361" spans="1:31" ht="12.75" customHeight="1" x14ac:dyDescent="0.25">
      <c r="A361" s="71">
        <v>1</v>
      </c>
    </row>
    <row r="362" spans="1:31" ht="12.75" customHeight="1" x14ac:dyDescent="0.25">
      <c r="A362" s="71">
        <v>1</v>
      </c>
    </row>
    <row r="363" spans="1:31" x14ac:dyDescent="0.25">
      <c r="A363" s="71">
        <v>1</v>
      </c>
      <c r="H363" s="89"/>
    </row>
    <row r="364" spans="1:31" ht="29.25" customHeight="1" x14ac:dyDescent="0.25">
      <c r="A364" s="71">
        <v>1</v>
      </c>
      <c r="H364" s="89"/>
    </row>
    <row r="365" spans="1:31" x14ac:dyDescent="0.25">
      <c r="A365" s="71">
        <v>1</v>
      </c>
      <c r="H365" s="89"/>
    </row>
    <row r="366" spans="1:31" x14ac:dyDescent="0.25">
      <c r="H366" s="89"/>
    </row>
    <row r="367" spans="1:31" x14ac:dyDescent="0.25">
      <c r="H367" s="89"/>
    </row>
    <row r="368" spans="1:31" x14ac:dyDescent="0.25">
      <c r="H368" s="89"/>
    </row>
    <row r="369" spans="8:8" x14ac:dyDescent="0.25">
      <c r="H369" s="89"/>
    </row>
    <row r="370" spans="8:8" x14ac:dyDescent="0.25">
      <c r="H370" s="89"/>
    </row>
    <row r="371" spans="8:8" x14ac:dyDescent="0.25">
      <c r="H371" s="89"/>
    </row>
    <row r="372" spans="8:8" x14ac:dyDescent="0.25">
      <c r="H372" s="89"/>
    </row>
    <row r="373" spans="8:8" x14ac:dyDescent="0.25">
      <c r="H373" s="89"/>
    </row>
    <row r="374" spans="8:8" x14ac:dyDescent="0.25">
      <c r="H374" s="89"/>
    </row>
    <row r="375" spans="8:8" x14ac:dyDescent="0.25">
      <c r="H375" s="89"/>
    </row>
    <row r="376" spans="8:8" x14ac:dyDescent="0.25">
      <c r="H376" s="89"/>
    </row>
    <row r="377" spans="8:8" x14ac:dyDescent="0.25">
      <c r="H377" s="89"/>
    </row>
    <row r="378" spans="8:8" x14ac:dyDescent="0.25">
      <c r="H378" s="89"/>
    </row>
    <row r="379" spans="8:8" x14ac:dyDescent="0.25">
      <c r="H379" s="89"/>
    </row>
    <row r="380" spans="8:8" x14ac:dyDescent="0.25">
      <c r="H380" s="89"/>
    </row>
    <row r="381" spans="8:8" x14ac:dyDescent="0.25">
      <c r="H381" s="89"/>
    </row>
    <row r="382" spans="8:8" x14ac:dyDescent="0.25">
      <c r="H382" s="89"/>
    </row>
    <row r="383" spans="8:8" x14ac:dyDescent="0.25">
      <c r="H383" s="89"/>
    </row>
    <row r="384" spans="8:8" x14ac:dyDescent="0.25">
      <c r="H384" s="89"/>
    </row>
    <row r="385" spans="8:8" x14ac:dyDescent="0.25">
      <c r="H385" s="89"/>
    </row>
    <row r="386" spans="8:8" x14ac:dyDescent="0.25">
      <c r="H386" s="89"/>
    </row>
    <row r="387" spans="8:8" x14ac:dyDescent="0.25">
      <c r="H387" s="89"/>
    </row>
    <row r="388" spans="8:8" x14ac:dyDescent="0.25">
      <c r="H388" s="89"/>
    </row>
    <row r="389" spans="8:8" x14ac:dyDescent="0.25">
      <c r="H389" s="89"/>
    </row>
    <row r="390" spans="8:8" x14ac:dyDescent="0.25">
      <c r="H390" s="89"/>
    </row>
    <row r="391" spans="8:8" x14ac:dyDescent="0.25">
      <c r="H391" s="89"/>
    </row>
    <row r="392" spans="8:8" x14ac:dyDescent="0.25">
      <c r="H392" s="89"/>
    </row>
    <row r="393" spans="8:8" x14ac:dyDescent="0.25">
      <c r="H393" s="89"/>
    </row>
    <row r="394" spans="8:8" x14ac:dyDescent="0.25">
      <c r="H394" s="89"/>
    </row>
    <row r="395" spans="8:8" x14ac:dyDescent="0.25">
      <c r="H395" s="89"/>
    </row>
    <row r="396" spans="8:8" x14ac:dyDescent="0.25">
      <c r="H396" s="89"/>
    </row>
    <row r="397" spans="8:8" x14ac:dyDescent="0.25">
      <c r="H397" s="89"/>
    </row>
    <row r="398" spans="8:8" x14ac:dyDescent="0.25">
      <c r="H398" s="89"/>
    </row>
    <row r="399" spans="8:8" x14ac:dyDescent="0.25">
      <c r="H399" s="89"/>
    </row>
    <row r="400" spans="8:8" x14ac:dyDescent="0.25">
      <c r="H400" s="89"/>
    </row>
    <row r="401" spans="8:8" x14ac:dyDescent="0.25">
      <c r="H401" s="89"/>
    </row>
    <row r="402" spans="8:8" x14ac:dyDescent="0.25">
      <c r="H402" s="89"/>
    </row>
    <row r="403" spans="8:8" x14ac:dyDescent="0.25">
      <c r="H403" s="89"/>
    </row>
    <row r="404" spans="8:8" x14ac:dyDescent="0.25">
      <c r="H404" s="89"/>
    </row>
    <row r="405" spans="8:8" x14ac:dyDescent="0.25">
      <c r="H405" s="89"/>
    </row>
    <row r="406" spans="8:8" x14ac:dyDescent="0.25">
      <c r="H406" s="89"/>
    </row>
    <row r="407" spans="8:8" x14ac:dyDescent="0.25">
      <c r="H407" s="89"/>
    </row>
    <row r="408" spans="8:8" x14ac:dyDescent="0.25">
      <c r="H408" s="89"/>
    </row>
    <row r="409" spans="8:8" x14ac:dyDescent="0.25">
      <c r="H409" s="89"/>
    </row>
    <row r="410" spans="8:8" x14ac:dyDescent="0.25">
      <c r="H410" s="89"/>
    </row>
    <row r="411" spans="8:8" x14ac:dyDescent="0.25">
      <c r="H411" s="89"/>
    </row>
    <row r="412" spans="8:8" x14ac:dyDescent="0.25">
      <c r="H412" s="89"/>
    </row>
    <row r="413" spans="8:8" x14ac:dyDescent="0.25">
      <c r="H413" s="89"/>
    </row>
    <row r="414" spans="8:8" x14ac:dyDescent="0.25">
      <c r="H414" s="89"/>
    </row>
    <row r="415" spans="8:8" x14ac:dyDescent="0.25">
      <c r="H415" s="89"/>
    </row>
    <row r="416" spans="8:8" x14ac:dyDescent="0.25">
      <c r="H416" s="89"/>
    </row>
    <row r="417" spans="8:8" x14ac:dyDescent="0.25">
      <c r="H417" s="89"/>
    </row>
    <row r="418" spans="8:8" x14ac:dyDescent="0.25">
      <c r="H418" s="89"/>
    </row>
    <row r="419" spans="8:8" x14ac:dyDescent="0.25">
      <c r="H419" s="89"/>
    </row>
    <row r="420" spans="8:8" x14ac:dyDescent="0.25">
      <c r="H420" s="89"/>
    </row>
    <row r="421" spans="8:8" x14ac:dyDescent="0.25">
      <c r="H421" s="89"/>
    </row>
    <row r="422" spans="8:8" x14ac:dyDescent="0.25">
      <c r="H422" s="89"/>
    </row>
    <row r="423" spans="8:8" x14ac:dyDescent="0.25">
      <c r="H423" s="89"/>
    </row>
    <row r="424" spans="8:8" x14ac:dyDescent="0.25">
      <c r="H424" s="89"/>
    </row>
    <row r="425" spans="8:8" x14ac:dyDescent="0.25">
      <c r="H425" s="89"/>
    </row>
    <row r="426" spans="8:8" x14ac:dyDescent="0.25">
      <c r="H426" s="89"/>
    </row>
    <row r="427" spans="8:8" x14ac:dyDescent="0.25">
      <c r="H427" s="89"/>
    </row>
    <row r="428" spans="8:8" x14ac:dyDescent="0.25">
      <c r="H428" s="89"/>
    </row>
    <row r="429" spans="8:8" x14ac:dyDescent="0.25">
      <c r="H429" s="89"/>
    </row>
    <row r="430" spans="8:8" x14ac:dyDescent="0.25">
      <c r="H430" s="89"/>
    </row>
    <row r="431" spans="8:8" x14ac:dyDescent="0.25">
      <c r="H431" s="89"/>
    </row>
    <row r="432" spans="8:8" x14ac:dyDescent="0.25">
      <c r="H432" s="89"/>
    </row>
    <row r="433" spans="8:8" x14ac:dyDescent="0.25">
      <c r="H433" s="89"/>
    </row>
    <row r="434" spans="8:8" x14ac:dyDescent="0.25">
      <c r="H434" s="89"/>
    </row>
    <row r="435" spans="8:8" x14ac:dyDescent="0.25">
      <c r="H435" s="89"/>
    </row>
    <row r="436" spans="8:8" x14ac:dyDescent="0.25">
      <c r="H436" s="89"/>
    </row>
    <row r="437" spans="8:8" x14ac:dyDescent="0.25">
      <c r="H437" s="89"/>
    </row>
    <row r="438" spans="8:8" x14ac:dyDescent="0.25">
      <c r="H438" s="89"/>
    </row>
    <row r="439" spans="8:8" x14ac:dyDescent="0.25">
      <c r="H439" s="89"/>
    </row>
    <row r="440" spans="8:8" x14ac:dyDescent="0.25">
      <c r="H440" s="89"/>
    </row>
    <row r="441" spans="8:8" x14ac:dyDescent="0.25">
      <c r="H441" s="89"/>
    </row>
    <row r="442" spans="8:8" x14ac:dyDescent="0.25">
      <c r="H442" s="89"/>
    </row>
    <row r="443" spans="8:8" x14ac:dyDescent="0.25">
      <c r="H443" s="89"/>
    </row>
    <row r="444" spans="8:8" x14ac:dyDescent="0.25">
      <c r="H444" s="89"/>
    </row>
    <row r="445" spans="8:8" x14ac:dyDescent="0.25">
      <c r="H445" s="89"/>
    </row>
    <row r="446" spans="8:8" x14ac:dyDescent="0.25">
      <c r="H446" s="89"/>
    </row>
    <row r="447" spans="8:8" x14ac:dyDescent="0.25">
      <c r="H447" s="89"/>
    </row>
    <row r="448" spans="8:8" x14ac:dyDescent="0.25">
      <c r="H448" s="89"/>
    </row>
    <row r="449" spans="8:8" x14ac:dyDescent="0.25">
      <c r="H449" s="89"/>
    </row>
    <row r="450" spans="8:8" x14ac:dyDescent="0.25">
      <c r="H450" s="89"/>
    </row>
    <row r="451" spans="8:8" x14ac:dyDescent="0.25">
      <c r="H451" s="89"/>
    </row>
    <row r="452" spans="8:8" x14ac:dyDescent="0.25">
      <c r="H452" s="89"/>
    </row>
    <row r="453" spans="8:8" x14ac:dyDescent="0.25">
      <c r="H453" s="89"/>
    </row>
    <row r="454" spans="8:8" x14ac:dyDescent="0.25">
      <c r="H454" s="89"/>
    </row>
    <row r="455" spans="8:8" x14ac:dyDescent="0.25">
      <c r="H455" s="89"/>
    </row>
    <row r="456" spans="8:8" x14ac:dyDescent="0.25">
      <c r="H456" s="89"/>
    </row>
    <row r="457" spans="8:8" x14ac:dyDescent="0.25">
      <c r="H457" s="89"/>
    </row>
    <row r="458" spans="8:8" x14ac:dyDescent="0.25">
      <c r="H458" s="89"/>
    </row>
    <row r="459" spans="8:8" x14ac:dyDescent="0.25">
      <c r="H459" s="89"/>
    </row>
    <row r="460" spans="8:8" x14ac:dyDescent="0.25">
      <c r="H460" s="89"/>
    </row>
    <row r="461" spans="8:8" x14ac:dyDescent="0.25">
      <c r="H461" s="89"/>
    </row>
    <row r="462" spans="8:8" x14ac:dyDescent="0.25">
      <c r="H462" s="89"/>
    </row>
    <row r="463" spans="8:8" x14ac:dyDescent="0.25">
      <c r="H463" s="89"/>
    </row>
    <row r="464" spans="8:8" x14ac:dyDescent="0.25">
      <c r="H464" s="89"/>
    </row>
    <row r="465" spans="8:8" x14ac:dyDescent="0.25">
      <c r="H465" s="89"/>
    </row>
    <row r="466" spans="8:8" x14ac:dyDescent="0.25">
      <c r="H466" s="89"/>
    </row>
    <row r="467" spans="8:8" x14ac:dyDescent="0.25">
      <c r="H467" s="89"/>
    </row>
    <row r="468" spans="8:8" x14ac:dyDescent="0.25">
      <c r="H468" s="89"/>
    </row>
    <row r="469" spans="8:8" x14ac:dyDescent="0.25">
      <c r="H469" s="89"/>
    </row>
    <row r="470" spans="8:8" x14ac:dyDescent="0.25">
      <c r="H470" s="89"/>
    </row>
    <row r="471" spans="8:8" x14ac:dyDescent="0.25">
      <c r="H471" s="89"/>
    </row>
    <row r="472" spans="8:8" x14ac:dyDescent="0.25">
      <c r="H472" s="89"/>
    </row>
    <row r="473" spans="8:8" x14ac:dyDescent="0.25">
      <c r="H473" s="89"/>
    </row>
    <row r="474" spans="8:8" x14ac:dyDescent="0.25">
      <c r="H474" s="89"/>
    </row>
    <row r="475" spans="8:8" x14ac:dyDescent="0.25">
      <c r="H475" s="89"/>
    </row>
    <row r="476" spans="8:8" x14ac:dyDescent="0.25">
      <c r="H476" s="89"/>
    </row>
    <row r="477" spans="8:8" x14ac:dyDescent="0.25">
      <c r="H477" s="89"/>
    </row>
    <row r="478" spans="8:8" x14ac:dyDescent="0.25">
      <c r="H478" s="89"/>
    </row>
    <row r="479" spans="8:8" x14ac:dyDescent="0.25">
      <c r="H479" s="89"/>
    </row>
    <row r="480" spans="8:8" x14ac:dyDescent="0.25">
      <c r="H480" s="89"/>
    </row>
    <row r="481" spans="8:8" x14ac:dyDescent="0.25">
      <c r="H481" s="89"/>
    </row>
    <row r="482" spans="8:8" x14ac:dyDescent="0.25">
      <c r="H482" s="89"/>
    </row>
    <row r="483" spans="8:8" x14ac:dyDescent="0.25">
      <c r="H483" s="89"/>
    </row>
    <row r="484" spans="8:8" x14ac:dyDescent="0.25">
      <c r="H484" s="89"/>
    </row>
    <row r="485" spans="8:8" x14ac:dyDescent="0.25">
      <c r="H485" s="89"/>
    </row>
    <row r="486" spans="8:8" x14ac:dyDescent="0.25">
      <c r="H486" s="89"/>
    </row>
    <row r="487" spans="8:8" x14ac:dyDescent="0.25">
      <c r="H487" s="89"/>
    </row>
    <row r="488" spans="8:8" x14ac:dyDescent="0.25">
      <c r="H488" s="89"/>
    </row>
    <row r="489" spans="8:8" x14ac:dyDescent="0.25">
      <c r="H489" s="89"/>
    </row>
    <row r="490" spans="8:8" x14ac:dyDescent="0.25">
      <c r="H490" s="89"/>
    </row>
    <row r="491" spans="8:8" x14ac:dyDescent="0.25">
      <c r="H491" s="89"/>
    </row>
    <row r="492" spans="8:8" x14ac:dyDescent="0.25">
      <c r="H492" s="89"/>
    </row>
    <row r="493" spans="8:8" x14ac:dyDescent="0.25">
      <c r="H493" s="89"/>
    </row>
    <row r="494" spans="8:8" x14ac:dyDescent="0.25">
      <c r="H494" s="89"/>
    </row>
    <row r="495" spans="8:8" x14ac:dyDescent="0.25">
      <c r="H495" s="89"/>
    </row>
    <row r="496" spans="8:8" x14ac:dyDescent="0.25">
      <c r="H496" s="89"/>
    </row>
    <row r="497" spans="8:8" x14ac:dyDescent="0.25">
      <c r="H497" s="89"/>
    </row>
    <row r="498" spans="8:8" x14ac:dyDescent="0.25">
      <c r="H498" s="89"/>
    </row>
    <row r="499" spans="8:8" x14ac:dyDescent="0.25">
      <c r="H499" s="89"/>
    </row>
    <row r="500" spans="8:8" x14ac:dyDescent="0.25">
      <c r="H500" s="89"/>
    </row>
    <row r="501" spans="8:8" x14ac:dyDescent="0.25">
      <c r="H501" s="89"/>
    </row>
    <row r="502" spans="8:8" x14ac:dyDescent="0.25">
      <c r="H502" s="89"/>
    </row>
    <row r="503" spans="8:8" x14ac:dyDescent="0.25">
      <c r="H503" s="89"/>
    </row>
    <row r="504" spans="8:8" x14ac:dyDescent="0.25">
      <c r="H504" s="89"/>
    </row>
    <row r="505" spans="8:8" x14ac:dyDescent="0.25">
      <c r="H505" s="89"/>
    </row>
    <row r="506" spans="8:8" x14ac:dyDescent="0.25">
      <c r="H506" s="89"/>
    </row>
    <row r="507" spans="8:8" x14ac:dyDescent="0.25">
      <c r="H507" s="89"/>
    </row>
    <row r="508" spans="8:8" x14ac:dyDescent="0.25">
      <c r="H508" s="89"/>
    </row>
    <row r="509" spans="8:8" x14ac:dyDescent="0.25">
      <c r="H509" s="89"/>
    </row>
    <row r="510" spans="8:8" x14ac:dyDescent="0.25">
      <c r="H510" s="89"/>
    </row>
    <row r="511" spans="8:8" x14ac:dyDescent="0.25">
      <c r="H511" s="89"/>
    </row>
    <row r="512" spans="8:8" x14ac:dyDescent="0.25">
      <c r="H512" s="89"/>
    </row>
    <row r="513" spans="8:8" x14ac:dyDescent="0.25">
      <c r="H513" s="89"/>
    </row>
    <row r="514" spans="8:8" x14ac:dyDescent="0.25">
      <c r="H514" s="89"/>
    </row>
    <row r="515" spans="8:8" x14ac:dyDescent="0.25">
      <c r="H515" s="89"/>
    </row>
    <row r="516" spans="8:8" x14ac:dyDescent="0.25">
      <c r="H516" s="89"/>
    </row>
    <row r="517" spans="8:8" x14ac:dyDescent="0.25">
      <c r="H517" s="89"/>
    </row>
    <row r="518" spans="8:8" x14ac:dyDescent="0.25">
      <c r="H518" s="89"/>
    </row>
    <row r="519" spans="8:8" x14ac:dyDescent="0.25">
      <c r="H519" s="89"/>
    </row>
    <row r="520" spans="8:8" x14ac:dyDescent="0.25">
      <c r="H520" s="89"/>
    </row>
    <row r="521" spans="8:8" x14ac:dyDescent="0.25">
      <c r="H521" s="89"/>
    </row>
    <row r="522" spans="8:8" x14ac:dyDescent="0.25">
      <c r="H522" s="89"/>
    </row>
    <row r="523" spans="8:8" x14ac:dyDescent="0.25">
      <c r="H523" s="89"/>
    </row>
    <row r="524" spans="8:8" x14ac:dyDescent="0.25">
      <c r="H524" s="89"/>
    </row>
    <row r="525" spans="8:8" x14ac:dyDescent="0.25">
      <c r="H525" s="89"/>
    </row>
    <row r="526" spans="8:8" x14ac:dyDescent="0.25">
      <c r="H526" s="89"/>
    </row>
    <row r="527" spans="8:8" x14ac:dyDescent="0.25">
      <c r="H527" s="89"/>
    </row>
    <row r="528" spans="8:8" x14ac:dyDescent="0.25">
      <c r="H528" s="89"/>
    </row>
    <row r="529" spans="8:8" x14ac:dyDescent="0.25">
      <c r="H529" s="89"/>
    </row>
    <row r="530" spans="8:8" x14ac:dyDescent="0.25">
      <c r="H530" s="89"/>
    </row>
    <row r="531" spans="8:8" x14ac:dyDescent="0.25">
      <c r="H531" s="89"/>
    </row>
    <row r="532" spans="8:8" x14ac:dyDescent="0.25">
      <c r="H532" s="89"/>
    </row>
    <row r="533" spans="8:8" x14ac:dyDescent="0.25">
      <c r="H533" s="89"/>
    </row>
    <row r="534" spans="8:8" x14ac:dyDescent="0.25">
      <c r="H534" s="89"/>
    </row>
    <row r="535" spans="8:8" x14ac:dyDescent="0.25">
      <c r="H535" s="89"/>
    </row>
    <row r="536" spans="8:8" x14ac:dyDescent="0.25">
      <c r="H536" s="89"/>
    </row>
    <row r="537" spans="8:8" x14ac:dyDescent="0.25">
      <c r="H537" s="89"/>
    </row>
    <row r="538" spans="8:8" x14ac:dyDescent="0.25">
      <c r="H538" s="89"/>
    </row>
    <row r="539" spans="8:8" x14ac:dyDescent="0.25">
      <c r="H539" s="89"/>
    </row>
    <row r="540" spans="8:8" x14ac:dyDescent="0.25">
      <c r="H540" s="89"/>
    </row>
    <row r="541" spans="8:8" x14ac:dyDescent="0.25">
      <c r="H541" s="89"/>
    </row>
    <row r="542" spans="8:8" x14ac:dyDescent="0.25">
      <c r="H542" s="89"/>
    </row>
    <row r="543" spans="8:8" x14ac:dyDescent="0.25">
      <c r="H543" s="89"/>
    </row>
    <row r="544" spans="8:8" x14ac:dyDescent="0.25">
      <c r="H544" s="89"/>
    </row>
    <row r="545" spans="8:8" x14ac:dyDescent="0.25">
      <c r="H545" s="89"/>
    </row>
    <row r="546" spans="8:8" x14ac:dyDescent="0.25">
      <c r="H546" s="89"/>
    </row>
    <row r="547" spans="8:8" x14ac:dyDescent="0.25">
      <c r="H547" s="89"/>
    </row>
    <row r="548" spans="8:8" x14ac:dyDescent="0.25">
      <c r="H548" s="89"/>
    </row>
    <row r="549" spans="8:8" x14ac:dyDescent="0.25">
      <c r="H549" s="89"/>
    </row>
    <row r="550" spans="8:8" x14ac:dyDescent="0.25">
      <c r="H550" s="89"/>
    </row>
    <row r="551" spans="8:8" x14ac:dyDescent="0.25">
      <c r="H551" s="89"/>
    </row>
    <row r="552" spans="8:8" x14ac:dyDescent="0.25">
      <c r="H552" s="89"/>
    </row>
    <row r="553" spans="8:8" x14ac:dyDescent="0.25">
      <c r="H553" s="89"/>
    </row>
    <row r="554" spans="8:8" x14ac:dyDescent="0.25">
      <c r="H554" s="89"/>
    </row>
    <row r="555" spans="8:8" x14ac:dyDescent="0.25">
      <c r="H555" s="89"/>
    </row>
    <row r="556" spans="8:8" x14ac:dyDescent="0.25">
      <c r="H556" s="89"/>
    </row>
    <row r="557" spans="8:8" x14ac:dyDescent="0.25">
      <c r="H557" s="89"/>
    </row>
    <row r="558" spans="8:8" x14ac:dyDescent="0.25">
      <c r="H558" s="89"/>
    </row>
    <row r="559" spans="8:8" x14ac:dyDescent="0.25">
      <c r="H559" s="89"/>
    </row>
    <row r="560" spans="8:8" x14ac:dyDescent="0.25">
      <c r="H560" s="89"/>
    </row>
    <row r="561" spans="8:8" x14ac:dyDescent="0.25">
      <c r="H561" s="89"/>
    </row>
    <row r="562" spans="8:8" x14ac:dyDescent="0.25">
      <c r="H562" s="89"/>
    </row>
    <row r="563" spans="8:8" x14ac:dyDescent="0.25">
      <c r="H563" s="89"/>
    </row>
    <row r="564" spans="8:8" x14ac:dyDescent="0.25">
      <c r="H564" s="89"/>
    </row>
    <row r="565" spans="8:8" x14ac:dyDescent="0.25">
      <c r="H565" s="89"/>
    </row>
    <row r="566" spans="8:8" x14ac:dyDescent="0.25">
      <c r="H566" s="89"/>
    </row>
    <row r="567" spans="8:8" x14ac:dyDescent="0.25">
      <c r="H567" s="89"/>
    </row>
    <row r="568" spans="8:8" x14ac:dyDescent="0.25">
      <c r="H568" s="89"/>
    </row>
    <row r="569" spans="8:8" x14ac:dyDescent="0.25">
      <c r="H569" s="89"/>
    </row>
    <row r="570" spans="8:8" x14ac:dyDescent="0.25">
      <c r="H570" s="89"/>
    </row>
    <row r="571" spans="8:8" x14ac:dyDescent="0.25">
      <c r="H571" s="89"/>
    </row>
    <row r="572" spans="8:8" x14ac:dyDescent="0.25">
      <c r="H572" s="89"/>
    </row>
    <row r="573" spans="8:8" x14ac:dyDescent="0.25">
      <c r="H573" s="89"/>
    </row>
    <row r="574" spans="8:8" x14ac:dyDescent="0.25">
      <c r="H574" s="89"/>
    </row>
    <row r="575" spans="8:8" x14ac:dyDescent="0.25">
      <c r="H575" s="89"/>
    </row>
    <row r="576" spans="8:8" x14ac:dyDescent="0.25">
      <c r="H576" s="89"/>
    </row>
    <row r="577" spans="8:8" x14ac:dyDescent="0.25">
      <c r="H577" s="89"/>
    </row>
    <row r="578" spans="8:8" x14ac:dyDescent="0.25">
      <c r="H578" s="89"/>
    </row>
    <row r="579" spans="8:8" x14ac:dyDescent="0.25">
      <c r="H579" s="89"/>
    </row>
    <row r="580" spans="8:8" x14ac:dyDescent="0.25">
      <c r="H580" s="89"/>
    </row>
    <row r="581" spans="8:8" x14ac:dyDescent="0.25">
      <c r="H581" s="89"/>
    </row>
    <row r="582" spans="8:8" x14ac:dyDescent="0.25">
      <c r="H582" s="89"/>
    </row>
    <row r="583" spans="8:8" x14ac:dyDescent="0.25">
      <c r="H583" s="89"/>
    </row>
    <row r="584" spans="8:8" x14ac:dyDescent="0.25">
      <c r="H584" s="89"/>
    </row>
    <row r="585" spans="8:8" x14ac:dyDescent="0.25">
      <c r="H585" s="89"/>
    </row>
    <row r="586" spans="8:8" x14ac:dyDescent="0.25">
      <c r="H586" s="89"/>
    </row>
    <row r="587" spans="8:8" x14ac:dyDescent="0.25">
      <c r="H587" s="89"/>
    </row>
    <row r="588" spans="8:8" x14ac:dyDescent="0.25">
      <c r="H588" s="89"/>
    </row>
    <row r="589" spans="8:8" x14ac:dyDescent="0.25">
      <c r="H589" s="89"/>
    </row>
    <row r="590" spans="8:8" x14ac:dyDescent="0.25">
      <c r="H590" s="89"/>
    </row>
    <row r="591" spans="8:8" x14ac:dyDescent="0.25">
      <c r="H591" s="89"/>
    </row>
    <row r="592" spans="8:8" x14ac:dyDescent="0.25">
      <c r="H592" s="89"/>
    </row>
    <row r="593" spans="8:8" x14ac:dyDescent="0.25">
      <c r="H593" s="89"/>
    </row>
    <row r="594" spans="8:8" x14ac:dyDescent="0.25">
      <c r="H594" s="89"/>
    </row>
    <row r="595" spans="8:8" x14ac:dyDescent="0.25">
      <c r="H595" s="89"/>
    </row>
    <row r="596" spans="8:8" x14ac:dyDescent="0.25">
      <c r="H596" s="89"/>
    </row>
    <row r="597" spans="8:8" x14ac:dyDescent="0.25">
      <c r="H597" s="89"/>
    </row>
    <row r="598" spans="8:8" x14ac:dyDescent="0.25">
      <c r="H598" s="89"/>
    </row>
    <row r="599" spans="8:8" x14ac:dyDescent="0.25">
      <c r="H599" s="89"/>
    </row>
    <row r="600" spans="8:8" x14ac:dyDescent="0.25">
      <c r="H600" s="89"/>
    </row>
  </sheetData>
  <autoFilter ref="A6:A365" xr:uid="{00000000-0009-0000-0000-000002000000}">
    <filterColumn colId="0">
      <filters>
        <filter val="1"/>
      </filters>
    </filterColumn>
  </autoFilter>
  <mergeCells count="25">
    <mergeCell ref="B358:C358"/>
    <mergeCell ref="B357:C357"/>
    <mergeCell ref="B356:C356"/>
    <mergeCell ref="B352:H352"/>
    <mergeCell ref="B1:G1"/>
    <mergeCell ref="B3:C3"/>
    <mergeCell ref="B4:C4"/>
    <mergeCell ref="D3:G3"/>
    <mergeCell ref="D4:G4"/>
    <mergeCell ref="Y4:Z4"/>
    <mergeCell ref="B360:C360"/>
    <mergeCell ref="B349:D349"/>
    <mergeCell ref="B347:D347"/>
    <mergeCell ref="D360:F360"/>
    <mergeCell ref="B350:H350"/>
    <mergeCell ref="B351:H351"/>
    <mergeCell ref="B355:C355"/>
    <mergeCell ref="B348:D348"/>
    <mergeCell ref="H154:I154"/>
    <mergeCell ref="H149:I149"/>
    <mergeCell ref="H158:I158"/>
    <mergeCell ref="H168:I168"/>
    <mergeCell ref="B359:C359"/>
    <mergeCell ref="B353:C353"/>
    <mergeCell ref="B354:C354"/>
  </mergeCells>
  <phoneticPr fontId="0" type="noConversion"/>
  <conditionalFormatting sqref="Y338 Y344:Y345">
    <cfRule type="cellIs" dxfId="3" priority="12" stopIfTrue="1" operator="greaterThan">
      <formula>E338</formula>
    </cfRule>
  </conditionalFormatting>
  <conditionalFormatting sqref="AB349 AB351:AB354 AB6 AB337 AD6:AE6 AD351:AE354 AD349:AE349 AD337:AE337">
    <cfRule type="cellIs" dxfId="2" priority="11" stopIfTrue="1" operator="equal">
      <formula>$H$4</formula>
    </cfRule>
  </conditionalFormatting>
  <conditionalFormatting sqref="AC337 AC6 AC351:AC354 AC349">
    <cfRule type="cellIs" dxfId="1" priority="2" stopIfTrue="1" operator="equal">
      <formula>$H$4</formula>
    </cfRule>
  </conditionalFormatting>
  <conditionalFormatting sqref="Y339:Y343">
    <cfRule type="cellIs" dxfId="0" priority="1" stopIfTrue="1" operator="greaterThan">
      <formula>E339</formula>
    </cfRule>
  </conditionalFormatting>
  <printOptions horizontalCentered="1"/>
  <pageMargins left="0.19685039370078741" right="0.19685039370078741" top="0.27559055118110237" bottom="0.43307086614173229" header="0" footer="0.23622047244094491"/>
  <pageSetup paperSize="9" scale="50" fitToHeight="2" orientation="portrait" r:id="rId1"/>
  <headerFooter scaleWithDoc="0" alignWithMargins="0">
    <oddHeader>&amp;R&amp;"Calibri"&amp;10&amp;K000000Documento: YPF-Privado&amp;1#</oddHeader>
    <oddFooter>&amp;LRev.02 / MP&amp;C&amp;F / &amp;A
&amp;P de &amp;N&amp;R&amp;"Calibri"&amp;11&amp;K000000&amp;"Calibri"&amp;11&amp;K000000&amp;"Calibri"&amp;11&amp;K000000INGENIERIA Y MANTENIMIENTO_x000D_&amp;1#&amp;"Calibri"&amp;10&amp;K000000Documento: YPF-Privado</oddFooter>
  </headerFooter>
  <cellWatches>
    <cellWatch r="G55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66" r:id="rId4" name="Option Button 78">
              <controlPr defaultSize="0" print="0" autoFill="0" autoLine="0" autoPict="0" macro="[0]!Filtrar">
                <anchor moveWithCells="1">
                  <from>
                    <xdr:col>2</xdr:col>
                    <xdr:colOff>1363980</xdr:colOff>
                    <xdr:row>5</xdr:row>
                    <xdr:rowOff>68580</xdr:rowOff>
                  </from>
                  <to>
                    <xdr:col>2</xdr:col>
                    <xdr:colOff>2042160</xdr:colOff>
                    <xdr:row>40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5" name="Option Button 79">
              <controlPr defaultSize="0" print="0" autoFill="0" autoLine="0" autoPict="0" macro="[0]!VerTodo">
                <anchor moveWithCells="1">
                  <from>
                    <xdr:col>2</xdr:col>
                    <xdr:colOff>2133600</xdr:colOff>
                    <xdr:row>5</xdr:row>
                    <xdr:rowOff>68580</xdr:rowOff>
                  </from>
                  <to>
                    <xdr:col>2</xdr:col>
                    <xdr:colOff>2811780</xdr:colOff>
                    <xdr:row>5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5B869-A025-4254-B65C-B4596DEDD895}">
  <dimension ref="A1"/>
  <sheetViews>
    <sheetView zoomScale="50" zoomScaleNormal="50" workbookViewId="0">
      <selection activeCell="U3" sqref="U3"/>
    </sheetView>
  </sheetViews>
  <sheetFormatPr baseColWidth="10" defaultRowHeight="13.2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4fceae-8fb7-4e58-bb04-8b540653c69d" xsi:nil="true"/>
    <lcf76f155ced4ddcb4097134ff3c332f xmlns="33ec624f-1554-4388-9a46-cd76a7b4dab2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567A33864C7414AA8F2891E7BCE3280" ma:contentTypeVersion="12" ma:contentTypeDescription="Crear nuevo documento." ma:contentTypeScope="" ma:versionID="5127ee167a13676ae37ae0be97a5e016">
  <xsd:schema xmlns:xsd="http://www.w3.org/2001/XMLSchema" xmlns:xs="http://www.w3.org/2001/XMLSchema" xmlns:p="http://schemas.microsoft.com/office/2006/metadata/properties" xmlns:ns2="33ec624f-1554-4388-9a46-cd76a7b4dab2" xmlns:ns3="904fceae-8fb7-4e58-bb04-8b540653c69d" targetNamespace="http://schemas.microsoft.com/office/2006/metadata/properties" ma:root="true" ma:fieldsID="9e3d2ccd544026182e946a9e8ea60fa5" ns2:_="" ns3:_="">
    <xsd:import namespace="33ec624f-1554-4388-9a46-cd76a7b4dab2"/>
    <xsd:import namespace="904fceae-8fb7-4e58-bb04-8b540653c69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ec624f-1554-4388-9a46-cd76a7b4da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68063f2a-7d85-4bdd-a4c0-e5e02f6e61d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4fceae-8fb7-4e58-bb04-8b540653c69d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cbfe707f-8db4-4085-aabf-6fda7084330f}" ma:internalName="TaxCatchAll" ma:showField="CatchAllData" ma:web="904fceae-8fb7-4e58-bb04-8b540653c69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206467-EB13-459C-A460-5DCF0E0D966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8A4EAFC-C08C-4564-9F47-71279C535F52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terms/"/>
    <ds:schemaRef ds:uri="b2f7583b-6c03-4d45-9283-eb91616545bc"/>
    <ds:schemaRef ds:uri="http://schemas.microsoft.com/office/2006/documentManagement/types"/>
    <ds:schemaRef ds:uri="http://schemas.openxmlformats.org/package/2006/metadata/core-properties"/>
    <ds:schemaRef ds:uri="1f91503d-4c2c-48fa-9418-551986c0c39e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BFC3755-D512-4514-95BE-431A5974F81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18</vt:i4>
      </vt:variant>
    </vt:vector>
  </HeadingPairs>
  <TitlesOfParts>
    <vt:vector size="22" baseType="lpstr">
      <vt:lpstr>Hoja1</vt:lpstr>
      <vt:lpstr>CARATULA</vt:lpstr>
      <vt:lpstr>Detalle</vt:lpstr>
      <vt:lpstr>Fotos</vt:lpstr>
      <vt:lpstr>CARATULA!Área_de_impresión</vt:lpstr>
      <vt:lpstr>Detalle!Área_de_impresión</vt:lpstr>
      <vt:lpstr>BORRAR</vt:lpstr>
      <vt:lpstr>CANTIDADESCOPIAR</vt:lpstr>
      <vt:lpstr>CONTRATISTA</vt:lpstr>
      <vt:lpstr>DETALLE</vt:lpstr>
      <vt:lpstr>FECHA</vt:lpstr>
      <vt:lpstr>SUBTOTAL1</vt:lpstr>
      <vt:lpstr>SUBTOTAL2</vt:lpstr>
      <vt:lpstr>Detalle!Títulos_a_imprimir</vt:lpstr>
      <vt:lpstr>TOTAL</vt:lpstr>
      <vt:lpstr>UNITARIOS</vt:lpstr>
      <vt:lpstr>UNITARIOS2</vt:lpstr>
      <vt:lpstr>UNITARIOS3</vt:lpstr>
      <vt:lpstr>UNITARIOS4</vt:lpstr>
      <vt:lpstr>UNITARIOSPEGAR</vt:lpstr>
      <vt:lpstr>UNITARIOSPEGAR2</vt:lpstr>
      <vt:lpstr>UO</vt:lpstr>
    </vt:vector>
  </TitlesOfParts>
  <Company>Repsol - YPF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Mariana Cejas</dc:creator>
  <cp:lastModifiedBy>Obras Losi</cp:lastModifiedBy>
  <cp:lastPrinted>2010-03-11T12:46:11Z</cp:lastPrinted>
  <dcterms:created xsi:type="dcterms:W3CDTF">2001-08-21T21:16:13Z</dcterms:created>
  <dcterms:modified xsi:type="dcterms:W3CDTF">2025-01-13T17:53:11Z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0x0101001567A33864C7414AA8F2891E7BCE3280</vt:lpwstr>
  </property>
  <property fmtid="{D5CDD505-2E9C-101B-9397-08002B2CF9AE}" pid="3" name="MSIP_Label_b701c5ec-e5b5-40ab-b632-dbf2eb8611fa_Enabled">
    <vt:lpwstr>true</vt:lpwstr>
  </property>
  <property fmtid="{D5CDD505-2E9C-101B-9397-08002B2CF9AE}" pid="4" name="MSIP_Label_b701c5ec-e5b5-40ab-b632-dbf2eb8611fa_SetDate">
    <vt:lpwstr>2023-11-23T17:53:11Z</vt:lpwstr>
  </property>
  <property fmtid="{D5CDD505-2E9C-101B-9397-08002B2CF9AE}" pid="5" name="MSIP_Label_b701c5ec-e5b5-40ab-b632-dbf2eb8611fa_Method">
    <vt:lpwstr>Privileged</vt:lpwstr>
  </property>
  <property fmtid="{D5CDD505-2E9C-101B-9397-08002B2CF9AE}" pid="6" name="MSIP_Label_b701c5ec-e5b5-40ab-b632-dbf2eb8611fa_Name">
    <vt:lpwstr>YPF - Privado</vt:lpwstr>
  </property>
  <property fmtid="{D5CDD505-2E9C-101B-9397-08002B2CF9AE}" pid="7" name="MSIP_Label_b701c5ec-e5b5-40ab-b632-dbf2eb8611fa_SiteId">
    <vt:lpwstr>038018c3-616c-4b46-ad9b-aa9007f701b5</vt:lpwstr>
  </property>
  <property fmtid="{D5CDD505-2E9C-101B-9397-08002B2CF9AE}" pid="8" name="MSIP_Label_b701c5ec-e5b5-40ab-b632-dbf2eb8611fa_ActionId">
    <vt:lpwstr>3d0e671c-206e-4ed4-b8f1-1c5d7f31a580</vt:lpwstr>
  </property>
  <property fmtid="{D5CDD505-2E9C-101B-9397-08002B2CF9AE}" pid="9" name="MSIP_Label_b701c5ec-e5b5-40ab-b632-dbf2eb8611fa_ContentBits">
    <vt:lpwstr>3</vt:lpwstr>
  </property>
  <property fmtid="{D5CDD505-2E9C-101B-9397-08002B2CF9AE}" pid="10" name="MediaServiceImageTags">
    <vt:lpwstr/>
  </property>
  <property fmtid="{D5CDD505-2E9C-101B-9397-08002B2CF9AE}" pid="11" name="_ExtendedDescription">
    <vt:lpwstr/>
  </property>
</Properties>
</file>