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<sst xmlns="http://schemas.openxmlformats.org/spreadsheetml/2006/main" count="154" uniqueCount="104">
  <si>
    <t xml:space="preserve">game_ball</t>
  </si>
  <si>
    <t xml:space="preserve">Car_1</t>
  </si>
  <si>
    <t xml:space="preserve">Car_2</t>
  </si>
  <si>
    <t xml:space="preserve">Car_3</t>
  </si>
  <si>
    <t xml:space="preserve">Car_4</t>
  </si>
  <si>
    <t xml:space="preserve">Car_5</t>
  </si>
  <si>
    <t xml:space="preserve">Car_6</t>
  </si>
  <si>
    <t xml:space="preserve">Car_7</t>
  </si>
  <si>
    <t xml:space="preserve">Car_8</t>
  </si>
  <si>
    <t xml:space="preserve">car_self</t>
  </si>
  <si>
    <t xml:space="preserve">car_opp</t>
  </si>
  <si>
    <t xml:space="preserve">Flick inputs</t>
  </si>
  <si>
    <t xml:space="preserve">phase</t>
  </si>
  <si>
    <t xml:space="preserve">roll_initial</t>
  </si>
  <si>
    <t xml:space="preserve">pitch_initial</t>
  </si>
  <si>
    <t xml:space="preserve">Location (x)</t>
  </si>
  <si>
    <t xml:space="preserve">             (y)</t>
  </si>
  <si>
    <t xml:space="preserve">steer</t>
  </si>
  <si>
    <t xml:space="preserve">throttle</t>
  </si>
  <si>
    <t xml:space="preserve">pitch</t>
  </si>
  <si>
    <t xml:space="preserve">yaw</t>
  </si>
  <si>
    <t xml:space="preserve">roll</t>
  </si>
  <si>
    <t xml:space="preserve">jump</t>
  </si>
  <si>
    <t xml:space="preserve">boost</t>
  </si>
  <si>
    <t xml:space="preserve">handbrake</t>
  </si>
  <si>
    <t xml:space="preserve">             (z)</t>
  </si>
  <si>
    <t xml:space="preserve">Velocity (x)</t>
  </si>
  <si>
    <t xml:space="preserve">Rotation (pitch)</t>
  </si>
  <si>
    <t xml:space="preserve">             (roll)</t>
  </si>
  <si>
    <t xml:space="preserve">             (yaw)</t>
  </si>
  <si>
    <t xml:space="preserve">Angular Velocity (x)</t>
  </si>
  <si>
    <t xml:space="preserve">                         (y)</t>
  </si>
  <si>
    <t xml:space="preserve">                         (z)</t>
  </si>
  <si>
    <t xml:space="preserve">Team</t>
  </si>
  <si>
    <t xml:space="preserve">Jumped</t>
  </si>
  <si>
    <t xml:space="preserve">Double-jumped</t>
  </si>
  <si>
    <t xml:space="preserve">Boost</t>
  </si>
  <si>
    <t xml:space="preserve">own_goal_x</t>
  </si>
  <si>
    <t xml:space="preserve">own_goal_y</t>
  </si>
  <si>
    <t xml:space="preserve">num_cars</t>
  </si>
  <si>
    <t xml:space="preserve">index</t>
  </si>
  <si>
    <t xml:space="preserve">Display</t>
  </si>
  <si>
    <t xml:space="preserve">Basic Info</t>
  </si>
  <si>
    <t xml:space="preserve">Choices</t>
  </si>
  <si>
    <t xml:space="preserve">Action</t>
  </si>
  <si>
    <t xml:space="preserve">Should do</t>
  </si>
  <si>
    <t xml:space="preserve">Chosen action:</t>
  </si>
  <si>
    <t xml:space="preserve">Outputs</t>
  </si>
  <si>
    <t xml:space="preserve">car_face_x</t>
  </si>
  <si>
    <t xml:space="preserve">car_face_y</t>
  </si>
  <si>
    <t xml:space="preserve">current_angle</t>
  </si>
  <si>
    <t xml:space="preserve">speed</t>
  </si>
  <si>
    <t xml:space="preserve">Kickoff</t>
  </si>
  <si>
    <t xml:space="preserve">Exit Goal</t>
  </si>
  <si>
    <t xml:space="preserve">action</t>
  </si>
  <si>
    <t xml:space="preserve">do_kickoff</t>
  </si>
  <si>
    <t xml:space="preserve">do_flick</t>
  </si>
  <si>
    <t xml:space="preserve">Index</t>
  </si>
  <si>
    <t xml:space="preserve">Shoot</t>
  </si>
  <si>
    <t xml:space="preserve">Chase</t>
  </si>
  <si>
    <t xml:space="preserve">Target: Ball</t>
  </si>
  <si>
    <t xml:space="preserve">Defend</t>
  </si>
  <si>
    <t xml:space="preserve">ball_car_diff_x</t>
  </si>
  <si>
    <t xml:space="preserve">ball_car_diff_y</t>
  </si>
  <si>
    <t xml:space="preserve">ball_car_diff_total</t>
  </si>
  <si>
    <t xml:space="preserve">close_to_ball</t>
  </si>
  <si>
    <t xml:space="preserve">facing_ball</t>
  </si>
  <si>
    <t xml:space="preserve">not_facing_goal</t>
  </si>
  <si>
    <t xml:space="preserve">far_away</t>
  </si>
  <si>
    <t xml:space="preserve">v_angle</t>
  </si>
  <si>
    <t xml:space="preserve">do_shoot</t>
  </si>
  <si>
    <t xml:space="preserve">ideal_angle</t>
  </si>
  <si>
    <t xml:space="preserve">correction_num</t>
  </si>
  <si>
    <t xml:space="preserve">clamped</t>
  </si>
  <si>
    <t xml:space="preserve">limited</t>
  </si>
  <si>
    <t xml:space="preserve">ball_on_own_side</t>
  </si>
  <si>
    <t xml:space="preserve">opp_dribble</t>
  </si>
  <si>
    <t xml:space="preserve">closer_than_opp</t>
  </si>
  <si>
    <t xml:space="preserve">in_defensive</t>
  </si>
  <si>
    <t xml:space="preserve">closer_or_dribble</t>
  </si>
  <si>
    <t xml:space="preserve">ball_on_opp_side</t>
  </si>
  <si>
    <t xml:space="preserve">change_angle_by</t>
  </si>
  <si>
    <t xml:space="preserve">do_chase</t>
  </si>
  <si>
    <t xml:space="preserve">Distance:</t>
  </si>
  <si>
    <t xml:space="preserve">Opponent-Ball</t>
  </si>
  <si>
    <t xml:space="preserve">opp_closer_than_car</t>
  </si>
  <si>
    <t xml:space="preserve">not_in_defensive</t>
  </si>
  <si>
    <t xml:space="preserve">do_defend</t>
  </si>
  <si>
    <t xml:space="preserve">ball_opp_diff_x</t>
  </si>
  <si>
    <t xml:space="preserve">ball_opp_diff_y</t>
  </si>
  <si>
    <t xml:space="preserve">ball_opp_diff_total</t>
  </si>
  <si>
    <t xml:space="preserve">Target:</t>
  </si>
  <si>
    <t xml:space="preserve">Own goal</t>
  </si>
  <si>
    <t xml:space="preserve">goal_diff_x</t>
  </si>
  <si>
    <t xml:space="preserve">goal_diff_y</t>
  </si>
  <si>
    <t xml:space="preserve">Opponent goal</t>
  </si>
  <si>
    <t xml:space="preserve">Center</t>
  </si>
  <si>
    <t xml:space="preserve">center_diff_x</t>
  </si>
  <si>
    <t xml:space="preserve">center_diff_y</t>
  </si>
  <si>
    <t xml:space="preserve">Behind Ball</t>
  </si>
  <si>
    <t xml:space="preserve">target_x</t>
  </si>
  <si>
    <t xml:space="preserve">target_y</t>
  </si>
  <si>
    <t xml:space="preserve">diff_x</t>
  </si>
  <si>
    <t xml:space="preserve">diff_y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</si>
</sst>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8000"/>
        <bgColor rgb="FFFF6600"/>
      </patternFill>
    </fill>
    <fill>
      <patternFill patternType="solid">
        <fgColor rgb="FFFFBF00"/>
        <bgColor rgb="FFFF8000"/>
      </patternFill>
    </fill>
    <fill>
      <patternFill patternType="solid">
        <fgColor rgb="FFFF0000"/>
        <bgColor rgb="FFCC0000"/>
      </patternFill>
    </fill>
    <fill>
      <patternFill patternType="solid">
        <fgColor rgb="FF00A933"/>
        <bgColor rgb="FF158466"/>
      </patternFill>
    </fill>
    <fill>
      <patternFill patternType="solid">
        <fgColor rgb="FF158466"/>
        <bgColor rgb="FF008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1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8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R36" activeCellId="0" sqref="R36"/>
    </sheetView>
  </sheetViews>
  <sheetFormatPr defaultRowHeight="12.8" zeroHeight="false" outlineLevelRow="0" outlineLevelCol="0"/>
  <cols>
    <col collapsed="false" customWidth="true" hidden="false" outlineLevel="0" max="1" min="1" style="1" width="19.84"/>
    <col collapsed="false" customWidth="true" hidden="false" outlineLevel="0" max="2" min="2" style="1" width="14.88"/>
    <col collapsed="false" customWidth="true" hidden="false" outlineLevel="0" max="3" min="3" style="1" width="17.26"/>
    <col collapsed="false" customWidth="true" hidden="false" outlineLevel="0" max="4" min="4" style="1" width="14.54"/>
    <col collapsed="false" customWidth="true" hidden="false" outlineLevel="0" max="5" min="5" style="1" width="14.06"/>
    <col collapsed="false" customWidth="true" hidden="false" outlineLevel="0" max="6" min="6" style="1" width="16.53"/>
    <col collapsed="false" customWidth="true" hidden="false" outlineLevel="0" max="7" min="7" style="1" width="16.13"/>
    <col collapsed="false" customWidth="true" hidden="false" outlineLevel="0" max="8" min="8" style="1" width="18.12"/>
    <col collapsed="false" customWidth="true" hidden="false" outlineLevel="0" max="9" min="9" style="1" width="16.83"/>
    <col collapsed="false" customWidth="true" hidden="false" outlineLevel="0" max="10" min="10" style="1" width="16.64"/>
    <col collapsed="false" customWidth="true" hidden="false" outlineLevel="0" max="11" min="11" style="1" width="12.56"/>
    <col collapsed="false" customWidth="true" hidden="false" outlineLevel="0" max="12" min="12" style="1" width="17.67"/>
    <col collapsed="false" customWidth="true" hidden="false" outlineLevel="0" max="13" min="13" style="1" width="11.15"/>
    <col collapsed="false" customWidth="false" hidden="false" outlineLevel="0" max="14" min="14" style="1" width="11.52"/>
    <col collapsed="false" customWidth="true" hidden="false" outlineLevel="0" max="15" min="15" style="1" width="8.86"/>
    <col collapsed="false" customWidth="true" hidden="false" outlineLevel="0" max="16" min="16" style="1" width="18.85"/>
    <col collapsed="false" customWidth="false" hidden="false" outlineLevel="0" max="17" min="17" style="1" width="11.52"/>
    <col collapsed="false" customWidth="true" hidden="false" outlineLevel="0" max="18" min="18" style="1" width="13.6"/>
    <col collapsed="false" customWidth="false" hidden="false" outlineLevel="0" max="19" min="19" style="1" width="11.52"/>
    <col collapsed="false" customWidth="true" hidden="false" outlineLevel="0" max="20" min="20" style="1" width="8.86"/>
    <col collapsed="false" customWidth="false" hidden="false" outlineLevel="0" max="1025" min="21" style="1" width="11.52"/>
  </cols>
  <sheetData>
    <row r="1" customFormat="false" ht="12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/>
      <c r="L1" s="3" t="s">
        <v>9</v>
      </c>
      <c r="M1" s="3" t="s">
        <v>10</v>
      </c>
      <c r="N1" s="2"/>
      <c r="P1" s="4" t="s">
        <v>11</v>
      </c>
      <c r="Q1" s="5"/>
      <c r="R1" s="6" t="s">
        <v>12</v>
      </c>
      <c r="S1" s="7" t="e">
        <f aca="false">phase(10)</f>
        <v>#NAME?</v>
      </c>
      <c r="T1" s="8"/>
      <c r="U1" s="6" t="s">
        <v>13</v>
      </c>
      <c r="V1" s="9" t="n">
        <f aca="false">SIN(RADIANS(B42))</f>
        <v>1</v>
      </c>
      <c r="W1" s="6" t="s">
        <v>14</v>
      </c>
      <c r="X1" s="10" t="n">
        <f aca="false">-COS(RADIANS(B42))</f>
        <v>-6.12323399573677E-017</v>
      </c>
    </row>
    <row r="2" customFormat="false" ht="12.8" hidden="false" customHeight="false" outlineLevel="0" collapsed="false">
      <c r="A2" s="3" t="s">
        <v>15</v>
      </c>
      <c r="B2" s="11" t="n">
        <v>0</v>
      </c>
      <c r="C2" s="11" t="n">
        <v>0</v>
      </c>
      <c r="D2" s="11" t="n">
        <v>0</v>
      </c>
      <c r="E2" s="11" t="n">
        <v>0</v>
      </c>
      <c r="F2" s="11" t="n">
        <v>0</v>
      </c>
      <c r="G2" s="11" t="n">
        <v>0</v>
      </c>
      <c r="H2" s="11" t="n">
        <v>0</v>
      </c>
      <c r="I2" s="11" t="n">
        <v>0</v>
      </c>
      <c r="J2" s="11" t="n">
        <v>0</v>
      </c>
      <c r="K2" s="2"/>
      <c r="L2" s="12" t="n">
        <f aca="false">INDEX(C2:J2, 1, B23+1)</f>
        <v>0</v>
      </c>
      <c r="M2" s="13" t="n">
        <f aca="false">INDEX(C2:J2, 1, MATCH(1 - L14,C14:J14, 0))</f>
        <v>0</v>
      </c>
      <c r="N2" s="2"/>
      <c r="P2" s="14"/>
      <c r="Q2" s="15"/>
      <c r="R2" s="15"/>
      <c r="S2" s="15"/>
      <c r="T2" s="16"/>
      <c r="U2" s="16"/>
      <c r="V2" s="16"/>
      <c r="W2" s="16"/>
      <c r="X2" s="17"/>
    </row>
    <row r="3" customFormat="false" ht="12.8" hidden="false" customHeight="false" outlineLevel="0" collapsed="false">
      <c r="A3" s="3" t="s">
        <v>16</v>
      </c>
      <c r="B3" s="11" t="n">
        <v>0</v>
      </c>
      <c r="C3" s="11" t="n">
        <v>-4000</v>
      </c>
      <c r="D3" s="11" t="n">
        <v>4000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2"/>
      <c r="L3" s="12" t="n">
        <f aca="false">INDEX(C3:J3, 1, B23 + 1)</f>
        <v>-4000</v>
      </c>
      <c r="M3" s="13" t="n">
        <f aca="false">INDEX(C3:J3, 1, MATCH(1 - L14,C14:J14, 0))</f>
        <v>4000</v>
      </c>
      <c r="N3" s="2"/>
      <c r="P3" s="18" t="s">
        <v>12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19" t="s">
        <v>24</v>
      </c>
    </row>
    <row r="4" customFormat="false" ht="12.8" hidden="false" customHeight="false" outlineLevel="0" collapsed="false">
      <c r="A4" s="3" t="s">
        <v>25</v>
      </c>
      <c r="B4" s="11" t="n">
        <v>92.75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2"/>
      <c r="L4" s="12" t="n">
        <f aca="false">INDEX(C4:J4, 1, B23 + 1)</f>
        <v>0</v>
      </c>
      <c r="M4" s="13" t="n">
        <f aca="false">INDEX(C4:J4, 1, MATCH(1 - L14,C14:J14, 0))</f>
        <v>0</v>
      </c>
      <c r="N4" s="2"/>
      <c r="P4" s="20" t="n">
        <v>1</v>
      </c>
      <c r="Q4" s="21" t="n">
        <v>0</v>
      </c>
      <c r="R4" s="21" t="n">
        <v>1</v>
      </c>
      <c r="S4" s="12" t="n">
        <f aca="false">IF(ABS(X1) &gt; 0.05, X1, 0)</f>
        <v>0</v>
      </c>
      <c r="T4" s="22" t="n">
        <v>0</v>
      </c>
      <c r="U4" s="22" t="n">
        <f aca="false">IF(ABS(V1) &gt; 0.05, V1, 0)</f>
        <v>1</v>
      </c>
      <c r="V4" s="22" t="n">
        <v>1</v>
      </c>
      <c r="W4" s="22" t="n">
        <v>0</v>
      </c>
      <c r="X4" s="23" t="n">
        <v>0</v>
      </c>
    </row>
    <row r="5" customFormat="false" ht="12.8" hidden="false" customHeight="false" outlineLevel="0" collapsed="false">
      <c r="A5" s="3" t="s">
        <v>26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2"/>
      <c r="L5" s="12" t="n">
        <f aca="false">INDEX(C5:J5, 1, B23 + 1)</f>
        <v>0</v>
      </c>
      <c r="M5" s="13" t="n">
        <f aca="false">INDEX(C5:J5, 1, MATCH(1 - L14,C14:J14, 0))</f>
        <v>0</v>
      </c>
      <c r="N5" s="2"/>
      <c r="P5" s="20" t="n">
        <v>2</v>
      </c>
      <c r="Q5" s="22" t="n">
        <v>0</v>
      </c>
      <c r="R5" s="22" t="n">
        <v>1</v>
      </c>
      <c r="S5" s="12" t="n">
        <f aca="false">IF(ABS(X1) &gt; 0.05, X1, 0)</f>
        <v>0</v>
      </c>
      <c r="T5" s="22" t="n">
        <v>0</v>
      </c>
      <c r="U5" s="12" t="n">
        <f aca="false">IF(ABS(V1) &gt; 0.05, V1, 0)</f>
        <v>1</v>
      </c>
      <c r="V5" s="22" t="n">
        <v>1</v>
      </c>
      <c r="W5" s="22" t="n">
        <v>0</v>
      </c>
      <c r="X5" s="23" t="n">
        <v>0</v>
      </c>
    </row>
    <row r="6" customFormat="false" ht="12.8" hidden="false" customHeight="false" outlineLevel="0" collapsed="false">
      <c r="A6" s="3" t="s">
        <v>16</v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2"/>
      <c r="L6" s="12" t="n">
        <f aca="false">INDEX(C6:J6, 1, B23 + 1)</f>
        <v>0</v>
      </c>
      <c r="M6" s="13" t="n">
        <f aca="false">INDEX(C6:J6, 1, MATCH(1 - L14,C14:J14, 0))</f>
        <v>0</v>
      </c>
      <c r="N6" s="2"/>
      <c r="P6" s="20" t="n">
        <v>3</v>
      </c>
      <c r="Q6" s="22" t="n">
        <v>0</v>
      </c>
      <c r="R6" s="22" t="n">
        <v>1</v>
      </c>
      <c r="S6" s="12" t="n">
        <f aca="false">IF(ABS(X1) &gt; 0.05, X1, 0)</f>
        <v>0</v>
      </c>
      <c r="T6" s="22" t="n">
        <v>0</v>
      </c>
      <c r="U6" s="22" t="n">
        <f aca="false">IF(ABS(V1) &gt; 0.05, V1, 0)</f>
        <v>1</v>
      </c>
      <c r="V6" s="22" t="n">
        <v>1</v>
      </c>
      <c r="W6" s="22" t="n">
        <v>0</v>
      </c>
      <c r="X6" s="23" t="n">
        <v>0</v>
      </c>
    </row>
    <row r="7" customFormat="false" ht="12.8" hidden="false" customHeight="false" outlineLevel="0" collapsed="false">
      <c r="A7" s="3" t="s">
        <v>25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2"/>
      <c r="L7" s="12" t="n">
        <f aca="false">INDEX(C7:J7, 1, B23 + 1)</f>
        <v>0</v>
      </c>
      <c r="M7" s="13" t="n">
        <f aca="false">INDEX(C7:J7, 1, MATCH(1 - L14,C14:J14, 0))</f>
        <v>0</v>
      </c>
      <c r="N7" s="2"/>
      <c r="P7" s="20" t="n">
        <v>4</v>
      </c>
      <c r="Q7" s="22" t="n">
        <v>0</v>
      </c>
      <c r="R7" s="22" t="n">
        <v>1</v>
      </c>
      <c r="S7" s="12" t="n">
        <f aca="false">IF(ABS(X1) &gt; 0.05, X1, 0)</f>
        <v>0</v>
      </c>
      <c r="T7" s="22" t="n">
        <v>0</v>
      </c>
      <c r="U7" s="22" t="n">
        <f aca="false">IF(ABS(V1) &gt; 0.05, V1, 0)</f>
        <v>1</v>
      </c>
      <c r="V7" s="22" t="n">
        <v>0</v>
      </c>
      <c r="W7" s="22" t="n">
        <v>0</v>
      </c>
      <c r="X7" s="23" t="n">
        <v>0</v>
      </c>
    </row>
    <row r="8" customFormat="false" ht="12.8" hidden="false" customHeight="false" outlineLevel="0" collapsed="false">
      <c r="A8" s="3" t="s">
        <v>27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2"/>
      <c r="L8" s="12" t="n">
        <f aca="false">INDEX(C8:J8, 1, B23 + 1)</f>
        <v>0</v>
      </c>
      <c r="M8" s="13" t="n">
        <f aca="false">INDEX(C8:J8, 1, MATCH(1 - L14,C14:J14, 0))</f>
        <v>0</v>
      </c>
      <c r="N8" s="2"/>
      <c r="P8" s="20" t="n">
        <v>5</v>
      </c>
      <c r="Q8" s="22" t="n">
        <v>0</v>
      </c>
      <c r="R8" s="22" t="n">
        <v>1</v>
      </c>
      <c r="S8" s="12" t="n">
        <f aca="false">IF(ABS(X1) &gt; 0.05, X1, 0)</f>
        <v>0</v>
      </c>
      <c r="T8" s="22" t="n">
        <v>0</v>
      </c>
      <c r="U8" s="22" t="n">
        <f aca="false">IF(ABS(V1) &gt; 0.05, V1, 0)</f>
        <v>1</v>
      </c>
      <c r="V8" s="22" t="n">
        <v>0</v>
      </c>
      <c r="W8" s="22" t="n">
        <v>0</v>
      </c>
      <c r="X8" s="23" t="n">
        <v>0</v>
      </c>
    </row>
    <row r="9" customFormat="false" ht="12.8" hidden="false" customHeight="false" outlineLevel="0" collapsed="false">
      <c r="A9" s="3" t="s">
        <v>28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2"/>
      <c r="L9" s="12" t="n">
        <f aca="false">INDEX(C9:J9, 1, B23 + 1)</f>
        <v>0</v>
      </c>
      <c r="M9" s="13" t="n">
        <f aca="false">INDEX(C9:J9, 1, MATCH(1 - L14,C14:J14, 0))</f>
        <v>0</v>
      </c>
      <c r="N9" s="2"/>
      <c r="P9" s="20" t="n">
        <v>6</v>
      </c>
      <c r="Q9" s="22" t="n">
        <v>0</v>
      </c>
      <c r="R9" s="22" t="n">
        <v>1</v>
      </c>
      <c r="S9" s="12" t="n">
        <f aca="false">IF(ABS(X1) &gt; 0.05, X1, 0)</f>
        <v>0</v>
      </c>
      <c r="T9" s="22" t="n">
        <v>0</v>
      </c>
      <c r="U9" s="22" t="n">
        <f aca="false">IF(ABS(V1) &gt; 0.05, V1, 0)</f>
        <v>1</v>
      </c>
      <c r="V9" s="22" t="n">
        <v>1</v>
      </c>
      <c r="W9" s="22" t="n">
        <v>0</v>
      </c>
      <c r="X9" s="23" t="n">
        <v>0</v>
      </c>
    </row>
    <row r="10" customFormat="false" ht="12.8" hidden="false" customHeight="false" outlineLevel="0" collapsed="false">
      <c r="A10" s="3" t="s">
        <v>29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2"/>
      <c r="L10" s="12" t="n">
        <f aca="false">INDEX(C10:J10, 0, B23 + 1)</f>
        <v>0</v>
      </c>
      <c r="M10" s="13" t="n">
        <f aca="false">INDEX(C10:J10, 0, MATCH(1 - L14,C14:J14, 0))</f>
        <v>0</v>
      </c>
      <c r="N10" s="2"/>
      <c r="P10" s="20" t="n">
        <v>7</v>
      </c>
      <c r="Q10" s="22" t="n">
        <v>0</v>
      </c>
      <c r="R10" s="22" t="n">
        <v>1</v>
      </c>
      <c r="S10" s="12" t="n">
        <f aca="false">IF(ABS(X1) &gt; 0.05, X1, 0)</f>
        <v>0</v>
      </c>
      <c r="T10" s="22" t="n">
        <v>0</v>
      </c>
      <c r="U10" s="22" t="n">
        <f aca="false">IF(ABS(V1) &gt; 0.05, V1, 0)</f>
        <v>1</v>
      </c>
      <c r="V10" s="22" t="n">
        <v>1</v>
      </c>
      <c r="W10" s="22" t="n">
        <v>0</v>
      </c>
      <c r="X10" s="23" t="n">
        <v>0</v>
      </c>
    </row>
    <row r="11" customFormat="false" ht="12.8" hidden="false" customHeight="false" outlineLevel="0" collapsed="false">
      <c r="A11" s="3" t="s">
        <v>30</v>
      </c>
      <c r="B11" s="11" t="n">
        <v>0</v>
      </c>
      <c r="C11" s="11" t="n">
        <v>0</v>
      </c>
      <c r="D11" s="11" t="n">
        <v>0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2"/>
      <c r="L11" s="12" t="n">
        <f aca="false">INDEX(C11:J11, 0, B23 + 1)</f>
        <v>0</v>
      </c>
      <c r="M11" s="13" t="n">
        <f aca="false">INDEX(C11:J11, 0, MATCH(1 - L14,C14:J14, 0))</f>
        <v>0</v>
      </c>
      <c r="N11" s="2"/>
      <c r="P11" s="20" t="n">
        <v>8</v>
      </c>
      <c r="Q11" s="22" t="n">
        <v>0</v>
      </c>
      <c r="R11" s="22" t="n">
        <v>1</v>
      </c>
      <c r="S11" s="12" t="n">
        <f aca="false">IF(ABS(X1) &gt; 0.05, X1, 0)</f>
        <v>0</v>
      </c>
      <c r="T11" s="22" t="n">
        <v>0</v>
      </c>
      <c r="U11" s="22" t="n">
        <f aca="false">IF(ABS(V1) &gt; 0.05, V1, 0)</f>
        <v>1</v>
      </c>
      <c r="V11" s="22" t="n">
        <v>1</v>
      </c>
      <c r="W11" s="22" t="n">
        <v>0</v>
      </c>
      <c r="X11" s="23" t="n">
        <v>0</v>
      </c>
    </row>
    <row r="12" customFormat="false" ht="12.8" hidden="false" customHeight="false" outlineLevel="0" collapsed="false">
      <c r="A12" s="3" t="s">
        <v>31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2"/>
      <c r="L12" s="12" t="n">
        <f aca="false">INDEX(C12:J12, 0, B23 + 1)</f>
        <v>0</v>
      </c>
      <c r="M12" s="13" t="n">
        <f aca="false">INDEX(C12:J12, 0, MATCH(1 - L14,C14:J14, 0))</f>
        <v>0</v>
      </c>
      <c r="N12" s="2"/>
      <c r="P12" s="20" t="n">
        <v>9</v>
      </c>
      <c r="Q12" s="22" t="n">
        <v>0</v>
      </c>
      <c r="R12" s="22" t="n">
        <v>1</v>
      </c>
      <c r="S12" s="12" t="n">
        <f aca="false">IF(ABS(X1) &gt; 0.05, X1, 0)</f>
        <v>0</v>
      </c>
      <c r="T12" s="22" t="n">
        <v>0</v>
      </c>
      <c r="U12" s="22" t="n">
        <f aca="false">IF(ABS(V1) &gt; 0.05, V1, 0)</f>
        <v>1</v>
      </c>
      <c r="V12" s="22" t="n">
        <v>0</v>
      </c>
      <c r="W12" s="22" t="n">
        <v>0</v>
      </c>
      <c r="X12" s="23" t="n">
        <v>0</v>
      </c>
    </row>
    <row r="13" customFormat="false" ht="12.8" hidden="false" customHeight="false" outlineLevel="0" collapsed="false">
      <c r="A13" s="3" t="s">
        <v>32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2"/>
      <c r="L13" s="12" t="n">
        <f aca="false">INDEX(C13:J13, 0, B23 + 1)</f>
        <v>0</v>
      </c>
      <c r="M13" s="13" t="n">
        <f aca="false">INDEX(C13:J13, 0, MATCH(1 - L14,C14:J14, 0))</f>
        <v>0</v>
      </c>
      <c r="N13" s="2"/>
      <c r="P13" s="24" t="n">
        <v>10</v>
      </c>
      <c r="Q13" s="25" t="n">
        <v>0</v>
      </c>
      <c r="R13" s="25" t="n">
        <v>1</v>
      </c>
      <c r="S13" s="25" t="n">
        <f aca="false">IF(ABS(X1) &gt; 0.05, X1, 0)</f>
        <v>0</v>
      </c>
      <c r="T13" s="25" t="n">
        <v>0</v>
      </c>
      <c r="U13" s="25" t="n">
        <f aca="false">IF(ABS(V1) &gt; 0.05, V1, 0)</f>
        <v>1</v>
      </c>
      <c r="V13" s="25" t="n">
        <v>0</v>
      </c>
      <c r="W13" s="25" t="n">
        <v>0</v>
      </c>
      <c r="X13" s="26" t="n">
        <v>0</v>
      </c>
    </row>
    <row r="14" customFormat="false" ht="12.8" hidden="false" customHeight="false" outlineLevel="0" collapsed="false">
      <c r="A14" s="6" t="s">
        <v>33</v>
      </c>
      <c r="B14" s="27"/>
      <c r="C14" s="28" t="n">
        <v>0</v>
      </c>
      <c r="D14" s="28" t="n">
        <v>1</v>
      </c>
      <c r="E14" s="28" t="n">
        <v>0</v>
      </c>
      <c r="F14" s="28" t="n">
        <v>0</v>
      </c>
      <c r="G14" s="28" t="n">
        <v>0</v>
      </c>
      <c r="H14" s="28" t="n">
        <v>0</v>
      </c>
      <c r="I14" s="28" t="n">
        <v>0</v>
      </c>
      <c r="J14" s="28" t="n">
        <v>0</v>
      </c>
      <c r="K14" s="27"/>
      <c r="L14" s="12" t="n">
        <f aca="false">INDEX(C14:J14, 0, B23 + 1)</f>
        <v>0</v>
      </c>
      <c r="M14" s="13" t="n">
        <f aca="false">INDEX(C14:J14, 1, MATCH(1 - L14,C14:J14, 0))</f>
        <v>1</v>
      </c>
      <c r="N14" s="2"/>
    </row>
    <row r="15" customFormat="false" ht="12.8" hidden="false" customHeight="false" outlineLevel="0" collapsed="false">
      <c r="A15" s="3" t="s">
        <v>34</v>
      </c>
      <c r="B15" s="2"/>
      <c r="C15" s="11" t="n">
        <v>0</v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2"/>
      <c r="L15" s="12" t="n">
        <f aca="false">INDEX(C15:J15, 0, B23 + 1)</f>
        <v>0</v>
      </c>
      <c r="M15" s="13" t="n">
        <f aca="false">INDEX(C15:J15, 1, MATCH(1 - L14,C14:J14, 0))</f>
        <v>0</v>
      </c>
      <c r="N15" s="2"/>
    </row>
    <row r="16" customFormat="false" ht="12.8" hidden="false" customHeight="false" outlineLevel="0" collapsed="false">
      <c r="A16" s="3" t="s">
        <v>35</v>
      </c>
      <c r="B16" s="2"/>
      <c r="C16" s="11" t="n">
        <v>0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2"/>
      <c r="L16" s="12" t="n">
        <f aca="false">INDEX(C16:J16, 0, B23 + 1)</f>
        <v>0</v>
      </c>
      <c r="M16" s="13" t="n">
        <f aca="false">INDEX(C16:J16, 0, MATCH(1 - L14,C14:J14, 0))</f>
        <v>0</v>
      </c>
      <c r="N16" s="2"/>
    </row>
    <row r="17" customFormat="false" ht="12.8" hidden="false" customHeight="false" outlineLevel="0" collapsed="false">
      <c r="A17" s="3" t="s">
        <v>36</v>
      </c>
      <c r="B17" s="2"/>
      <c r="C17" s="11" t="n">
        <v>0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2"/>
      <c r="L17" s="12" t="n">
        <f aca="false">INDEX(C17:J17, 0, B23 + 1)</f>
        <v>0</v>
      </c>
      <c r="M17" s="13" t="n">
        <f aca="false">INDEX(C17:J17, 0, MATCH(1 - L14,C14:J14, 0))</f>
        <v>0</v>
      </c>
      <c r="N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9"/>
      <c r="L19" s="2"/>
      <c r="M19" s="2"/>
      <c r="N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9"/>
      <c r="L20" s="3" t="s">
        <v>37</v>
      </c>
      <c r="M20" s="3" t="s">
        <v>38</v>
      </c>
      <c r="N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9"/>
      <c r="L21" s="22" t="n">
        <v>0</v>
      </c>
      <c r="M21" s="22" t="n">
        <f aca="false">IF(L14 = 0, -5120, 5120)</f>
        <v>-5120</v>
      </c>
      <c r="N21" s="2"/>
    </row>
    <row r="22" customFormat="false" ht="12.8" hidden="false" customHeight="false" outlineLevel="0" collapsed="false">
      <c r="A22" s="3" t="s">
        <v>39</v>
      </c>
      <c r="B22" s="3" t="s">
        <v>40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2.8" hidden="false" customHeight="false" outlineLevel="0" collapsed="false">
      <c r="A23" s="11" t="n">
        <v>0</v>
      </c>
      <c r="B23" s="11" t="n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customFormat="false" ht="12.8" hidden="false" customHeight="false" outlineLevel="0" collapsed="false">
      <c r="A26" s="3" t="s">
        <v>17</v>
      </c>
      <c r="B26" s="3" t="s">
        <v>18</v>
      </c>
      <c r="C26" s="3" t="s">
        <v>19</v>
      </c>
      <c r="D26" s="3" t="s">
        <v>20</v>
      </c>
      <c r="E26" s="3" t="s">
        <v>21</v>
      </c>
      <c r="F26" s="3" t="s">
        <v>22</v>
      </c>
      <c r="G26" s="3" t="s">
        <v>23</v>
      </c>
      <c r="H26" s="3" t="s">
        <v>24</v>
      </c>
      <c r="I26" s="2"/>
      <c r="J26" s="2"/>
      <c r="K26" s="2"/>
      <c r="L26" s="16" t="s">
        <v>41</v>
      </c>
      <c r="M26" s="2"/>
      <c r="N26" s="2"/>
    </row>
    <row r="27" customFormat="false" ht="12.8" hidden="false" customHeight="false" outlineLevel="0" collapsed="false">
      <c r="A27" s="30" t="e">
        <f aca="false">INDEX(U34:U41, R35, 1)</f>
        <v>#N/A</v>
      </c>
      <c r="B27" s="31" t="e">
        <f aca="false">INDEX(V34:V41, R35, 1)</f>
        <v>#N/A</v>
      </c>
      <c r="C27" s="31" t="e">
        <f aca="false">INDEX(W34:W41, R35, 1)</f>
        <v>#N/A</v>
      </c>
      <c r="D27" s="31" t="e">
        <f aca="false">INDEX(X34:X41, R35, 1)</f>
        <v>#N/A</v>
      </c>
      <c r="E27" s="31" t="e">
        <f aca="false">INDEX(Y34:Y41, R35, 1)</f>
        <v>#N/A</v>
      </c>
      <c r="F27" s="31" t="e">
        <f aca="false">INDEX(Z34:Z41, R35, 1)</f>
        <v>#N/A</v>
      </c>
      <c r="G27" s="31" t="e">
        <f aca="false">INDEX(AA34:AA41, R35, 1)</f>
        <v>#N/A</v>
      </c>
      <c r="H27" s="31" t="e">
        <f aca="false">INDEX(AB34:AB41, R35, 1)</f>
        <v>#N/A</v>
      </c>
      <c r="I27" s="2"/>
      <c r="J27" s="2"/>
      <c r="K27" s="2"/>
      <c r="L27" s="22" t="str">
        <f aca="false">R33</f>
        <v>Kickoff</v>
      </c>
      <c r="M27" s="2"/>
      <c r="N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2" customFormat="false" ht="12.8" hidden="false" customHeight="false" outlineLevel="0" collapsed="false">
      <c r="A32" s="4" t="s">
        <v>42</v>
      </c>
      <c r="B32" s="8"/>
      <c r="C32" s="8"/>
      <c r="D32" s="32"/>
      <c r="F32" s="33"/>
      <c r="G32" s="33"/>
      <c r="H32" s="4" t="s">
        <v>43</v>
      </c>
      <c r="I32" s="8"/>
      <c r="J32" s="5"/>
      <c r="K32" s="5"/>
      <c r="L32" s="5"/>
      <c r="M32" s="34"/>
      <c r="N32" s="35"/>
      <c r="O32" s="4" t="s">
        <v>44</v>
      </c>
      <c r="P32" s="6" t="s">
        <v>45</v>
      </c>
      <c r="Q32" s="8"/>
      <c r="R32" s="36" t="s">
        <v>46</v>
      </c>
      <c r="T32" s="4" t="s">
        <v>47</v>
      </c>
      <c r="U32" s="8"/>
      <c r="V32" s="8"/>
      <c r="W32" s="8"/>
      <c r="X32" s="8"/>
      <c r="Y32" s="8"/>
      <c r="Z32" s="8"/>
      <c r="AA32" s="8"/>
      <c r="AB32" s="32"/>
    </row>
    <row r="33" customFormat="false" ht="12.8" hidden="false" customHeight="false" outlineLevel="0" collapsed="false">
      <c r="A33" s="18" t="s">
        <v>48</v>
      </c>
      <c r="B33" s="3" t="s">
        <v>49</v>
      </c>
      <c r="C33" s="3" t="s">
        <v>50</v>
      </c>
      <c r="D33" s="19" t="s">
        <v>51</v>
      </c>
      <c r="F33" s="33"/>
      <c r="H33" s="37" t="s">
        <v>52</v>
      </c>
      <c r="I33" s="16"/>
      <c r="J33" s="15"/>
      <c r="K33" s="15"/>
      <c r="L33" s="15"/>
      <c r="M33" s="38"/>
      <c r="N33" s="35"/>
      <c r="O33" s="18" t="s">
        <v>53</v>
      </c>
      <c r="P33" s="22" t="str">
        <f aca="false">IF(ABS(L3) &gt; 5150, "Yes", "No")</f>
        <v>No</v>
      </c>
      <c r="Q33" s="16"/>
      <c r="R33" s="23" t="str">
        <f aca="false">INDEX(O33:O40, MATCH("Yes", P33:P40, 0), 1)</f>
        <v>Kickoff</v>
      </c>
      <c r="T33" s="18" t="s">
        <v>54</v>
      </c>
      <c r="U33" s="3" t="s">
        <v>17</v>
      </c>
      <c r="V33" s="3" t="s">
        <v>18</v>
      </c>
      <c r="W33" s="3" t="s">
        <v>19</v>
      </c>
      <c r="X33" s="3" t="s">
        <v>20</v>
      </c>
      <c r="Y33" s="3" t="s">
        <v>21</v>
      </c>
      <c r="Z33" s="3" t="s">
        <v>22</v>
      </c>
      <c r="AA33" s="3" t="s">
        <v>23</v>
      </c>
      <c r="AB33" s="19" t="s">
        <v>24</v>
      </c>
    </row>
    <row r="34" customFormat="false" ht="12.8" hidden="false" customHeight="false" outlineLevel="0" collapsed="false">
      <c r="A34" s="39" t="n">
        <f aca="false">COS(L8)*COS(L10)</f>
        <v>1</v>
      </c>
      <c r="B34" s="40" t="n">
        <f aca="false">COS(L8)*SIN(L10)</f>
        <v>0</v>
      </c>
      <c r="C34" s="40" t="n">
        <f aca="false">DEGREES(ATAN2(B34, -A34))</f>
        <v>-90</v>
      </c>
      <c r="D34" s="41" t="n">
        <f aca="false">SQRT(POWER(L5,2) + POWER(L6,2))</f>
        <v>0</v>
      </c>
      <c r="F34" s="33"/>
      <c r="H34" s="18" t="s">
        <v>55</v>
      </c>
      <c r="I34" s="3" t="s">
        <v>56</v>
      </c>
      <c r="J34" s="15"/>
      <c r="K34" s="15"/>
      <c r="L34" s="15"/>
      <c r="M34" s="38"/>
      <c r="N34" s="35"/>
      <c r="O34" s="18" t="s">
        <v>52</v>
      </c>
      <c r="P34" s="42" t="str">
        <f aca="false">IF(H35=1, "Yes", "No")</f>
        <v>Yes</v>
      </c>
      <c r="Q34" s="43"/>
      <c r="R34" s="19" t="s">
        <v>57</v>
      </c>
      <c r="T34" s="44" t="s">
        <v>53</v>
      </c>
      <c r="U34" s="12" t="n">
        <f aca="false">IF(ABS(C74) &gt; 5, IF(C74 &gt; 0, -1, 1), 0)</f>
        <v>1</v>
      </c>
      <c r="V34" s="22" t="n">
        <v>1</v>
      </c>
      <c r="W34" s="22" t="n">
        <v>0</v>
      </c>
      <c r="X34" s="22" t="n">
        <v>0</v>
      </c>
      <c r="Y34" s="22" t="n">
        <v>0</v>
      </c>
      <c r="Z34" s="21" t="n">
        <v>0</v>
      </c>
      <c r="AA34" s="22" t="n">
        <v>0</v>
      </c>
      <c r="AB34" s="23" t="n">
        <f aca="false">IF(ABS(C66) &gt; 80, 1, 0)</f>
        <v>1</v>
      </c>
    </row>
    <row r="35" customFormat="false" ht="12.8" hidden="false" customHeight="false" outlineLevel="0" collapsed="false">
      <c r="A35" s="45"/>
      <c r="D35" s="33"/>
      <c r="F35" s="33"/>
      <c r="H35" s="46" t="n">
        <f aca="false">IF(AND(B2=0,B3=0,B5=0,B6=0,B7=0), 1, 0)</f>
        <v>1</v>
      </c>
      <c r="I35" s="22" t="n">
        <f aca="false">IF(ABS(C39) &lt; 700, 1, 0)</f>
        <v>0</v>
      </c>
      <c r="J35" s="15"/>
      <c r="K35" s="15"/>
      <c r="L35" s="15"/>
      <c r="M35" s="38"/>
      <c r="N35" s="35"/>
      <c r="O35" s="18" t="s">
        <v>58</v>
      </c>
      <c r="P35" s="42" t="str">
        <f aca="false">IF(M39=1, "Yes", "No")</f>
        <v>No</v>
      </c>
      <c r="Q35" s="43"/>
      <c r="R35" s="23" t="e">
        <f aca="false">MATCH("Yes",Q33:Q40, 0)</f>
        <v>#N/A</v>
      </c>
      <c r="T35" s="44" t="s">
        <v>52</v>
      </c>
      <c r="U35" s="12" t="n">
        <f aca="false">IF(ABS(C42) &gt; 5, IF(C42 &gt; 0, 1, -1), 0)</f>
        <v>1</v>
      </c>
      <c r="V35" s="22" t="n">
        <v>1</v>
      </c>
      <c r="W35" s="22" t="n">
        <f aca="false">IF(I35=1, INDEX(S4:S13, S1, 1), 0)</f>
        <v>0</v>
      </c>
      <c r="X35" s="22" t="n">
        <f aca="false">IF(I35=1, INDEX(T4:T13, S1, 1), 0)</f>
        <v>0</v>
      </c>
      <c r="Y35" s="22" t="n">
        <f aca="false">IF(I35=1, INDEX(U4:U13, S1, 1), 0)</f>
        <v>0</v>
      </c>
      <c r="Z35" s="22" t="n">
        <f aca="false">IF(I35=1, INDEX(V4:V13, S1, 1), 0)</f>
        <v>0</v>
      </c>
      <c r="AA35" s="22" t="n">
        <f aca="false">IF(I35=1, INDEX(W4:W13, S1, 1), 1)</f>
        <v>1</v>
      </c>
      <c r="AB35" s="47" t="n">
        <f aca="false">IF(I35=1, INDEX(X4:X13, S1, 1), 0)</f>
        <v>0</v>
      </c>
    </row>
    <row r="36" customFormat="false" ht="12.8" hidden="false" customHeight="false" outlineLevel="0" collapsed="false">
      <c r="A36" s="35"/>
      <c r="B36" s="35"/>
      <c r="C36" s="35"/>
      <c r="D36" s="35"/>
      <c r="F36" s="33"/>
      <c r="H36" s="48"/>
      <c r="I36" s="16"/>
      <c r="J36" s="15"/>
      <c r="K36" s="15"/>
      <c r="L36" s="15"/>
      <c r="M36" s="38"/>
      <c r="N36" s="35"/>
      <c r="O36" s="18" t="s">
        <v>59</v>
      </c>
      <c r="P36" s="42" t="str">
        <f aca="false">IF(L45=1, "Yes", "No")</f>
        <v>Yes</v>
      </c>
      <c r="Q36" s="43"/>
      <c r="R36" s="17"/>
      <c r="T36" s="44" t="s">
        <v>58</v>
      </c>
      <c r="U36" s="49" t="e">
        <f aca="false">INDEX(Q4:Q13, S1, 1)</f>
        <v>#NAME?</v>
      </c>
      <c r="V36" s="49" t="e">
        <f aca="false">INDEX(R4:R13, S1, 1)</f>
        <v>#NAME?</v>
      </c>
      <c r="W36" s="49" t="e">
        <f aca="false">INDEX(S4:S13, S1, 1)</f>
        <v>#NAME?</v>
      </c>
      <c r="X36" s="49" t="e">
        <f aca="false">INDEX(T4:T13, S1, 1)</f>
        <v>#NAME?</v>
      </c>
      <c r="Y36" s="49" t="e">
        <f aca="false">INDEX(U4:U13, S1, 1)</f>
        <v>#NAME?</v>
      </c>
      <c r="Z36" s="49" t="e">
        <f aca="false">INDEX(V4:V13, S1, 1)</f>
        <v>#NAME?</v>
      </c>
      <c r="AA36" s="49" t="e">
        <f aca="false">INDEX(W4:W13, S1, 1)</f>
        <v>#NAME?</v>
      </c>
      <c r="AB36" s="50" t="e">
        <f aca="false">INDEX(X4:X13, S1, 1)</f>
        <v>#NAME?</v>
      </c>
    </row>
    <row r="37" customFormat="false" ht="12.8" hidden="false" customHeight="false" outlineLevel="0" collapsed="false">
      <c r="A37" s="4" t="s">
        <v>60</v>
      </c>
      <c r="B37" s="5"/>
      <c r="C37" s="5"/>
      <c r="D37" s="34"/>
      <c r="F37" s="33"/>
      <c r="G37" s="33"/>
      <c r="H37" s="37" t="s">
        <v>58</v>
      </c>
      <c r="I37" s="16"/>
      <c r="J37" s="15"/>
      <c r="K37" s="15"/>
      <c r="L37" s="15"/>
      <c r="M37" s="38"/>
      <c r="N37" s="35"/>
      <c r="O37" s="18" t="s">
        <v>61</v>
      </c>
      <c r="P37" s="42" t="str">
        <f aca="false">IF(K49=1, "Yes", "Yes")</f>
        <v>Yes</v>
      </c>
      <c r="Q37" s="15"/>
      <c r="R37" s="38"/>
      <c r="T37" s="44" t="s">
        <v>59</v>
      </c>
      <c r="U37" s="42" t="n">
        <f aca="false">IF(ABS(I45) &gt; 5, IF(I45 &gt; 0, 1, -1), 0)</f>
        <v>1</v>
      </c>
      <c r="V37" s="42" t="n">
        <v>1</v>
      </c>
      <c r="W37" s="42" t="n">
        <v>0</v>
      </c>
      <c r="X37" s="42" t="n">
        <v>0</v>
      </c>
      <c r="Y37" s="42" t="n">
        <v>0</v>
      </c>
      <c r="Z37" s="42" t="n">
        <v>0</v>
      </c>
      <c r="AA37" s="42" t="n">
        <f aca="false">IF(ABS(I45) &lt; 5, 1, 0)</f>
        <v>0</v>
      </c>
      <c r="AB37" s="23" t="n">
        <f aca="false">IF(ABS(I45) &gt; 80, 1, 0)</f>
        <v>1</v>
      </c>
    </row>
    <row r="38" customFormat="false" ht="12.8" hidden="false" customHeight="false" outlineLevel="0" collapsed="false">
      <c r="A38" s="18" t="s">
        <v>62</v>
      </c>
      <c r="B38" s="3" t="s">
        <v>63</v>
      </c>
      <c r="C38" s="3" t="s">
        <v>64</v>
      </c>
      <c r="D38" s="17"/>
      <c r="F38" s="35"/>
      <c r="G38" s="35"/>
      <c r="H38" s="18" t="s">
        <v>65</v>
      </c>
      <c r="I38" s="3" t="s">
        <v>66</v>
      </c>
      <c r="J38" s="3" t="s">
        <v>67</v>
      </c>
      <c r="K38" s="3" t="s">
        <v>68</v>
      </c>
      <c r="L38" s="3" t="s">
        <v>69</v>
      </c>
      <c r="M38" s="19" t="s">
        <v>70</v>
      </c>
      <c r="N38" s="35"/>
      <c r="O38" s="51"/>
      <c r="P38" s="52"/>
      <c r="Q38" s="53"/>
      <c r="R38" s="54"/>
      <c r="T38" s="44" t="s">
        <v>61</v>
      </c>
      <c r="U38" s="12" t="n">
        <f aca="false">IF(C58 &gt; 0, 1, -1)</f>
        <v>-1</v>
      </c>
      <c r="V38" s="22" t="n">
        <v>1</v>
      </c>
      <c r="W38" s="22" t="n">
        <v>0</v>
      </c>
      <c r="X38" s="22" t="n">
        <v>0</v>
      </c>
      <c r="Y38" s="22" t="n">
        <v>0</v>
      </c>
      <c r="Z38" s="21" t="n">
        <v>0</v>
      </c>
      <c r="AA38" s="22" t="n">
        <v>0</v>
      </c>
      <c r="AB38" s="23" t="n">
        <v>0</v>
      </c>
    </row>
    <row r="39" customFormat="false" ht="12.8" hidden="false" customHeight="false" outlineLevel="0" collapsed="false">
      <c r="A39" s="46" t="n">
        <f aca="false">B2-L2</f>
        <v>0</v>
      </c>
      <c r="B39" s="22" t="n">
        <f aca="false">B3-L3</f>
        <v>4000</v>
      </c>
      <c r="C39" s="22" t="n">
        <f aca="false">SQRT(POWER(A39, 2) + POWER(B39, 2))</f>
        <v>4000</v>
      </c>
      <c r="D39" s="17"/>
      <c r="F39" s="35"/>
      <c r="G39" s="35"/>
      <c r="H39" s="55" t="n">
        <f aca="false">IF(C39 &lt; 340, 1, 0)</f>
        <v>0</v>
      </c>
      <c r="I39" s="22" t="n">
        <f aca="false">IF(ABS(B42) &lt; 10, 1, 0)</f>
        <v>0</v>
      </c>
      <c r="J39" s="21" t="n">
        <f aca="false">IF(ABS(B58) &gt; 15, 1, 0)</f>
        <v>1</v>
      </c>
      <c r="K39" s="56" t="n">
        <f aca="false">IF(C39 &gt; 1300, 1, 0)</f>
        <v>1</v>
      </c>
      <c r="L39" s="56" t="n">
        <f aca="false">ABS(DEGREES(ATAN2(B6, -B5))-C34)</f>
        <v>90</v>
      </c>
      <c r="M39" s="57" t="n">
        <f aca="false">IF(OR(AND(H39=1, J39=1), AND(I39=1,K39=1, D34 &gt; 700, OR(L39&lt;20, L39&gt;165))), 1, 0)</f>
        <v>0</v>
      </c>
      <c r="N39" s="35"/>
      <c r="O39" s="35"/>
      <c r="P39" s="35"/>
      <c r="Q39" s="35"/>
      <c r="R39" s="35"/>
      <c r="T39" s="58"/>
      <c r="U39" s="25"/>
      <c r="V39" s="25"/>
      <c r="W39" s="25"/>
      <c r="X39" s="25"/>
      <c r="Y39" s="25"/>
      <c r="Z39" s="52"/>
      <c r="AA39" s="25"/>
      <c r="AB39" s="26"/>
    </row>
    <row r="40" customFormat="false" ht="12.8" hidden="false" customHeight="false" outlineLevel="0" collapsed="false">
      <c r="A40" s="48"/>
      <c r="B40" s="16"/>
      <c r="C40" s="16"/>
      <c r="D40" s="17"/>
      <c r="F40" s="33"/>
      <c r="G40" s="59"/>
      <c r="H40" s="14"/>
      <c r="I40" s="43"/>
      <c r="J40" s="15"/>
      <c r="K40" s="15"/>
      <c r="L40" s="15"/>
      <c r="M40" s="38"/>
      <c r="O40" s="35"/>
      <c r="P40" s="35"/>
      <c r="Q40" s="35"/>
      <c r="R40" s="35"/>
      <c r="S40" s="35"/>
      <c r="T40" s="35"/>
      <c r="U40" s="35"/>
      <c r="V40" s="35"/>
      <c r="W40" s="35"/>
    </row>
    <row r="41" customFormat="false" ht="12.8" hidden="false" customHeight="false" outlineLevel="0" collapsed="false">
      <c r="A41" s="18" t="s">
        <v>71</v>
      </c>
      <c r="B41" s="3" t="s">
        <v>72</v>
      </c>
      <c r="C41" s="3" t="s">
        <v>73</v>
      </c>
      <c r="D41" s="19" t="s">
        <v>74</v>
      </c>
      <c r="F41" s="33"/>
      <c r="H41" s="37" t="s">
        <v>59</v>
      </c>
      <c r="I41" s="43"/>
      <c r="J41" s="16"/>
      <c r="K41" s="16"/>
      <c r="L41" s="16"/>
      <c r="M41" s="17"/>
      <c r="O41" s="35"/>
      <c r="P41" s="35"/>
      <c r="Q41" s="35"/>
      <c r="R41" s="35"/>
      <c r="S41" s="35"/>
      <c r="T41" s="35"/>
      <c r="U41" s="35"/>
      <c r="V41" s="35"/>
      <c r="W41" s="35"/>
    </row>
    <row r="42" customFormat="false" ht="12.8" hidden="false" customHeight="false" outlineLevel="0" collapsed="false">
      <c r="A42" s="39" t="n">
        <f aca="false">DEGREES(ATAN2(B39, -A39))</f>
        <v>-0</v>
      </c>
      <c r="B42" s="25" t="n">
        <f aca="false">A42-C34</f>
        <v>90</v>
      </c>
      <c r="C42" s="25" t="n">
        <f aca="false">IF(ABS(B42) &gt; 180, D42, B42)</f>
        <v>90</v>
      </c>
      <c r="D42" s="26" t="n">
        <f aca="false">IF(B42&lt;0, B42 + 360, B42 - 360)</f>
        <v>-270</v>
      </c>
      <c r="F42" s="59"/>
      <c r="G42" s="59"/>
      <c r="H42" s="18" t="s">
        <v>75</v>
      </c>
      <c r="I42" s="60" t="s">
        <v>76</v>
      </c>
      <c r="J42" s="3" t="s">
        <v>77</v>
      </c>
      <c r="K42" s="3" t="s">
        <v>78</v>
      </c>
      <c r="L42" s="61" t="s">
        <v>79</v>
      </c>
      <c r="M42" s="17"/>
    </row>
    <row r="43" customFormat="false" ht="12.8" hidden="false" customHeight="false" outlineLevel="0" collapsed="false">
      <c r="H43" s="46" t="n">
        <f aca="false">IF(_xlfn.XOR(B3 &gt;= 0, L14 = 0), 1, 0)</f>
        <v>0</v>
      </c>
      <c r="I43" s="22" t="n">
        <f aca="false">IF(ABS(C50) &lt; 300, 1, 0)</f>
        <v>0</v>
      </c>
      <c r="J43" s="12" t="n">
        <f aca="false">IF(ABS(C39) &lt;= ABS(C50) + 500, 1, 0)</f>
        <v>1</v>
      </c>
      <c r="K43" s="12" t="n">
        <f aca="false">IF(_xlfn.XOR(L14 = 1, B39 &lt; 0), 0, 1)</f>
        <v>1</v>
      </c>
      <c r="L43" s="12" t="n">
        <f aca="false">IF(OR(I43=1, J43=1), 1, 0)</f>
        <v>1</v>
      </c>
      <c r="M43" s="17"/>
    </row>
    <row r="44" customFormat="false" ht="12.8" hidden="false" customHeight="false" outlineLevel="0" collapsed="false">
      <c r="F44" s="33"/>
      <c r="G44" s="33"/>
      <c r="H44" s="18" t="s">
        <v>80</v>
      </c>
      <c r="I44" s="60" t="s">
        <v>81</v>
      </c>
      <c r="J44" s="16"/>
      <c r="K44" s="15"/>
      <c r="L44" s="3" t="s">
        <v>82</v>
      </c>
      <c r="M44" s="17"/>
    </row>
    <row r="45" customFormat="false" ht="12.8" hidden="false" customHeight="false" outlineLevel="0" collapsed="false">
      <c r="A45" s="4" t="s">
        <v>83</v>
      </c>
      <c r="B45" s="8" t="s">
        <v>84</v>
      </c>
      <c r="C45" s="32"/>
      <c r="D45" s="35"/>
      <c r="F45" s="33"/>
      <c r="H45" s="46" t="n">
        <f aca="false">1-H43</f>
        <v>1</v>
      </c>
      <c r="I45" s="42" t="n">
        <f aca="false">C82</f>
        <v>90</v>
      </c>
      <c r="J45" s="16"/>
      <c r="K45" s="15"/>
      <c r="L45" s="22" t="n">
        <f aca="false">IF(OR(AND(H43=1, K43=1, L43=1), H45=1), 1, 0)</f>
        <v>1</v>
      </c>
      <c r="M45" s="17"/>
    </row>
    <row r="46" customFormat="false" ht="12.8" hidden="false" customHeight="false" outlineLevel="0" collapsed="false">
      <c r="A46" s="18" t="s">
        <v>85</v>
      </c>
      <c r="B46" s="16"/>
      <c r="C46" s="17"/>
      <c r="D46" s="35"/>
      <c r="F46" s="33"/>
      <c r="G46" s="33"/>
      <c r="H46" s="14"/>
      <c r="I46" s="43"/>
      <c r="J46" s="16"/>
      <c r="K46" s="16"/>
      <c r="L46" s="16"/>
      <c r="M46" s="17"/>
    </row>
    <row r="47" customFormat="false" ht="12.8" hidden="false" customHeight="false" outlineLevel="0" collapsed="false">
      <c r="A47" s="46" t="n">
        <f aca="false">IF(ABS(C50) &lt; ABS(C39), 1, 0)</f>
        <v>0</v>
      </c>
      <c r="B47" s="16"/>
      <c r="C47" s="17"/>
      <c r="D47" s="35"/>
      <c r="H47" s="37" t="s">
        <v>61</v>
      </c>
      <c r="I47" s="16"/>
      <c r="J47" s="16"/>
      <c r="K47" s="16"/>
      <c r="L47" s="16"/>
      <c r="M47" s="17"/>
    </row>
    <row r="48" customFormat="false" ht="12.8" hidden="false" customHeight="false" outlineLevel="0" collapsed="false">
      <c r="A48" s="48"/>
      <c r="B48" s="16"/>
      <c r="C48" s="17"/>
      <c r="D48" s="35"/>
      <c r="H48" s="18" t="s">
        <v>75</v>
      </c>
      <c r="I48" s="3" t="s">
        <v>86</v>
      </c>
      <c r="J48" s="0"/>
      <c r="K48" s="3" t="s">
        <v>87</v>
      </c>
      <c r="L48" s="16"/>
      <c r="M48" s="17"/>
    </row>
    <row r="49" customFormat="false" ht="12.8" hidden="false" customHeight="false" outlineLevel="0" collapsed="false">
      <c r="A49" s="18" t="s">
        <v>88</v>
      </c>
      <c r="B49" s="3" t="s">
        <v>89</v>
      </c>
      <c r="C49" s="19" t="s">
        <v>90</v>
      </c>
      <c r="D49" s="35"/>
      <c r="F49" s="33"/>
      <c r="G49" s="33"/>
      <c r="H49" s="46" t="n">
        <f aca="false">H43</f>
        <v>0</v>
      </c>
      <c r="I49" s="22" t="n">
        <f aca="false">1-K43</f>
        <v>0</v>
      </c>
      <c r="J49" s="16"/>
      <c r="K49" s="22" t="n">
        <f aca="false">IF(SUM(H49:I49) = 2, 1, 0)</f>
        <v>0</v>
      </c>
      <c r="L49" s="16"/>
      <c r="M49" s="17"/>
    </row>
    <row r="50" customFormat="false" ht="12.8" hidden="false" customHeight="false" outlineLevel="0" collapsed="false">
      <c r="A50" s="39" t="n">
        <f aca="false">B2-M2</f>
        <v>0</v>
      </c>
      <c r="B50" s="40" t="n">
        <f aca="false">B3-M3</f>
        <v>-4000</v>
      </c>
      <c r="C50" s="62" t="n">
        <f aca="false">SQRT(POWER(A50, 2) + POWER(B50, 2))</f>
        <v>4000</v>
      </c>
      <c r="D50" s="35"/>
      <c r="F50" s="33"/>
      <c r="H50" s="48"/>
      <c r="I50" s="16"/>
      <c r="J50" s="16"/>
      <c r="K50" s="16"/>
      <c r="L50" s="16"/>
      <c r="M50" s="17"/>
    </row>
    <row r="51" customFormat="false" ht="12.8" hidden="false" customHeight="false" outlineLevel="0" collapsed="false">
      <c r="A51" s="35"/>
      <c r="B51" s="35"/>
      <c r="C51" s="35"/>
      <c r="D51" s="35"/>
      <c r="E51" s="35"/>
      <c r="F51" s="59"/>
      <c r="G51" s="59"/>
      <c r="H51" s="14"/>
      <c r="I51" s="15"/>
      <c r="J51" s="16"/>
      <c r="K51" s="16"/>
      <c r="L51" s="16"/>
      <c r="M51" s="17"/>
    </row>
    <row r="52" customFormat="false" ht="12.8" hidden="false" customHeight="false" outlineLevel="0" collapsed="false">
      <c r="A52" s="35"/>
      <c r="B52" s="35"/>
      <c r="C52" s="35"/>
      <c r="D52" s="35"/>
      <c r="E52" s="35"/>
      <c r="F52" s="35"/>
      <c r="G52" s="35"/>
      <c r="H52" s="14"/>
      <c r="I52" s="15"/>
      <c r="J52" s="16"/>
      <c r="K52" s="16"/>
      <c r="L52" s="16"/>
      <c r="M52" s="17"/>
    </row>
    <row r="53" customFormat="false" ht="12.8" hidden="false" customHeight="false" outlineLevel="0" collapsed="false">
      <c r="A53" s="4" t="s">
        <v>91</v>
      </c>
      <c r="B53" s="8" t="s">
        <v>92</v>
      </c>
      <c r="C53" s="8"/>
      <c r="D53" s="32"/>
      <c r="E53" s="35"/>
      <c r="F53" s="35"/>
      <c r="G53" s="35"/>
      <c r="H53" s="63"/>
      <c r="I53" s="64"/>
      <c r="J53" s="53"/>
      <c r="K53" s="53"/>
      <c r="L53" s="53"/>
      <c r="M53" s="54"/>
    </row>
    <row r="54" customFormat="false" ht="12.8" hidden="false" customHeight="false" outlineLevel="0" collapsed="false">
      <c r="A54" s="18" t="s">
        <v>93</v>
      </c>
      <c r="B54" s="3" t="s">
        <v>94</v>
      </c>
      <c r="C54" s="16"/>
      <c r="D54" s="17"/>
      <c r="E54" s="35"/>
      <c r="F54" s="33"/>
      <c r="G54" s="59"/>
      <c r="H54" s="59"/>
      <c r="I54" s="35"/>
    </row>
    <row r="55" customFormat="false" ht="12.8" hidden="false" customHeight="false" outlineLevel="0" collapsed="false">
      <c r="A55" s="46" t="n">
        <f aca="false">L21-L2</f>
        <v>0</v>
      </c>
      <c r="B55" s="22" t="n">
        <f aca="false">M21-L3</f>
        <v>-1120</v>
      </c>
      <c r="C55" s="16"/>
      <c r="D55" s="17"/>
      <c r="E55" s="35"/>
      <c r="F55" s="33"/>
      <c r="H55" s="33"/>
      <c r="I55" s="35"/>
    </row>
    <row r="56" customFormat="false" ht="12.8" hidden="false" customHeight="false" outlineLevel="0" collapsed="false">
      <c r="A56" s="48"/>
      <c r="B56" s="16"/>
      <c r="C56" s="16"/>
      <c r="D56" s="17"/>
      <c r="E56" s="35"/>
      <c r="F56" s="59"/>
      <c r="G56" s="59"/>
      <c r="H56" s="59"/>
      <c r="I56" s="35"/>
    </row>
    <row r="57" customFormat="false" ht="12.8" hidden="false" customHeight="false" outlineLevel="0" collapsed="false">
      <c r="A57" s="18" t="s">
        <v>71</v>
      </c>
      <c r="B57" s="3" t="s">
        <v>72</v>
      </c>
      <c r="C57" s="3" t="s">
        <v>73</v>
      </c>
      <c r="D57" s="19" t="s">
        <v>74</v>
      </c>
      <c r="E57" s="35"/>
      <c r="F57" s="35"/>
      <c r="G57" s="35"/>
      <c r="H57" s="35"/>
      <c r="I57" s="35"/>
    </row>
    <row r="58" customFormat="false" ht="12.8" hidden="false" customHeight="false" outlineLevel="0" collapsed="false">
      <c r="A58" s="39" t="n">
        <f aca="false">DEGREES(ATAN2(B55, -A55))</f>
        <v>-180</v>
      </c>
      <c r="B58" s="25" t="n">
        <f aca="false">A58-C34</f>
        <v>-90</v>
      </c>
      <c r="C58" s="25" t="n">
        <f aca="false">IF(ABS(B58) &gt; 180, D58, B58)</f>
        <v>-90</v>
      </c>
      <c r="D58" s="26" t="n">
        <f aca="false">IF(B58&lt;0, B58 + 360, B58 - 360)</f>
        <v>270</v>
      </c>
      <c r="E58" s="35"/>
      <c r="F58" s="35"/>
      <c r="G58" s="35"/>
      <c r="H58" s="35"/>
      <c r="I58" s="35"/>
    </row>
    <row r="59" customFormat="false" ht="12.8" hidden="false" customHeight="false" outlineLevel="0" collapsed="false">
      <c r="A59" s="35"/>
      <c r="B59" s="35"/>
      <c r="C59" s="35"/>
      <c r="D59" s="35"/>
      <c r="E59" s="35"/>
      <c r="F59" s="35"/>
      <c r="G59" s="35"/>
      <c r="H59" s="35"/>
      <c r="I59" s="35"/>
    </row>
    <row r="60" customFormat="false" ht="12.8" hidden="false" customHeight="false" outlineLevel="0" collapsed="false">
      <c r="A60" s="35"/>
      <c r="B60" s="35"/>
      <c r="C60" s="35"/>
      <c r="D60" s="35"/>
      <c r="E60" s="35"/>
      <c r="F60" s="35"/>
      <c r="G60" s="35"/>
      <c r="H60" s="35"/>
      <c r="I60" s="35"/>
    </row>
    <row r="61" customFormat="false" ht="12.8" hidden="false" customHeight="false" outlineLevel="0" collapsed="false">
      <c r="A61" s="4" t="s">
        <v>91</v>
      </c>
      <c r="B61" s="8" t="s">
        <v>95</v>
      </c>
      <c r="C61" s="8"/>
      <c r="D61" s="32"/>
      <c r="E61" s="35"/>
      <c r="F61" s="35"/>
      <c r="G61" s="35"/>
      <c r="H61" s="35"/>
      <c r="I61" s="35"/>
    </row>
    <row r="62" customFormat="false" ht="12.8" hidden="false" customHeight="false" outlineLevel="0" collapsed="false">
      <c r="A62" s="18" t="s">
        <v>93</v>
      </c>
      <c r="B62" s="3" t="s">
        <v>94</v>
      </c>
      <c r="C62" s="16"/>
      <c r="D62" s="17"/>
      <c r="E62" s="35"/>
      <c r="F62" s="35"/>
      <c r="G62" s="35"/>
      <c r="H62" s="35"/>
      <c r="I62" s="35"/>
    </row>
    <row r="63" customFormat="false" ht="12.8" hidden="false" customHeight="false" outlineLevel="0" collapsed="false">
      <c r="A63" s="46" t="n">
        <f aca="false">L21-L2</f>
        <v>0</v>
      </c>
      <c r="B63" s="22" t="n">
        <f aca="false">-M21-L3</f>
        <v>9120</v>
      </c>
      <c r="C63" s="16"/>
      <c r="D63" s="17"/>
      <c r="E63" s="35"/>
      <c r="F63" s="35"/>
      <c r="G63" s="35"/>
      <c r="H63" s="35"/>
      <c r="I63" s="35"/>
    </row>
    <row r="64" customFormat="false" ht="12.8" hidden="false" customHeight="false" outlineLevel="0" collapsed="false">
      <c r="A64" s="48"/>
      <c r="B64" s="16"/>
      <c r="C64" s="16"/>
      <c r="D64" s="17"/>
      <c r="E64" s="35"/>
      <c r="F64" s="35"/>
      <c r="G64" s="35"/>
      <c r="H64" s="35"/>
      <c r="I64" s="35"/>
    </row>
    <row r="65" customFormat="false" ht="12.8" hidden="false" customHeight="false" outlineLevel="0" collapsed="false">
      <c r="A65" s="18" t="s">
        <v>71</v>
      </c>
      <c r="B65" s="3" t="s">
        <v>72</v>
      </c>
      <c r="C65" s="3" t="s">
        <v>73</v>
      </c>
      <c r="D65" s="19" t="s">
        <v>74</v>
      </c>
      <c r="E65" s="35"/>
      <c r="F65" s="35"/>
      <c r="G65" s="35"/>
      <c r="H65" s="35"/>
      <c r="I65" s="35"/>
    </row>
    <row r="66" customFormat="false" ht="12.8" hidden="false" customHeight="false" outlineLevel="0" collapsed="false">
      <c r="A66" s="39" t="n">
        <f aca="false">DEGREES(ATAN2(B63, -A63))</f>
        <v>-0</v>
      </c>
      <c r="B66" s="25" t="n">
        <f aca="false">A66-C34</f>
        <v>90</v>
      </c>
      <c r="C66" s="25" t="n">
        <f aca="false">IF(ABS(B66) &gt; 180, D66, B66)</f>
        <v>90</v>
      </c>
      <c r="D66" s="26" t="n">
        <f aca="false">IF(B66&lt;0, B66 + 360, B66 - 360)</f>
        <v>-270</v>
      </c>
      <c r="E66" s="35"/>
      <c r="F66" s="35"/>
      <c r="G66" s="35"/>
      <c r="H66" s="35"/>
      <c r="I66" s="35"/>
    </row>
    <row r="67" customFormat="false" ht="12.8" hidden="false" customHeight="false" outlineLevel="0" collapsed="false">
      <c r="A67" s="35"/>
      <c r="B67" s="35"/>
      <c r="C67" s="35"/>
      <c r="D67" s="35"/>
      <c r="E67" s="35"/>
      <c r="F67" s="35"/>
      <c r="G67" s="35"/>
      <c r="H67" s="35"/>
      <c r="I67" s="35"/>
    </row>
    <row r="68" customFormat="false" ht="12.8" hidden="false" customHeight="false" outlineLevel="0" collapsed="false">
      <c r="A68" s="35"/>
      <c r="B68" s="35"/>
      <c r="C68" s="35"/>
      <c r="D68" s="35"/>
      <c r="E68" s="35"/>
      <c r="F68" s="35"/>
      <c r="G68" s="35"/>
      <c r="H68" s="35"/>
      <c r="I68" s="35"/>
    </row>
    <row r="69" customFormat="false" ht="12.8" hidden="false" customHeight="false" outlineLevel="0" collapsed="false">
      <c r="A69" s="4" t="s">
        <v>91</v>
      </c>
      <c r="B69" s="8" t="s">
        <v>96</v>
      </c>
      <c r="C69" s="8"/>
      <c r="D69" s="32"/>
      <c r="E69" s="35"/>
      <c r="F69" s="35"/>
      <c r="G69" s="35"/>
      <c r="H69" s="35"/>
      <c r="I69" s="35"/>
    </row>
    <row r="70" customFormat="false" ht="12.8" hidden="false" customHeight="false" outlineLevel="0" collapsed="false">
      <c r="A70" s="18" t="s">
        <v>97</v>
      </c>
      <c r="B70" s="3" t="s">
        <v>98</v>
      </c>
      <c r="C70" s="16"/>
      <c r="D70" s="17"/>
      <c r="E70" s="35"/>
      <c r="F70" s="35"/>
      <c r="G70" s="35"/>
      <c r="H70" s="35"/>
      <c r="I70" s="35"/>
    </row>
    <row r="71" customFormat="false" ht="12.8" hidden="false" customHeight="false" outlineLevel="0" collapsed="false">
      <c r="A71" s="46" t="n">
        <f aca="false">L2</f>
        <v>0</v>
      </c>
      <c r="B71" s="22" t="n">
        <f aca="false">L3</f>
        <v>-4000</v>
      </c>
      <c r="C71" s="16"/>
      <c r="D71" s="17"/>
      <c r="E71" s="35"/>
      <c r="F71" s="35"/>
      <c r="G71" s="35"/>
      <c r="H71" s="35"/>
      <c r="I71" s="35"/>
    </row>
    <row r="72" customFormat="false" ht="12.8" hidden="false" customHeight="false" outlineLevel="0" collapsed="false">
      <c r="A72" s="48"/>
      <c r="B72" s="16"/>
      <c r="C72" s="16"/>
      <c r="D72" s="17"/>
    </row>
    <row r="73" customFormat="false" ht="12.8" hidden="false" customHeight="false" outlineLevel="0" collapsed="false">
      <c r="A73" s="18" t="s">
        <v>71</v>
      </c>
      <c r="B73" s="3" t="s">
        <v>72</v>
      </c>
      <c r="C73" s="3" t="s">
        <v>73</v>
      </c>
      <c r="D73" s="19" t="s">
        <v>74</v>
      </c>
    </row>
    <row r="74" customFormat="false" ht="12.8" hidden="false" customHeight="false" outlineLevel="0" collapsed="false">
      <c r="A74" s="39" t="n">
        <f aca="false">DEGREES(ATAN2(B71, -A71))</f>
        <v>-180</v>
      </c>
      <c r="B74" s="25" t="n">
        <f aca="false">A74-C34</f>
        <v>-90</v>
      </c>
      <c r="C74" s="25" t="n">
        <f aca="false">IF(ABS(B74) &gt; 180, D74, B74)</f>
        <v>-90</v>
      </c>
      <c r="D74" s="26" t="n">
        <f aca="false">IF(B74&lt;0, B74 + 360, B74 - 360)</f>
        <v>270</v>
      </c>
    </row>
    <row r="75" customFormat="false" ht="12.8" hidden="false" customHeight="false" outlineLevel="0" collapsed="false">
      <c r="A75" s="35"/>
      <c r="B75" s="35"/>
      <c r="C75" s="35"/>
      <c r="D75" s="35"/>
      <c r="E75" s="35"/>
      <c r="F75" s="35"/>
      <c r="G75" s="35"/>
      <c r="H75" s="35"/>
      <c r="I75" s="35"/>
    </row>
    <row r="76" customFormat="false" ht="12.8" hidden="false" customHeight="false" outlineLevel="0" collapsed="false">
      <c r="A76" s="33"/>
      <c r="B76" s="59"/>
      <c r="C76" s="33"/>
      <c r="D76" s="33"/>
      <c r="E76" s="33"/>
      <c r="F76" s="33"/>
      <c r="G76" s="33"/>
      <c r="H76" s="33"/>
      <c r="I76" s="33"/>
    </row>
    <row r="77" customFormat="false" ht="12.8" hidden="false" customHeight="false" outlineLevel="0" collapsed="false">
      <c r="A77" s="4" t="s">
        <v>91</v>
      </c>
      <c r="B77" s="8" t="s">
        <v>99</v>
      </c>
      <c r="C77" s="8"/>
      <c r="D77" s="32"/>
      <c r="I77" s="33"/>
    </row>
    <row r="78" customFormat="false" ht="12.8" hidden="false" customHeight="false" outlineLevel="0" collapsed="false">
      <c r="A78" s="18" t="s">
        <v>100</v>
      </c>
      <c r="B78" s="3" t="s">
        <v>101</v>
      </c>
      <c r="C78" s="3" t="s">
        <v>102</v>
      </c>
      <c r="D78" s="19" t="s">
        <v>103</v>
      </c>
      <c r="I78" s="33"/>
    </row>
    <row r="79" customFormat="false" ht="12.8" hidden="false" customHeight="false" outlineLevel="0" collapsed="false">
      <c r="A79" s="46" t="n">
        <f aca="false">B2 + SIGN(B2) * 110</f>
        <v>0</v>
      </c>
      <c r="B79" s="22" t="n">
        <f aca="false">B3 + SIGN(M21) * 110</f>
        <v>-110</v>
      </c>
      <c r="C79" s="22" t="n">
        <f aca="false">A79-L2</f>
        <v>0</v>
      </c>
      <c r="D79" s="47" t="n">
        <f aca="false">B79-L3</f>
        <v>3890</v>
      </c>
      <c r="I79" s="33"/>
    </row>
    <row r="80" customFormat="false" ht="12.8" hidden="false" customHeight="false" outlineLevel="0" collapsed="false">
      <c r="A80" s="48"/>
      <c r="B80" s="16"/>
      <c r="C80" s="16"/>
      <c r="D80" s="17"/>
      <c r="I80" s="33"/>
    </row>
    <row r="81" customFormat="false" ht="12.8" hidden="false" customHeight="false" outlineLevel="0" collapsed="false">
      <c r="A81" s="18" t="s">
        <v>71</v>
      </c>
      <c r="B81" s="3" t="s">
        <v>72</v>
      </c>
      <c r="C81" s="3" t="s">
        <v>73</v>
      </c>
      <c r="D81" s="19" t="s">
        <v>74</v>
      </c>
      <c r="I81" s="33"/>
    </row>
    <row r="82" customFormat="false" ht="12.8" hidden="false" customHeight="false" outlineLevel="0" collapsed="false">
      <c r="A82" s="39" t="n">
        <f aca="false">DEGREES(ATAN2(D79, -C79))</f>
        <v>-0</v>
      </c>
      <c r="B82" s="40" t="n">
        <f aca="false">A82-C34</f>
        <v>90</v>
      </c>
      <c r="C82" s="40" t="n">
        <f aca="false">IF(ABS(B82) &gt; 180, D82, B82)</f>
        <v>90</v>
      </c>
      <c r="D82" s="62" t="n">
        <f aca="false">IF(B82&lt;0, B82 + 360, B82 - 360)</f>
        <v>-270</v>
      </c>
      <c r="I82" s="33"/>
    </row>
    <row r="83" customFormat="false" ht="12.8" hidden="false" customHeight="false" outlineLevel="0" collapsed="false">
      <c r="A83" s="33"/>
      <c r="I83" s="33"/>
    </row>
    <row r="84" customFormat="false" ht="12.8" hidden="false" customHeight="false" outlineLevel="0" collapsed="false">
      <c r="A84" s="33"/>
      <c r="I84" s="33"/>
    </row>
    <row r="85" customFormat="false" ht="12.8" hidden="false" customHeight="false" outlineLevel="0" collapsed="false">
      <c r="A85" s="33"/>
      <c r="I85" s="33"/>
    </row>
    <row r="86" customFormat="false" ht="12.8" hidden="false" customHeight="false" outlineLevel="0" collapsed="false">
      <c r="A86" s="33"/>
      <c r="I86" s="33"/>
    </row>
    <row r="87" customFormat="false" ht="12.8" hidden="false" customHeight="false" outlineLevel="0" collapsed="false">
      <c r="A87" s="33"/>
      <c r="I87" s="33"/>
    </row>
    <row r="88" customFormat="false" ht="12.8" hidden="false" customHeight="false" outlineLevel="0" collapsed="false">
      <c r="A88" s="33"/>
      <c r="B88" s="33"/>
      <c r="C88" s="33"/>
      <c r="D88" s="33"/>
      <c r="E88" s="33"/>
      <c r="F88" s="33"/>
      <c r="G88" s="33"/>
      <c r="H88" s="33"/>
      <c r="I88" s="3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2019-02-25T21:51:12Z</dcterms:created>
  <dc:creator/>
  <dc:description/>
  <dc:language>en-US</dc:language>
  <cp:lastModifiedBy/>
  <dcterms:modified xsi:type="dcterms:W3CDTF">2019-03-01T21:41:14Z</dcterms:modified>
  <cp:revision>49</cp:revision>
  <dc:subject/>
  <dc:title/>
</cp:coreProperties>
</file>