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etol\Dropbox\CA_projects_Martti\00 G. salaris CAs\"/>
    </mc:Choice>
  </mc:AlternateContent>
  <bookViews>
    <workbookView xWindow="0" yWindow="0" windowWidth="23040" windowHeight="9384"/>
  </bookViews>
  <sheets>
    <sheet name="Metazoa blast hits Descriptions" sheetId="1" r:id="rId1"/>
    <sheet name="seq list" sheetId="2" r:id="rId2"/>
  </sheets>
  <calcPr calcId="152511"/>
</workbook>
</file>

<file path=xl/calcChain.xml><?xml version="1.0" encoding="utf-8"?>
<calcChain xmlns="http://schemas.openxmlformats.org/spreadsheetml/2006/main">
  <c r="F437" i="1" l="1"/>
  <c r="F436" i="1"/>
  <c r="F435" i="1"/>
  <c r="F434" i="1"/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</calcChain>
</file>

<file path=xl/sharedStrings.xml><?xml version="1.0" encoding="utf-8"?>
<sst xmlns="http://schemas.openxmlformats.org/spreadsheetml/2006/main" count="1474" uniqueCount="870">
  <si>
    <t>Description</t>
  </si>
  <si>
    <t>Scientific Name</t>
  </si>
  <si>
    <t>Common Name</t>
  </si>
  <si>
    <t>Taxid</t>
  </si>
  <si>
    <t>Max Score</t>
  </si>
  <si>
    <t>Query Cover</t>
  </si>
  <si>
    <t>E value</t>
  </si>
  <si>
    <t xml:space="preserve">Accession  </t>
  </si>
  <si>
    <t>hypothetical protein RvY_08659 [Ramazzottius varieornatus]</t>
  </si>
  <si>
    <t>Ramazzottius varieornatus</t>
  </si>
  <si>
    <t>NA</t>
  </si>
  <si>
    <t>beta carbonic anhydrase 1-like [Pollicipes pollicipes]</t>
  </si>
  <si>
    <t>Pollicipes pollicipes</t>
  </si>
  <si>
    <t>beta carbonic anhydrase 1-like isoform X2 [Amphibalanus amphitrite]</t>
  </si>
  <si>
    <t>Amphibalanus amphitrite</t>
  </si>
  <si>
    <t>Beta carbonic anhydrase 1 [Hypsibius exemplaris]</t>
  </si>
  <si>
    <t>Hypsibius exemplaris</t>
  </si>
  <si>
    <t>Carbonic anhydrase [Paragonimus heterotremus]</t>
  </si>
  <si>
    <t>Paragonimus heterotremus</t>
  </si>
  <si>
    <t>unnamed protein product [Timema bartmani]</t>
  </si>
  <si>
    <t>Timema bartmani</t>
  </si>
  <si>
    <t>beta carbonic anhydrase 1 isoform X1 [Ischnura elegans]</t>
  </si>
  <si>
    <t>Ischnura elegans</t>
  </si>
  <si>
    <t>beta carbonic anhydrase 1 [Agrilus planipennis]</t>
  </si>
  <si>
    <t>Agrilus planipennis</t>
  </si>
  <si>
    <t>emerald ash borer</t>
  </si>
  <si>
    <t>unnamed protein product [Callosobruchus maculatus]</t>
  </si>
  <si>
    <t>Callosobruchus maculatus</t>
  </si>
  <si>
    <t>cowpea weevil</t>
  </si>
  <si>
    <t>hypothetical protein EG68_04573 [Paragonimus skrjabini miyazakii]</t>
  </si>
  <si>
    <t>Paragonimus skrjabini miyazakii</t>
  </si>
  <si>
    <t>beta carbonic anhydrase 1 [Exaiptasia diaphana]</t>
  </si>
  <si>
    <t>Exaiptasia diaphana</t>
  </si>
  <si>
    <t>beta carbonic anhydrase 1 [Daphnia magna]</t>
  </si>
  <si>
    <t>Daphnia magna</t>
  </si>
  <si>
    <t>beta carbonic anhydrase 1 [Folsomia candida]</t>
  </si>
  <si>
    <t>Folsomia candida</t>
  </si>
  <si>
    <t>beta carbonic anhydrase 1-like [Daphnia pulex]</t>
  </si>
  <si>
    <t>Daphnia pulex</t>
  </si>
  <si>
    <t>common water flea</t>
  </si>
  <si>
    <t>Hypothetical predicted protein [Cloeon dipterum]</t>
  </si>
  <si>
    <t>Cloeon dipterum</t>
  </si>
  <si>
    <t>hypothetical protein evm_012528 [Chilo suppressalis]</t>
  </si>
  <si>
    <t>Chilo suppressalis</t>
  </si>
  <si>
    <t>striped riceborer</t>
  </si>
  <si>
    <t>beta carbonic anhydrase 1 isoform X1 [Teleopsis dalmanni]</t>
  </si>
  <si>
    <t>Teleopsis dalmanni</t>
  </si>
  <si>
    <t>hypothetical protein ILUMI_05205 [Ignelater luminosus]</t>
  </si>
  <si>
    <t>Ignelater luminosus</t>
  </si>
  <si>
    <t>hypothetical protein CRM22_010953 [Opisthorchis felineus]</t>
  </si>
  <si>
    <t>Opisthorchis felineus</t>
  </si>
  <si>
    <t>hypothetical protein GCK72_024535 [Caenorhabditis remanei]</t>
  </si>
  <si>
    <t>Caenorhabditis remanei</t>
  </si>
  <si>
    <t>hypothetical protein J437_LFUL004391 [Ladona fulva]</t>
  </si>
  <si>
    <t>Ladona fulva</t>
  </si>
  <si>
    <t>scarce chaser</t>
  </si>
  <si>
    <t>AGAP002992-PA-like protein [Anopheles sinensis]</t>
  </si>
  <si>
    <t>Anopheles sinensis</t>
  </si>
  <si>
    <t>beta carbonic anhydrase 1 [Halyomorpha halys]</t>
  </si>
  <si>
    <t>Halyomorpha halys</t>
  </si>
  <si>
    <t>brown marmorated stink bug</t>
  </si>
  <si>
    <t>PREDICTED: beta carbonic anhydrase 1 [Dendroctonus ponderosae]</t>
  </si>
  <si>
    <t>Dendroctonus ponderosae</t>
  </si>
  <si>
    <t>mountain pine beetle</t>
  </si>
  <si>
    <t>beta carbonic anhydrase 1 isoform X4 [Cimex lectularius]</t>
  </si>
  <si>
    <t>Cimex lectularius</t>
  </si>
  <si>
    <t>bed bug</t>
  </si>
  <si>
    <t>hypothetical protein FQA39_LY13065 [Lamprigera yunnana]</t>
  </si>
  <si>
    <t>Lamprigera yunnana</t>
  </si>
  <si>
    <t>beta carbonic anhydrase 1 isoform X3 [Cimex lectularius]</t>
  </si>
  <si>
    <t>unnamed protein product [Brenthis ino]</t>
  </si>
  <si>
    <t>Brenthis ino</t>
  </si>
  <si>
    <t>lesser marbled fritillary</t>
  </si>
  <si>
    <t>Beta carbonic anhydrase 1 [Clonorchis sinensis]</t>
  </si>
  <si>
    <t>Clonorchis sinensis</t>
  </si>
  <si>
    <t>beta carbonic anhydrase 1 [Vanessa tameamea]</t>
  </si>
  <si>
    <t>Vanessa tameamea</t>
  </si>
  <si>
    <t>hypothetical protein HN011_008091 [Eciton burchellii]</t>
  </si>
  <si>
    <t>Eciton burchellii</t>
  </si>
  <si>
    <t>beta carbonic anhydrase 1 isoform X2 [Cimex lectularius]</t>
  </si>
  <si>
    <t>hypothetical protein FQR65_LT01252 [Abscondita terminalis]</t>
  </si>
  <si>
    <t>Abscondita terminalis</t>
  </si>
  <si>
    <t>beta carbonic anhydrase 1 [Ostrinia furnacalis]</t>
  </si>
  <si>
    <t>Ostrinia furnacalis</t>
  </si>
  <si>
    <t>Asian corn borer</t>
  </si>
  <si>
    <t>beta carbonic anhydrase 1 [Drosophila innubila]</t>
  </si>
  <si>
    <t>Drosophila innubila</t>
  </si>
  <si>
    <t>beta carbonic anhydrase 1 isoform X1 [Tribolium madens]</t>
  </si>
  <si>
    <t>Tribolium madens</t>
  </si>
  <si>
    <t>black flour beetle</t>
  </si>
  <si>
    <t>beta carbonic anhydrase 1 isoform X2 [Danaus plexippus plexippus]</t>
  </si>
  <si>
    <t>Danaus plexippus plexippus</t>
  </si>
  <si>
    <t>unnamed protein product [Danaus chrysippus]</t>
  </si>
  <si>
    <t>Danaus chrysippus</t>
  </si>
  <si>
    <t>African queen</t>
  </si>
  <si>
    <t>PREDICTED: beta carbonic anhydrase 1 [Dinoponera quadriceps]</t>
  </si>
  <si>
    <t>Dinoponera quadriceps</t>
  </si>
  <si>
    <t>beta carbonic anhydrase 1 [Anopheles stephensi]</t>
  </si>
  <si>
    <t>Anopheles stephensi</t>
  </si>
  <si>
    <t>Asian malaria mosquito</t>
  </si>
  <si>
    <t>beta carbonic anhydrase 1 [Melitaea cinxia]</t>
  </si>
  <si>
    <t>Melitaea cinxia</t>
  </si>
  <si>
    <t>Glanville fritillary</t>
  </si>
  <si>
    <t>beta carbonic anhydrase 1 [Copidosoma floridanum]</t>
  </si>
  <si>
    <t>Copidosoma floridanum</t>
  </si>
  <si>
    <t>PREDICTED: beta carbonic anhydrase 1 [Papilio polytes]</t>
  </si>
  <si>
    <t>Papilio polytes</t>
  </si>
  <si>
    <t>common Mormon</t>
  </si>
  <si>
    <t>beta carbonic anhydrase 1 [Leptinotarsa decemlineata]</t>
  </si>
  <si>
    <t>Leptinotarsa decemlineata</t>
  </si>
  <si>
    <t>Colorado potato beetle</t>
  </si>
  <si>
    <t>beta carbonic anhydrase 1 [Diabrotica virgifera virgifera]</t>
  </si>
  <si>
    <t>Diabrotica virgifera virgifera</t>
  </si>
  <si>
    <t>western corn rootworm</t>
  </si>
  <si>
    <t>PREDICTED: beta carbonic anhydrase 1 [Papilio xuthus]</t>
  </si>
  <si>
    <t>Papilio xuthus</t>
  </si>
  <si>
    <t>Asian swallowtail</t>
  </si>
  <si>
    <t>beta carbonic anhydrase 1 [Manduca sexta]</t>
  </si>
  <si>
    <t>Manduca sexta</t>
  </si>
  <si>
    <t>tobacco hornworm</t>
  </si>
  <si>
    <t>beta carbonic anhydrase 1 isoform X1 [Papilio machaon]</t>
  </si>
  <si>
    <t>Papilio machaon</t>
  </si>
  <si>
    <t>common yellow swallowtail</t>
  </si>
  <si>
    <t>beta carbonic anhydrase 1 [Nasonia vitripennis]</t>
  </si>
  <si>
    <t>Nasonia vitripennis</t>
  </si>
  <si>
    <t>jewel wasp</t>
  </si>
  <si>
    <t>beta carbonic anhydrase 1 [Harpegnathos saltator]</t>
  </si>
  <si>
    <t>Harpegnathos saltator</t>
  </si>
  <si>
    <t>Jerdon's jumping ant</t>
  </si>
  <si>
    <t>beta carbonic anhydrase 1 isoform X1 [Formica exsecta]</t>
  </si>
  <si>
    <t>Formica exsecta</t>
  </si>
  <si>
    <t>beta carbonic anhydrase 1 isoform X1 [Pogonomyrmex barbatus]</t>
  </si>
  <si>
    <t>Pogonomyrmex barbatus</t>
  </si>
  <si>
    <t>red harvester ant</t>
  </si>
  <si>
    <t>PREDICTED: beta carbonic anhydrase 1 [Tribolium castaneum]</t>
  </si>
  <si>
    <t>Tribolium castaneum</t>
  </si>
  <si>
    <t>red flour beetle</t>
  </si>
  <si>
    <t>beta carbonic anhydrase 1 isoform X1 [Drosophila virilis]</t>
  </si>
  <si>
    <t>Drosophila virilis</t>
  </si>
  <si>
    <t>beta carbonic anhydrase 1 [Bactrocera oleae]</t>
  </si>
  <si>
    <t>Bactrocera oleae</t>
  </si>
  <si>
    <t>olive fruit fly</t>
  </si>
  <si>
    <t>beta carbonic anhydrase 1 [Drosophila rhopaloa]</t>
  </si>
  <si>
    <t>Drosophila rhopaloa</t>
  </si>
  <si>
    <t>unnamed protein product [Caenorhabditis bovis]</t>
  </si>
  <si>
    <t>Caenorhabditis bovis</t>
  </si>
  <si>
    <t>beta carbonic anhydrase 1 isoform X1 [Onthophagus taurus]</t>
  </si>
  <si>
    <t>Onthophagus taurus</t>
  </si>
  <si>
    <t>beta carbonic anhydrase 1 isoform X1 [Cimex lectularius]</t>
  </si>
  <si>
    <t>PREDICTED: beta carbonic anhydrase 1 [Acromyrmex echinatior]</t>
  </si>
  <si>
    <t>Acromyrmex echinatior</t>
  </si>
  <si>
    <t>Panamanian leafcutter ant</t>
  </si>
  <si>
    <t>beta carbonic anhydrase 1 isoform X1 [Drosophila mojavensis]</t>
  </si>
  <si>
    <t>Drosophila mojavensis</t>
  </si>
  <si>
    <t>beta carbonic anhydrase 1 [Drosophila obscura]</t>
  </si>
  <si>
    <t>Drosophila obscura</t>
  </si>
  <si>
    <t>beta carbonic anhydrase 1 isoform X1 [Solenopsis invicta]</t>
  </si>
  <si>
    <t>Solenopsis invicta</t>
  </si>
  <si>
    <t>red fire ant</t>
  </si>
  <si>
    <t>beta carbonic anhydrase 1-like [Aedes albopictus]</t>
  </si>
  <si>
    <t>Aedes albopictus</t>
  </si>
  <si>
    <t>Asian tiger mosquito</t>
  </si>
  <si>
    <t>PREDICTED: beta carbonic anhydrase 1 [Linepithema humile]</t>
  </si>
  <si>
    <t>Linepithema humile</t>
  </si>
  <si>
    <t>Argentine ant</t>
  </si>
  <si>
    <t>carbonic anhydrase [Paragonimus westermani]</t>
  </si>
  <si>
    <t>Paragonimus westermani</t>
  </si>
  <si>
    <t>unnamed protein product [Parnassius apollo]</t>
  </si>
  <si>
    <t>Parnassius apollo</t>
  </si>
  <si>
    <t>apollo</t>
  </si>
  <si>
    <t>beta carbonic anhydrase 1 [Bombus vancouverensis nearcticus]</t>
  </si>
  <si>
    <t>Bombus vancouverensis nearcticus</t>
  </si>
  <si>
    <t>beta carbonic anhydrase 1 isoform X2 [Anopheles coluzzii]</t>
  </si>
  <si>
    <t>Anopheles coluzzii</t>
  </si>
  <si>
    <t>beta carbonic anhydrase 1 [Aedes albopictus]</t>
  </si>
  <si>
    <t>beta carbonic anhydrase 1 [Culex quinquefasciatus]</t>
  </si>
  <si>
    <t>Culex quinquefasciatus</t>
  </si>
  <si>
    <t>southern house mosquito</t>
  </si>
  <si>
    <t>AGAP002992-PB [Anopheles gambiae str, PEST]</t>
  </si>
  <si>
    <t>Anopheles gambiae str, PEST</t>
  </si>
  <si>
    <t>beta carbonic anhydrase 1 [Drosophila novamexicana]</t>
  </si>
  <si>
    <t>Drosophila novamexicana</t>
  </si>
  <si>
    <t>beta carbonic anhydrase 1 [Culex pipiens pallens]</t>
  </si>
  <si>
    <t>Culex pipiens pallens</t>
  </si>
  <si>
    <t>PREDICTED: beta carbonic anhydrase 1 [Drosophila arizonae]</t>
  </si>
  <si>
    <t>Drosophila arizonae</t>
  </si>
  <si>
    <t>beta carbonic anhydrase 1 [Nylanderia fulva]</t>
  </si>
  <si>
    <t>Nylanderia fulva</t>
  </si>
  <si>
    <t>Beta carbonic anhydrase 1-like Protein [Tribolium castaneum]</t>
  </si>
  <si>
    <t>beta carbonic anhydrase 1-like isoform X1 [Temnothorax curvispinosus]</t>
  </si>
  <si>
    <t>Temnothorax curvispinosus</t>
  </si>
  <si>
    <t>hypothetical protein KR093_000476 [Drosophila rubida]</t>
  </si>
  <si>
    <t>Drosophila rubida</t>
  </si>
  <si>
    <t>unnamed protein product [Brassicogethes aeneus]</t>
  </si>
  <si>
    <t>Brassicogethes aeneus</t>
  </si>
  <si>
    <t>unnamed protein product [Pieris macdunnoughi]</t>
  </si>
  <si>
    <t>Pieris macdunnoughi</t>
  </si>
  <si>
    <t>beta carbonic anhydrase 1 [Drosophila grimshawi]</t>
  </si>
  <si>
    <t>Drosophila grimshawi</t>
  </si>
  <si>
    <t>hypothetical protein KR044_007302 [Drosophila immigrans]</t>
  </si>
  <si>
    <t>Drosophila immigrans</t>
  </si>
  <si>
    <t>beta carbonic anhydrase [Cherax cainii]</t>
  </si>
  <si>
    <t>Cherax cainii</t>
  </si>
  <si>
    <t>beta carbonic anhydrase 1 isoform X1 [Frieseomelitta varia]</t>
  </si>
  <si>
    <t>Frieseomelitta varia</t>
  </si>
  <si>
    <t>beta carbonic anhydrase 1 isoform X1 [Bombyx mori]</t>
  </si>
  <si>
    <t>Bombyx mori</t>
  </si>
  <si>
    <t>domestic silkworm</t>
  </si>
  <si>
    <t>hypothetical protein PVAND_011199 [Polypedilum vanderplanki]</t>
  </si>
  <si>
    <t>Polypedilum vanderplanki</t>
  </si>
  <si>
    <t>sleeping chironomid</t>
  </si>
  <si>
    <t>PREDICTED: beta carbonic anhydrase 1 isoform X2 [Vollenhovia emeryi]</t>
  </si>
  <si>
    <t>Vollenhovia emeryi</t>
  </si>
  <si>
    <t>beta-carbonic anydrase [Cherax quadricarinatus]</t>
  </si>
  <si>
    <t>Cherax quadricarinatus</t>
  </si>
  <si>
    <t>beta carbonic anhydrase 1 isoform X1 [Sitophilus oryzae]</t>
  </si>
  <si>
    <t>Sitophilus oryzae</t>
  </si>
  <si>
    <t>rice weevil</t>
  </si>
  <si>
    <t>Carbonic anhydrase [Fasciola hepatica]</t>
  </si>
  <si>
    <t>Fasciola hepatica</t>
  </si>
  <si>
    <t>liver fluke</t>
  </si>
  <si>
    <t>carbonic anhydrase [Anopheles darlingi]</t>
  </si>
  <si>
    <t>Anopheles darlingi</t>
  </si>
  <si>
    <t>beta carbonic anhydrase 1 isoform X1 [Pseudomyrmex gracilis]</t>
  </si>
  <si>
    <t>Pseudomyrmex gracilis</t>
  </si>
  <si>
    <t>PREDICTED: beta carbonic anhydrase 1 isoform X1 [Bactrocera latifrons]</t>
  </si>
  <si>
    <t>Bactrocera latifrons</t>
  </si>
  <si>
    <t>beta carbonic anhydrase 1 [Odontomachus brunneus]</t>
  </si>
  <si>
    <t>Odontomachus brunneus</t>
  </si>
  <si>
    <t>beta carbonic anhydrase 1 [Bombus impatiens]</t>
  </si>
  <si>
    <t>Bombus impatiens</t>
  </si>
  <si>
    <t>common eastern bumble bee</t>
  </si>
  <si>
    <t>Beta carbonic anhydrase 1 [Melipona quadrifasciata]</t>
  </si>
  <si>
    <t>Melipona quadrifasciata</t>
  </si>
  <si>
    <t>PREDICTED: beta carbonic anhydrase 1 [Amyelois transitella]</t>
  </si>
  <si>
    <t>Amyelois transitella</t>
  </si>
  <si>
    <t>beta carbonic anhydrase 1-like isoform X1 [Anopheles albimanus]</t>
  </si>
  <si>
    <t>Anopheles albimanus</t>
  </si>
  <si>
    <t>beta-carbonic anhydrase [Acartia pacifica]</t>
  </si>
  <si>
    <t>Acartia pacifica</t>
  </si>
  <si>
    <t>beta carbonic anhydrase [Cherax destructor]</t>
  </si>
  <si>
    <t>Cherax destructor</t>
  </si>
  <si>
    <t>beta carbonic anhydrase 1 isoform X1 [Drosophila hydei]</t>
  </si>
  <si>
    <t>Drosophila hydei</t>
  </si>
  <si>
    <t>beta carbonic anhydrase 1 [Drosophila busckii]</t>
  </si>
  <si>
    <t>Drosophila busckii</t>
  </si>
  <si>
    <t>beta carbonic anhydrase 1-like isoform X2 [Anopheles albimanus]</t>
  </si>
  <si>
    <t>PREDICTED: beta carbonic anhydrase 1 [Habropoda laboriosa]</t>
  </si>
  <si>
    <t>Habropoda laboriosa</t>
  </si>
  <si>
    <t>beta carbonic anhydrase 1 [Drosophila guanche]</t>
  </si>
  <si>
    <t>Drosophila guanche</t>
  </si>
  <si>
    <t>beta carbonic anhydrase 1 isoform X2 [Hyposmocoma kahamanoa]</t>
  </si>
  <si>
    <t>Hyposmocoma kahamanoa</t>
  </si>
  <si>
    <t>beta carbonic anhydrase 1-like [Homarus americanus]</t>
  </si>
  <si>
    <t>Homarus americanus</t>
  </si>
  <si>
    <t>American lobster</t>
  </si>
  <si>
    <t>beta carbonic anhydrase 1 [Osmia bicornis bicornis]</t>
  </si>
  <si>
    <t>Osmia bicornis bicornis</t>
  </si>
  <si>
    <t>beta carbonic anhydrase 1 [Aedes aegypti]</t>
  </si>
  <si>
    <t>Aedes aegypti</t>
  </si>
  <si>
    <t>yellow fever mosquito</t>
  </si>
  <si>
    <t>beta carbonic anhydrase 1 [Nilaparvata lugens]</t>
  </si>
  <si>
    <t>Nilaparvata lugens</t>
  </si>
  <si>
    <t>brown planthopper</t>
  </si>
  <si>
    <t>beta carbonic anhydrase 1 [Lucilia sericata]</t>
  </si>
  <si>
    <t>Lucilia sericata</t>
  </si>
  <si>
    <t>common green bottle fly</t>
  </si>
  <si>
    <t>hypothetical protein KR018_011246 [Drosophila ironensis]</t>
  </si>
  <si>
    <t>Drosophila ironensis</t>
  </si>
  <si>
    <t>beta carbonic anhydrase 1 [Drosophila erecta]</t>
  </si>
  <si>
    <t>Drosophila erecta</t>
  </si>
  <si>
    <t>beta carbonic anhydrase 1-like isoform X5 [Leptopilina heterotoma]</t>
  </si>
  <si>
    <t>Leptopilina heterotoma</t>
  </si>
  <si>
    <t>beta carbonic anhydrase 1 [Coccinella septempunctata]</t>
  </si>
  <si>
    <t>Coccinella septempunctata</t>
  </si>
  <si>
    <t>seven-spotted ladybird</t>
  </si>
  <si>
    <t>PREDICTED: beta carbonic anhydrase 1 isoform X1 [Wasmannia auropunctata]</t>
  </si>
  <si>
    <t>Wasmannia auropunctata</t>
  </si>
  <si>
    <t>little fire ant</t>
  </si>
  <si>
    <t>hypothetical protein GWI33_016956 [Rhynchophorus ferrugineus]</t>
  </si>
  <si>
    <t>Rhynchophorus ferrugineus</t>
  </si>
  <si>
    <t>red palm weevil</t>
  </si>
  <si>
    <t>beta carbonic anhydrase 1 [Pieris brassicae]</t>
  </si>
  <si>
    <t>Pieris brassicae</t>
  </si>
  <si>
    <t>large cabbage white</t>
  </si>
  <si>
    <t>beta carbonic anhydrase 1 [Drosophila albomicans]</t>
  </si>
  <si>
    <t>Drosophila albomicans</t>
  </si>
  <si>
    <t>carbonic anhydrase beta; isoform A [Drosophila melanogaster]</t>
  </si>
  <si>
    <t>Drosophila melanogaster</t>
  </si>
  <si>
    <t>fruit fly</t>
  </si>
  <si>
    <t>beta carbonic anhydrase 1 isoform X2 [Helicoverpa armigera]</t>
  </si>
  <si>
    <t>Helicoverpa armigera</t>
  </si>
  <si>
    <t>cotton bollworm</t>
  </si>
  <si>
    <t>PREDICTED: beta carbonic anhydrase 1 isoform X1 [Microplitis demolitor]</t>
  </si>
  <si>
    <t>Microplitis demolitor</t>
  </si>
  <si>
    <t>hypothetical protein LSTR_LSTR005936 [Laodelphax striatellus]</t>
  </si>
  <si>
    <t>Laodelphax striatellus</t>
  </si>
  <si>
    <t>small brown planthopper</t>
  </si>
  <si>
    <t>beta carbonic anhydrase 1 [Drosophila takahashii]</t>
  </si>
  <si>
    <t>Drosophila takahashii</t>
  </si>
  <si>
    <t>beta carbonic anhydrase 1 isoform X1 [Vespula pensylvanica]</t>
  </si>
  <si>
    <t>Vespula pensylvanica</t>
  </si>
  <si>
    <t>western yellowjacket</t>
  </si>
  <si>
    <t>beta carbonic anhydrase 1 [Lucilia cuprina]</t>
  </si>
  <si>
    <t>Lucilia cuprina</t>
  </si>
  <si>
    <t>Australian sheep blowfly</t>
  </si>
  <si>
    <t>beta carbonic anhydrase 1 isoform X1 [Cephus cinctus]</t>
  </si>
  <si>
    <t>Cephus cinctus</t>
  </si>
  <si>
    <t>wheat stem sawfly</t>
  </si>
  <si>
    <t>beta carbonic anhydrase 1 isoform X1 [Camponotus floridanus]</t>
  </si>
  <si>
    <t>Camponotus floridanus</t>
  </si>
  <si>
    <t>Florida carpenter ant</t>
  </si>
  <si>
    <t>beta carbonic anhydrase 1 isoform X1 [Photinus pyralis]</t>
  </si>
  <si>
    <t>Photinus pyralis</t>
  </si>
  <si>
    <t>common eastern firefly</t>
  </si>
  <si>
    <t>beta carbonic anhydrase 1 [Drosophila suzukii]</t>
  </si>
  <si>
    <t>Drosophila suzukii</t>
  </si>
  <si>
    <t>PREDICTED: beta carbonic anhydrase 1 isoform X1 [Bemisia tabaci]</t>
  </si>
  <si>
    <t>Bemisia tabaci</t>
  </si>
  <si>
    <t>beta carbonic anhydrase 1 isoform X1 [Apis mellifera]</t>
  </si>
  <si>
    <t>Apis mellifera</t>
  </si>
  <si>
    <t>honey bee</t>
  </si>
  <si>
    <t>hypothetical protein KR084_008502 [Drosophila pseudotakahashii]</t>
  </si>
  <si>
    <t>Drosophila pseudotakahashii</t>
  </si>
  <si>
    <t>beta carbonic anhydrase 1 isoform X1 [Apis mellifera caucasica]</t>
  </si>
  <si>
    <t>Apis mellifera caucasica</t>
  </si>
  <si>
    <t>Caucasian honeybee</t>
  </si>
  <si>
    <t>unnamed protein product [Leptidea sinapis]</t>
  </si>
  <si>
    <t>Leptidea sinapis</t>
  </si>
  <si>
    <t>carbonate dehydratase [Teladorsagia circumcincta]</t>
  </si>
  <si>
    <t>Teladorsagia circumcincta</t>
  </si>
  <si>
    <t>PREDICTED: beta carbonic anhydrase 1 isoform X1 [Polistes canadensis]</t>
  </si>
  <si>
    <t>Polistes canadensis</t>
  </si>
  <si>
    <t>beta carbonic anhydrase 1 [Bactrocera tryoni]</t>
  </si>
  <si>
    <t>Bactrocera tryoni</t>
  </si>
  <si>
    <t>hypothetical protein KR009_012090 [Drosophila setifemur]</t>
  </si>
  <si>
    <t>Drosophila setifemur</t>
  </si>
  <si>
    <t>hypothetical protein KR074_011083 [Drosophila pseudoananassae]</t>
  </si>
  <si>
    <t>Drosophila pseudoananassae</t>
  </si>
  <si>
    <t>beta carbonic anhydrase 1 [Diprion similis]</t>
  </si>
  <si>
    <t>Diprion similis</t>
  </si>
  <si>
    <t>beta carbonic anhydrase 1 [Monomorium pharaonis]</t>
  </si>
  <si>
    <t>Monomorium pharaonis</t>
  </si>
  <si>
    <t>pharaoh ant</t>
  </si>
  <si>
    <t>beta carbonic anhydrase 1 [Drosophila biarmipes]</t>
  </si>
  <si>
    <t>Drosophila biarmipes</t>
  </si>
  <si>
    <t>PREDICTED: beta carbonic anhydrase 1 [Dufourea novaeangliae]</t>
  </si>
  <si>
    <t>Dufourea novaeangliae</t>
  </si>
  <si>
    <t>beta carbonic anhydrase 1 isoform X1 [Belonocnema kinseyi]</t>
  </si>
  <si>
    <t>Belonocnema kinseyi</t>
  </si>
  <si>
    <t>beta carbonic anhydrase 1-like isoform X1 [Procambarus clarkii]</t>
  </si>
  <si>
    <t>Procambarus clarkii</t>
  </si>
  <si>
    <t>red swamp crayfish</t>
  </si>
  <si>
    <t>beta carbonic anhydrase 1 [Bactrocera dorsalis]</t>
  </si>
  <si>
    <t>Bactrocera dorsalis</t>
  </si>
  <si>
    <t>oriental fruit fly</t>
  </si>
  <si>
    <t>PREDICTED: beta carbonic anhydrase 1 isoform X1 [Musca domestica]</t>
  </si>
  <si>
    <t>Musca domestica</t>
  </si>
  <si>
    <t>house fly</t>
  </si>
  <si>
    <t>beta carbonic anhydrase 1 [Neodiprion lecontei]</t>
  </si>
  <si>
    <t>Neodiprion lecontei</t>
  </si>
  <si>
    <t>redheaded pine sawfly</t>
  </si>
  <si>
    <t>Ofus,G122254 [Owenia fusiformis]</t>
  </si>
  <si>
    <t>Owenia fusiformis</t>
  </si>
  <si>
    <t>hypothetical protein KR032_004605 [Drosophila birchii]</t>
  </si>
  <si>
    <t>Drosophila birchii</t>
  </si>
  <si>
    <t>beta carbonic anhydrase 1 [Drosophila kikkawai]</t>
  </si>
  <si>
    <t>Drosophila kikkawai</t>
  </si>
  <si>
    <t>hypothetical protein KQX54_021920 [Cotesia glomerata]</t>
  </si>
  <si>
    <t>Cotesia glomerata</t>
  </si>
  <si>
    <t>unnamed protein product [Tenebrio molitor]</t>
  </si>
  <si>
    <t>Tenebrio molitor</t>
  </si>
  <si>
    <t>yellow mealworm</t>
  </si>
  <si>
    <t>beta carbonic anhydrase 1 [Maniola hyperantus]</t>
  </si>
  <si>
    <t>Maniola hyperantus</t>
  </si>
  <si>
    <t>ringlet</t>
  </si>
  <si>
    <t>beta carbonic anhydrase 1 isoform X2 [Bradysia coprophila]</t>
  </si>
  <si>
    <t>Bradysia coprophila</t>
  </si>
  <si>
    <t>beta carbonic anhydrase 1 [Colias croceus]</t>
  </si>
  <si>
    <t>Colias croceus</t>
  </si>
  <si>
    <t>clouded yellow</t>
  </si>
  <si>
    <t>beta carbonic anhydrase 1 isoform X2 [Drosophila eugracilis]</t>
  </si>
  <si>
    <t>Drosophila eugracilis</t>
  </si>
  <si>
    <t>beta carbonic anhydrase 1 [Drosophila ananassae]</t>
  </si>
  <si>
    <t>Drosophila ananassae</t>
  </si>
  <si>
    <t>beta carbonic anhydrase 1 isoform X1 [Ceratitis capitata]</t>
  </si>
  <si>
    <t>Ceratitis capitata</t>
  </si>
  <si>
    <t>Mediterranean fruit fly</t>
  </si>
  <si>
    <t>beta carbonic anhydrase 1 isoform X1 [Zerene cesonia]</t>
  </si>
  <si>
    <t>Zerene cesonia</t>
  </si>
  <si>
    <t>dogface butterfly</t>
  </si>
  <si>
    <t>hypothetical protein AGLY_012131 [Aphis glycines]</t>
  </si>
  <si>
    <t>Aphis glycines</t>
  </si>
  <si>
    <t>soybean aphid</t>
  </si>
  <si>
    <t>beta carbonic anhydrase 1 [Drosophila elegans]</t>
  </si>
  <si>
    <t>Drosophila elegans</t>
  </si>
  <si>
    <t>beta carbonic anhydrase 1 isoform X1 [Bradysia coprophila]</t>
  </si>
  <si>
    <t>beta carbonic anhydrase 1-like isoform X1 [Vespa mandarinia]</t>
  </si>
  <si>
    <t>Vespa mandarinia</t>
  </si>
  <si>
    <t>Asian giant hornet</t>
  </si>
  <si>
    <t>beta carbonic anhydrase 1 isoform X1 [Pararge aegeria]</t>
  </si>
  <si>
    <t>Pararge aegeria</t>
  </si>
  <si>
    <t>specked wood butterfly</t>
  </si>
  <si>
    <t>beta carbonic anhydrase 1 [Colletes gigas]</t>
  </si>
  <si>
    <t>Colletes gigas</t>
  </si>
  <si>
    <t>beta carbonic anhydrase 1 [Drosophila ficusphila]</t>
  </si>
  <si>
    <t>Drosophila ficusphila</t>
  </si>
  <si>
    <t>hypothetical protein [Apolygus lucorum]</t>
  </si>
  <si>
    <t>Apolygus lucorum</t>
  </si>
  <si>
    <t>beta carbonic anhydrase 1 [Scaptodrosophila lebanonensis]</t>
  </si>
  <si>
    <t>Scaptodrosophila lebanonensis</t>
  </si>
  <si>
    <t>beta carbonic anhydrase 1 [Maniola jurtina]</t>
  </si>
  <si>
    <t>Maniola jurtina</t>
  </si>
  <si>
    <t>meadow brown</t>
  </si>
  <si>
    <t>PREDICTED: beta carbonic anhydrase 1 [Nicrophorus vespilloides]</t>
  </si>
  <si>
    <t>Nicrophorus vespilloides</t>
  </si>
  <si>
    <t>beta carbonic anhydrase 1 [Trichoplusia ni]</t>
  </si>
  <si>
    <t>Trichoplusia ni</t>
  </si>
  <si>
    <t>cabbage looper</t>
  </si>
  <si>
    <t>beta carbonic anhydrase 1 [Drosophila bipectinata]</t>
  </si>
  <si>
    <t>Drosophila bipectinata</t>
  </si>
  <si>
    <t>beta carbonic anhydrase 1 isoform X1 [Chelonus insularis]</t>
  </si>
  <si>
    <t>Chelonus insularis</t>
  </si>
  <si>
    <t>beta carbonic anhydrase 1 [Drosophila subpulchrella]</t>
  </si>
  <si>
    <t>Drosophila subpulchrella</t>
  </si>
  <si>
    <t>beta carbonic anhydrase 1 isoform X1 [Chrysoperla carnea]</t>
  </si>
  <si>
    <t>Chrysoperla carnea</t>
  </si>
  <si>
    <t>PREDICTED: beta carbonic anhydrase 1 [Eufriesea mexicana]</t>
  </si>
  <si>
    <t>Eufriesea mexicana</t>
  </si>
  <si>
    <t>CBN-BCA-1 protein [Caenorhabditis brenneri]</t>
  </si>
  <si>
    <t>Caenorhabditis brenneri</t>
  </si>
  <si>
    <t>PREDICTED: beta carbonic anhydrase 1-like [Diuraphis noxia]</t>
  </si>
  <si>
    <t>Diuraphis noxia</t>
  </si>
  <si>
    <t>Russian wheat aphid</t>
  </si>
  <si>
    <t>beta carbonic anhydrase 1 isoform X1 [Ooceraea biroi]</t>
  </si>
  <si>
    <t>Ooceraea biroi</t>
  </si>
  <si>
    <t>clonal raider ant</t>
  </si>
  <si>
    <t>PREDICTED: beta carbonic anhydrase 1 [Rhagoletis zephyria]</t>
  </si>
  <si>
    <t>Rhagoletis zephyria</t>
  </si>
  <si>
    <t>snowberry fruit fly</t>
  </si>
  <si>
    <t>hypothetical protein HELRODRAFT_156650 [Helobdella robusta]</t>
  </si>
  <si>
    <t>Helobdella robusta</t>
  </si>
  <si>
    <t>PREDICTED: beta carbonic anhydrase 1 isoform X1 [Polistes dominula]</t>
  </si>
  <si>
    <t>Polistes dominula</t>
  </si>
  <si>
    <t>European paper wasp</t>
  </si>
  <si>
    <t>beta carbonic anhydrase 1 [Polistes fuscatus]</t>
  </si>
  <si>
    <t>Polistes fuscatus</t>
  </si>
  <si>
    <t>common paper wasp</t>
  </si>
  <si>
    <t>unnamed protein product [Nippostrongylus brasiliensis]</t>
  </si>
  <si>
    <t>Nippostrongylus brasiliensis</t>
  </si>
  <si>
    <t>beta carbonic anhydrase 1 [Drosophila pseudoobscura]</t>
  </si>
  <si>
    <t>Drosophila pseudoobscura</t>
  </si>
  <si>
    <t>beta carbonic anhydrase 1 [Harmonia axyridis]</t>
  </si>
  <si>
    <t>Harmonia axyridis</t>
  </si>
  <si>
    <t>beta carbonic anhydrase 1-like [Aphis gossypii]</t>
  </si>
  <si>
    <t>Aphis gossypii</t>
  </si>
  <si>
    <t>cotton aphid</t>
  </si>
  <si>
    <t>beta carbonic anhydrase 1 [Bicyclus anynana]</t>
  </si>
  <si>
    <t>Bicyclus anynana</t>
  </si>
  <si>
    <t>squinting bush brown</t>
  </si>
  <si>
    <t>beta carbonic anhydrase 1 isoform X1 [Athalia rosae]</t>
  </si>
  <si>
    <t>Athalia rosae</t>
  </si>
  <si>
    <t>coleseed sawfly</t>
  </si>
  <si>
    <t>beta carbonic anhydrase 1 [Drosophila serrata]</t>
  </si>
  <si>
    <t>Drosophila serrata</t>
  </si>
  <si>
    <t>Carbonic anhydrase [Cinara cedri]</t>
  </si>
  <si>
    <t>Cinara cedri</t>
  </si>
  <si>
    <t>hypothetical protein HA402_009804 [Bradysia odoriphaga]</t>
  </si>
  <si>
    <t>Bradysia odoriphaga</t>
  </si>
  <si>
    <t>bca-1 [Pristionchus pacificus]</t>
  </si>
  <si>
    <t>Pristionchus pacificus</t>
  </si>
  <si>
    <t>PREDICTED: beta carbonic anhydrase 1 isoform X1 [Ceratosolen solmsi marchali]</t>
  </si>
  <si>
    <t>Ceratosolen solmsi marchali</t>
  </si>
  <si>
    <t>PREDICTED: beta carbonic anhydrase 1-like [Hyalella azteca]</t>
  </si>
  <si>
    <t>Hyalella azteca</t>
  </si>
  <si>
    <t>PREDICTED: LOW QUALITY PROTEIN: beta carbonic anhydrase 1-like [Aethina tumida]</t>
  </si>
  <si>
    <t>Aethina tumida</t>
  </si>
  <si>
    <t>small hive beetle</t>
  </si>
  <si>
    <t>Carbonic anhydrase [Fasciola gigantica]</t>
  </si>
  <si>
    <t>Fasciola gigantica</t>
  </si>
  <si>
    <t>beta carbonic anhydrase 1-like [Portunus trituberculatus]</t>
  </si>
  <si>
    <t>Portunus trituberculatus</t>
  </si>
  <si>
    <t>swimming crab</t>
  </si>
  <si>
    <t>beta carbonic anhydrase 1 isoform X1 [Bombus pyrosoma]</t>
  </si>
  <si>
    <t>Bombus pyrosoma</t>
  </si>
  <si>
    <t>PREDICTED: beta carbonic anhydrase 1 [Trachymyrmex septentrionalis]</t>
  </si>
  <si>
    <t>Trachymyrmex septentrionalis</t>
  </si>
  <si>
    <t>beta carbonic anhydrase 1 [Sipha flava]</t>
  </si>
  <si>
    <t>Sipha flava</t>
  </si>
  <si>
    <t>yellow sugarcane aphid</t>
  </si>
  <si>
    <t>beta carbonic anhydrase 1 [Aphidius gifuensis]</t>
  </si>
  <si>
    <t>Aphidius gifuensis</t>
  </si>
  <si>
    <t>hypothetical protein G9C98_006098 [Cotesia typhae]</t>
  </si>
  <si>
    <t>Cotesia typhae</t>
  </si>
  <si>
    <t>beta carbonic anhydrase 1 isoform X1 [Venturia canescens]</t>
  </si>
  <si>
    <t>Venturia canescens</t>
  </si>
  <si>
    <t>beta carbonic anhydrase 1-like [Photinus pyralis]</t>
  </si>
  <si>
    <t>beta carbonic anhydrase 1 isoform X1 [Megalopta genalis]</t>
  </si>
  <si>
    <t>Megalopta genalis</t>
  </si>
  <si>
    <t>beta carbonic anhydrase 1 [Pieris rapae]</t>
  </si>
  <si>
    <t>Pieris rapae</t>
  </si>
  <si>
    <t>cabbage white</t>
  </si>
  <si>
    <t>PREDICTED: beta carbonic anhydrase 1 [Atta colombica]</t>
  </si>
  <si>
    <t>Atta colombica</t>
  </si>
  <si>
    <t>beta carbonic anhydrase 1-like [Aphis craccivora]</t>
  </si>
  <si>
    <t>Aphis craccivora</t>
  </si>
  <si>
    <t>cowpea aphid</t>
  </si>
  <si>
    <t>beta carbonic anhydrase 1 isoform X1 [Trichogramma pretiosum]</t>
  </si>
  <si>
    <t>Trichogramma pretiosum</t>
  </si>
  <si>
    <t>beta carbonic anhydrase 1 [Zeugodacus cucurbitae]</t>
  </si>
  <si>
    <t>Zeugodacus cucurbitae</t>
  </si>
  <si>
    <t>melon fly</t>
  </si>
  <si>
    <t>Carbonic anhydrase [Fasciolopsis buski]</t>
  </si>
  <si>
    <t>Fasciolopsis buski</t>
  </si>
  <si>
    <t>beta carbonic anhydrase 1 [Contarinia nasturtii]</t>
  </si>
  <si>
    <t>Contarinia nasturtii</t>
  </si>
  <si>
    <t>swede midge</t>
  </si>
  <si>
    <t>PREDICTED: beta carbonic anhydrase 1 isoform X2 [Atta cephalotes]</t>
  </si>
  <si>
    <t>Atta cephalotes</t>
  </si>
  <si>
    <t>beta carbonic anhydrase 1 isoform X1 [Ceratina calcarata]</t>
  </si>
  <si>
    <t>Ceratina calcarata</t>
  </si>
  <si>
    <t>PREDICTED: beta carbonic anhydrase 1 [Cyphomyrmex costatus]</t>
  </si>
  <si>
    <t>Cyphomyrmex costatus</t>
  </si>
  <si>
    <t>beta carbonic anhydrase 1-like [Acyrthosiphon pisum]</t>
  </si>
  <si>
    <t>Acyrthosiphon pisum</t>
  </si>
  <si>
    <t>pea aphid</t>
  </si>
  <si>
    <t>Beta carbonic anhydrase 1 [Schistosoma japonicum]</t>
  </si>
  <si>
    <t>Schistosoma japonicum</t>
  </si>
  <si>
    <t>PREDICTED: beta carbonic anhydrase 1 [Trachymyrmex zeteki]</t>
  </si>
  <si>
    <t>Trachymyrmex zeteki</t>
  </si>
  <si>
    <t>beta carbonic anhydrase 1 isoform X1 [Hermetia illucens]</t>
  </si>
  <si>
    <t>Hermetia illucens</t>
  </si>
  <si>
    <t>beta carbonic anhydrase 1-like isoform X1 [Aphis gossypii]</t>
  </si>
  <si>
    <t>beta carbonic anhydrase 1 isoform X1 [Acyrthosiphon pisum]</t>
  </si>
  <si>
    <t>PREDICTED: beta carbonic anhydrase 1 [Stomoxys calcitrans]</t>
  </si>
  <si>
    <t>Stomoxys calcitrans</t>
  </si>
  <si>
    <t>stable fly</t>
  </si>
  <si>
    <t>PREDICTED: beta carbonic anhydrase 1 [Trachymyrmex cornetzi]</t>
  </si>
  <si>
    <t>Trachymyrmex cornetzi</t>
  </si>
  <si>
    <t>Beta carbonic anhydrase 1 [Lamellibrachia satsuma]</t>
  </si>
  <si>
    <t>Lamellibrachia satsuma</t>
  </si>
  <si>
    <t>Beta carbonic anhydrase 1 [Caenorhabditis elegans]</t>
  </si>
  <si>
    <t>Caenorhabditis elegans</t>
  </si>
  <si>
    <t>beta carbonic anhydrase 1-like [Myzus persicae]</t>
  </si>
  <si>
    <t>Myzus persicae</t>
  </si>
  <si>
    <t>green peach aphid</t>
  </si>
  <si>
    <t>unnamed protein product [Daphnia galeata]</t>
  </si>
  <si>
    <t>Daphnia galeata</t>
  </si>
  <si>
    <t>PREDICTED: beta carbonic anhydrase 1 isoform X1 [Megachile rotundata]</t>
  </si>
  <si>
    <t>Megachile rotundata</t>
  </si>
  <si>
    <t>alfalfa leafcutting bee</t>
  </si>
  <si>
    <t>beta carbonic anhydrase 1-like [Rhopalosiphum maidis]</t>
  </si>
  <si>
    <t>Rhopalosiphum maidis</t>
  </si>
  <si>
    <t>corn leaf aphid</t>
  </si>
  <si>
    <t>beta carbonic anhydrase [Palaemon carinicauda]</t>
  </si>
  <si>
    <t>Palaemon carinicauda</t>
  </si>
  <si>
    <t>unnamed protein product [Rotaria sp. Silwood2]</t>
  </si>
  <si>
    <t>Rotaria sp. Silwood2</t>
  </si>
  <si>
    <t>beta carbonic anhydrase 1 [Glossina fuscipes]</t>
  </si>
  <si>
    <t>Glossina fuscipes</t>
  </si>
  <si>
    <t>carbonic anhydrase-like [Saccoglossus kowalevskii]</t>
  </si>
  <si>
    <t>Saccoglossus kowalevskii</t>
  </si>
  <si>
    <t>Beta carbonic anhydrase 1 [Chionoecetes opilio]</t>
  </si>
  <si>
    <t>Chionoecetes opilio</t>
  </si>
  <si>
    <t>snow crab</t>
  </si>
  <si>
    <t>PREDICTED: beta carbonic anhydrase 1 isoform X2 [Bemisia tabaci]</t>
  </si>
  <si>
    <t>beta carbonic anhydrase 1 [Nomia melanderi]</t>
  </si>
  <si>
    <t>Nomia melanderi</t>
  </si>
  <si>
    <t>Alkali bee</t>
  </si>
  <si>
    <t>beta carbonic anhydrase 1 [Aricia agestis]</t>
  </si>
  <si>
    <t>Aricia agestis</t>
  </si>
  <si>
    <t>brown argus</t>
  </si>
  <si>
    <t>hypothetical protein DPMN_033642 [Dreissena polymorpha]</t>
  </si>
  <si>
    <t>Dreissena polymorpha</t>
  </si>
  <si>
    <t>unnamed protein product [Spirometra erinaceieuropaei]</t>
  </si>
  <si>
    <t>Spirometra erinaceieuropaei</t>
  </si>
  <si>
    <t>hypothetical protein KR038_001474 [Drosophila bunnanda]</t>
  </si>
  <si>
    <t>Drosophila bunnanda</t>
  </si>
  <si>
    <t>hypothetical protein DOY81_006484 [Sarcophaga bullata]</t>
  </si>
  <si>
    <t>Sarcophaga bullata</t>
  </si>
  <si>
    <t>grey fleshfly</t>
  </si>
  <si>
    <t>beta carbonic anhydrase 1 [Melanaphis sacchari]</t>
  </si>
  <si>
    <t>Melanaphis sacchari</t>
  </si>
  <si>
    <t>beta carbonic anhydrase 1 isoform X1 [Apis cerana]</t>
  </si>
  <si>
    <t>Apis cerana</t>
  </si>
  <si>
    <t>Asiatic honeybee</t>
  </si>
  <si>
    <t>Similar to bca-1: Beta carbonic anhydrase 1 (Caenorhabditis briggsae) [Cotesia congregata]</t>
  </si>
  <si>
    <t>Cotesia congregata</t>
  </si>
  <si>
    <t>beta carbonic anhydrase 1-like [Penaeus vannamei]</t>
  </si>
  <si>
    <t>Penaeus vannamei</t>
  </si>
  <si>
    <t>Pacific white shrimp</t>
  </si>
  <si>
    <t>beta carbonic anhydrase 1 [Orussus abietinus]</t>
  </si>
  <si>
    <t>Orussus abietinus</t>
  </si>
  <si>
    <t>beta carbonic anhydrase 1 isoform X1 [Apis dorsata]</t>
  </si>
  <si>
    <t>Apis dorsata</t>
  </si>
  <si>
    <t>giant honeybee</t>
  </si>
  <si>
    <t>beta carbonic anhydrase 1 [Zootermopsis nevadensis]</t>
  </si>
  <si>
    <t>Zootermopsis nevadensis</t>
  </si>
  <si>
    <t>beta carbonic anhydrase 1-like isoform X1 [Lepeophtheirus salmonis]</t>
  </si>
  <si>
    <t>Lepeophtheirus salmonis</t>
  </si>
  <si>
    <t>salmon louse</t>
  </si>
  <si>
    <t>hypothetical protein B9Z55_024466 [Caenorhabditis nigoni]</t>
  </si>
  <si>
    <t>Caenorhabditis nigoni</t>
  </si>
  <si>
    <t>beta carbonic anhydrase 1-like [Penaeus japonicus]</t>
  </si>
  <si>
    <t>Penaeus japonicus</t>
  </si>
  <si>
    <t>beta carbonic anhydrase 1 [Plutella xylostella]</t>
  </si>
  <si>
    <t>Plutella xylostella</t>
  </si>
  <si>
    <t>diamondback moth</t>
  </si>
  <si>
    <t>beta carbonic anhydrase 1 [Galleria mellonella]</t>
  </si>
  <si>
    <t>Galleria mellonella</t>
  </si>
  <si>
    <t>greater wax moth</t>
  </si>
  <si>
    <t>beta carbonic anhydrase 1 [Drosophila willistoni]</t>
  </si>
  <si>
    <t>Drosophila willistoni</t>
  </si>
  <si>
    <t>unnamed protein product [Caenorhabditis auriculariae]</t>
  </si>
  <si>
    <t>Caenorhabditis auriculariae</t>
  </si>
  <si>
    <t>unnamed protein product [Rotaria socialis]</t>
  </si>
  <si>
    <t>Rotaria socialis</t>
  </si>
  <si>
    <t>beta carbonic anhydrase 1 [Cotesia glomerata]</t>
  </si>
  <si>
    <t>Protein CBR-BCA-1 [Caenorhabditis briggsae]</t>
  </si>
  <si>
    <t>Caenorhabditis briggsae</t>
  </si>
  <si>
    <t>hypothetical protein BOX15_Mlig011231g1 [Macrostomum lignano]</t>
  </si>
  <si>
    <t>Macrostomum lignano</t>
  </si>
  <si>
    <t>beta carbonic anhydrase 1 isoform X1 [Bombus terrestris]</t>
  </si>
  <si>
    <t>Bombus terrestris</t>
  </si>
  <si>
    <t>buff-tailed bumblebee</t>
  </si>
  <si>
    <t>bca-2 [Pristionchus pacificus]</t>
  </si>
  <si>
    <t>hypothetical protein LOTGIDRAFT_116181 [Lottia gigantea]</t>
  </si>
  <si>
    <t>Lottia gigantea</t>
  </si>
  <si>
    <t>owl limpet</t>
  </si>
  <si>
    <t>beta carbonic anhydrase 1-like [Penaeus monodon]</t>
  </si>
  <si>
    <t>Penaeus monodon</t>
  </si>
  <si>
    <t>black tiger shrimp</t>
  </si>
  <si>
    <t>beta carbonic anhydrase 1-like [Gigantopelta aegis]</t>
  </si>
  <si>
    <t>Gigantopelta aegis</t>
  </si>
  <si>
    <t>beta carbonic anhydrase 1 isoform X1 [Apis florea]</t>
  </si>
  <si>
    <t>Apis florea</t>
  </si>
  <si>
    <t>little honeybee</t>
  </si>
  <si>
    <t>beta carbonic anhydrase 1 [Ctenocephalides felis]</t>
  </si>
  <si>
    <t>Ctenocephalides felis</t>
  </si>
  <si>
    <t>cat flea</t>
  </si>
  <si>
    <t>beta carbonic anhydrase 1 isoform X3 [Diachasma alloeum]</t>
  </si>
  <si>
    <t>Diachasma alloeum</t>
  </si>
  <si>
    <t>beta carbonic anhydrase 1 [Thrips palmi]</t>
  </si>
  <si>
    <t>Thrips palmi</t>
  </si>
  <si>
    <t>beta carbonic anhydrase 1-like [Mizuhopecten yessoensis]</t>
  </si>
  <si>
    <t>Mizuhopecten yessoensis</t>
  </si>
  <si>
    <t>Yesso scallop</t>
  </si>
  <si>
    <t>hypothetical protein GEV33_006647 [Tenebrio molitor]</t>
  </si>
  <si>
    <t>hypothetical protein Cfor_02370 [Coptotermes formosanus]</t>
  </si>
  <si>
    <t>Coptotermes formosanus</t>
  </si>
  <si>
    <t>Formosan subterranean termite</t>
  </si>
  <si>
    <t>hypothetical protein P879_11474 [Paragonimus westermani]</t>
  </si>
  <si>
    <t>beta carbonic anhydrase 1-like [Pecten maximus]</t>
  </si>
  <si>
    <t>Pecten maximus</t>
  </si>
  <si>
    <t>Carbonic anhydrase [Lepeophtheirus salmonis]</t>
  </si>
  <si>
    <t>Beta carbonic anhydrase 1 [Trichinella papuae]</t>
  </si>
  <si>
    <t>Trichinella papuae</t>
  </si>
  <si>
    <t>PREDICTED: beta carbonic anhydrase 1 [Fopius arisanus]</t>
  </si>
  <si>
    <t>Fopius arisanus</t>
  </si>
  <si>
    <t>unnamed protein product [Adineta ricciae]</t>
  </si>
  <si>
    <t>Adineta ricciae</t>
  </si>
  <si>
    <t>Beta carbonic anhydrase 1 [Trichinella zimbabwensis]</t>
  </si>
  <si>
    <t>Trichinella zimbabwensis</t>
  </si>
  <si>
    <t>hypothetical protein KM043_007448 [Ampulex compressa]</t>
  </si>
  <si>
    <t>Ampulex compressa</t>
  </si>
  <si>
    <t>unnamed protein product [Rotaria sp. Silwood1]</t>
  </si>
  <si>
    <t>Rotaria sp. Silwood1</t>
  </si>
  <si>
    <t>carbonate dehydratase [Trichuris suis]</t>
  </si>
  <si>
    <t>Trichuris suis</t>
  </si>
  <si>
    <t>pig whipworm</t>
  </si>
  <si>
    <t>hypothetical protein M513_00182 [Trichuris suis]</t>
  </si>
  <si>
    <t>hypothetical protein L3Y34_012134 [Caenorhabditis briggsae]</t>
  </si>
  <si>
    <t>DgyrCDS11531 [Dimorphilus gyrociliatus]</t>
  </si>
  <si>
    <t>Dimorphilus gyrociliatus</t>
  </si>
  <si>
    <t>unnamed protein product [Allacma fusca]</t>
  </si>
  <si>
    <t>Allacma fusca</t>
  </si>
  <si>
    <t>beta carbonic anhydrase 1-like isoform X1 [Frankliniella occidentalis]</t>
  </si>
  <si>
    <t>Frankliniella occidentalis</t>
  </si>
  <si>
    <t>western flower thrips</t>
  </si>
  <si>
    <t>CRE-BCA-1 protein [Caenorhabditis remanei]</t>
  </si>
  <si>
    <t>CBN-BCA-2 protein [Aphelenchus avenae]</t>
  </si>
  <si>
    <t>Aphelenchus avenae</t>
  </si>
  <si>
    <t>beta carbonic anhydrase 1-like [Haliotis rufescens]</t>
  </si>
  <si>
    <t>Haliotis rufescens</t>
  </si>
  <si>
    <t>red abalone</t>
  </si>
  <si>
    <t>hypothetical protein CAPTEDRAFT_157312 [Capitella teleta]</t>
  </si>
  <si>
    <t>Capitella teleta</t>
  </si>
  <si>
    <t>unnamed protein product [Rotaria sordida]</t>
  </si>
  <si>
    <t>Rotaria sordida</t>
  </si>
  <si>
    <t>Beta carbonic anhydrase 1 [Trichinella pseudospiralis]</t>
  </si>
  <si>
    <t>Trichinella pseudospiralis</t>
  </si>
  <si>
    <t>beta carbonic anhydrase 1-like isoform X2 [Lepeophtheirus salmonis]</t>
  </si>
  <si>
    <t>hypothetical protein L596_004929 [Steinernema carpocapsae]</t>
  </si>
  <si>
    <t>Steinernema carpocapsae</t>
  </si>
  <si>
    <t>CBN-BCA-2 protein [Caenorhabditis brenneri]</t>
  </si>
  <si>
    <t>Beta carbonic anhydrase 1 [Trichinella nativa]</t>
  </si>
  <si>
    <t>Trichinella nativa</t>
  </si>
  <si>
    <t>beta carbonic anhydrase 1-like [Anneissia japonica]</t>
  </si>
  <si>
    <t>Anneissia japonica</t>
  </si>
  <si>
    <t>carbonate dehydratase [Dictyocaulus viviparus]</t>
  </si>
  <si>
    <t>Dictyocaulus viviparus</t>
  </si>
  <si>
    <t>bovine lungworm</t>
  </si>
  <si>
    <t>GSCOCG00003256001-RA-CDS [Cotesia congregata]</t>
  </si>
  <si>
    <t>Beta carbonic anhydrase 1 [Trachymyrmex cornetzi]</t>
  </si>
  <si>
    <t>Beta carbonic anhydrase 1 [Trichinella britovi]</t>
  </si>
  <si>
    <t>Trichinella britovi</t>
  </si>
  <si>
    <t>Carbonic anhydrase [Caenorhabditis elegans]</t>
  </si>
  <si>
    <t>hypothetical protein KR059_008287 [Drosophila kikkawai]</t>
  </si>
  <si>
    <t>carbonate dehydratase [Ancylostoma caninum]</t>
  </si>
  <si>
    <t>Ancylostoma caninum</t>
  </si>
  <si>
    <t>dog hookworm</t>
  </si>
  <si>
    <t>unnamed protein product [Rotaria magnacalcarata]</t>
  </si>
  <si>
    <t>Rotaria magnacalcarata</t>
  </si>
  <si>
    <t>beta carbonic anhydrase 1-like [Haliotis rubra]</t>
  </si>
  <si>
    <t>Haliotis rubra</t>
  </si>
  <si>
    <t>blacklip abalone</t>
  </si>
  <si>
    <t>carbonic anhydrase [Elysia marginata]</t>
  </si>
  <si>
    <t>Elysia marginata</t>
  </si>
  <si>
    <t>unnamed protein product [Echinostoma caproni]</t>
  </si>
  <si>
    <t>Echinostoma caproni</t>
  </si>
  <si>
    <t>Protein CBR-BCA-2 [Caenorhabditis briggsae]</t>
  </si>
  <si>
    <t>Beta carbonic anhydrase 1; variant 2 [Schistosoma haematobium]</t>
  </si>
  <si>
    <t>Schistosoma haematobium</t>
  </si>
  <si>
    <t>unnamed protein product [Haemonchus placei]</t>
  </si>
  <si>
    <t>Haemonchus placei</t>
  </si>
  <si>
    <t>Carbonic anhydrase domain containing protein [Haemonchus contortus]</t>
  </si>
  <si>
    <t>Haemonchus contortus</t>
  </si>
  <si>
    <t>barber pole worm</t>
  </si>
  <si>
    <t>Carbonic anhydrase [Caligus clemensi]</t>
  </si>
  <si>
    <t>Caligus clemensi</t>
  </si>
  <si>
    <t>beta carbonic anhydrase 1 isoform X1 [Cryptotermes secundus]</t>
  </si>
  <si>
    <t>Cryptotermes secundus</t>
  </si>
  <si>
    <t>Beta carbonic anhydrase 1 [Trachymyrmex septentrionalis]</t>
  </si>
  <si>
    <t>hypothetical protein I4U23_003424 [Adineta vaga]</t>
  </si>
  <si>
    <t>Adineta vaga</t>
  </si>
  <si>
    <t>Beta carbonic anhydrase 1 [Trachymyrmex zeteki]</t>
  </si>
  <si>
    <t>hypothetical protein EGW08_002297 [Elysia chlorotica]</t>
  </si>
  <si>
    <t>Elysia chlorotica</t>
  </si>
  <si>
    <t>eastern emerald elysia</t>
  </si>
  <si>
    <t>CRE-BCA-2 protein [Caenorhabditis remanei]</t>
  </si>
  <si>
    <t>hypothetical protein ANCCEY_00179 [Ancylostoma ceylanicum]</t>
  </si>
  <si>
    <t>Ancylostoma ceylanicum</t>
  </si>
  <si>
    <t>beta carbonic anhydrase 1 [Nematostella vectensis]</t>
  </si>
  <si>
    <t>Nematostella vectensis</t>
  </si>
  <si>
    <t>starlet sea anemone</t>
  </si>
  <si>
    <t>PREDICTED: beta carbonic anhydrase 1-like [Octopus bimaculoides]</t>
  </si>
  <si>
    <t>Octopus bimaculoides</t>
  </si>
  <si>
    <t>carbonate dehydratase [Necator americanus]</t>
  </si>
  <si>
    <t>Necator americanus</t>
  </si>
  <si>
    <t>New World hookworm</t>
  </si>
  <si>
    <t>hypothetical protein [Adineta vaga]</t>
  </si>
  <si>
    <t>beta carbonic anhydrase 1-like isoform X1 [Pocillopora damicornis]</t>
  </si>
  <si>
    <t>Pocillopora damicornis</t>
  </si>
  <si>
    <t>carbonate dehydratase [Trichinella nativa]</t>
  </si>
  <si>
    <t>unnamed protein product [Adineta steineri]</t>
  </si>
  <si>
    <t>Adineta steineri</t>
  </si>
  <si>
    <t>beta carbonic anhydrase 1-like [Octopus sinensis]</t>
  </si>
  <si>
    <t>Octopus sinensis</t>
  </si>
  <si>
    <t>East Asian common octopus</t>
  </si>
  <si>
    <t>unnamed protein product [Angiostrongylus costaricensis]</t>
  </si>
  <si>
    <t>Angiostrongylus costaricensis</t>
  </si>
  <si>
    <t>Beta carbonic anhydrase 1 [Trichinella murrelli]</t>
  </si>
  <si>
    <t>Trichinella murrelli</t>
  </si>
  <si>
    <t>Beta carbonic anhydrase 1 [Trichinella sp. T9]</t>
  </si>
  <si>
    <t>Trichinella sp. T9</t>
  </si>
  <si>
    <t>Carbonic anhydrase family-containing protein [Strongyloides ratti]</t>
  </si>
  <si>
    <t>Strongyloides ratti</t>
  </si>
  <si>
    <t>beta carbonic anhydrase 1-like [Stylophora pistillata]</t>
  </si>
  <si>
    <t>Stylophora pistillata</t>
  </si>
  <si>
    <t>unnamed protein product [Schistosoma margrebowiei]</t>
  </si>
  <si>
    <t>Schistosoma margrebowiei</t>
  </si>
  <si>
    <t>beta carbonic anhydrase [Penaeus vannamei]</t>
  </si>
  <si>
    <t>Carbonic anhydrase [Trichuris trichiura]</t>
  </si>
  <si>
    <t>Trichuris trichiura</t>
  </si>
  <si>
    <t>human whipworm</t>
  </si>
  <si>
    <t>Carbonic anhydrase [Trinorchestia longiramus]</t>
  </si>
  <si>
    <t>Trinorchestia longiramus</t>
  </si>
  <si>
    <t>carbonic anhydrase [Plakobranchus ocellatus]</t>
  </si>
  <si>
    <t>Plakobranchus ocellatus</t>
  </si>
  <si>
    <t>unnamed protein product [Toxocara canis]</t>
  </si>
  <si>
    <t>Toxocara canis</t>
  </si>
  <si>
    <t>dog roundworm</t>
  </si>
  <si>
    <t>beta carbonic anhydrase 1-like isoform X2 [Vespa mandarinia]</t>
  </si>
  <si>
    <t>beta carbonic anhydrase 1 isoform X2 [Vespula pensylvanica]</t>
  </si>
  <si>
    <t>hypothetical protein WR25_17282 [Diploscapter pachys]</t>
  </si>
  <si>
    <t>Diploscapter pachys</t>
  </si>
  <si>
    <t>PREDICTED: beta carbonic anhydrase 1-like [Biomphalaria glabrata]</t>
  </si>
  <si>
    <t>Biomphalaria glabrata</t>
  </si>
  <si>
    <t>unnamed protein product [Brachionus calyciflorus]</t>
  </si>
  <si>
    <t>Brachionus calyciflorus</t>
  </si>
  <si>
    <t>Beta carbonic anhydrase 1 [Cyphomyrmex costatus]</t>
  </si>
  <si>
    <t>Beta carbonic anhydrase 1 [Trichoplax sp. H2]</t>
  </si>
  <si>
    <t>Trichoplax sp. H2</t>
  </si>
  <si>
    <t>Beta carbonic anhydrase 1 [Atta colombica]</t>
  </si>
  <si>
    <t>beta carbonic anhydrase 1 [Aplysia californica]</t>
  </si>
  <si>
    <t>Aplysia californica</t>
  </si>
  <si>
    <t>California sea hare</t>
  </si>
  <si>
    <t>hypothetical protein TRIADDRAFT_29634 [Trichoplax adhaerens]</t>
  </si>
  <si>
    <t>Trichoplax adhaerens</t>
  </si>
  <si>
    <t>unnamed protein product [Candidula unifasciata]</t>
  </si>
  <si>
    <t>Candidula unifasciata</t>
  </si>
  <si>
    <t>beta carbonic anhydrase 1 [Lingula anatina]</t>
  </si>
  <si>
    <t>Lingula anatina</t>
  </si>
  <si>
    <t>unnamed protein product [Heligmosomoides polygyrus]</t>
  </si>
  <si>
    <t>Heligmosomoides polygyrus</t>
  </si>
  <si>
    <t>hypothetical protein Angca_003325 [Angiostrongylus cantonensis]</t>
  </si>
  <si>
    <t>Angiostrongylus cantonensis</t>
  </si>
  <si>
    <t>rat lungworm</t>
  </si>
  <si>
    <t>Beta carbonic anhydrase 1 [Toxocara canis]</t>
  </si>
  <si>
    <t>hypothetical protein FO519_000328 [Halicephalobus sp. NKZ332]</t>
  </si>
  <si>
    <t>Halicephalobus sp. NKZ332</t>
  </si>
  <si>
    <t>beta carbonic anhydrase 1 [Brachionus plicatilis]</t>
  </si>
  <si>
    <t>Brachionus plicatilis</t>
  </si>
  <si>
    <t>unnamed protein product [Meloidogyne enterolobii]</t>
  </si>
  <si>
    <t>Meloidogyne enterolobii</t>
  </si>
  <si>
    <t>Carbonic anhydrase [Meloidogyne graminicola]</t>
  </si>
  <si>
    <t>Meloidogyne graminicola</t>
  </si>
  <si>
    <t>Beta carbonic anhydrase 1 [Bulinus truncatus]</t>
  </si>
  <si>
    <t>Bulinus truncatus</t>
  </si>
  <si>
    <t>beta carbonic anhydrase 1-like [Acropora millepora]</t>
  </si>
  <si>
    <t>Acropora millepora</t>
  </si>
  <si>
    <t>beta carbonic anhydrase 1 isoform X2 [Cryptotermes secundus]</t>
  </si>
  <si>
    <t>unnamed protein product [Soboliphyme baturini]</t>
  </si>
  <si>
    <t>Soboliphyme baturini</t>
  </si>
  <si>
    <t>PREDICTED: beta carbonic anhydrase 1-like [Priapulus caudatus]</t>
  </si>
  <si>
    <t>Priapulus caudatus</t>
  </si>
  <si>
    <t>unnamed protein product [Enterobius vermicularis]</t>
  </si>
  <si>
    <t>Enterobius vermicularis</t>
  </si>
  <si>
    <t>human pinworm</t>
  </si>
  <si>
    <t>unnamed protein product [Bursaphelenchus xylophilus]</t>
  </si>
  <si>
    <t>Bursaphelenchus xylophilus</t>
  </si>
  <si>
    <t>pine wood nematode</t>
  </si>
  <si>
    <t>Monocarboxylate transporter 10 [Stylophora pistillata]</t>
  </si>
  <si>
    <t>unnamed protein product [Bursaphelenchus okinawaensis]</t>
  </si>
  <si>
    <t>Bursaphelenchus okinawaensis</t>
  </si>
  <si>
    <t>Beta carbonic anhydrase 1 [Trichinella spiralis]</t>
  </si>
  <si>
    <t>Trichinella spiralis</t>
  </si>
  <si>
    <t>Hypp4250 [Branchiostoma lanceolatum]</t>
  </si>
  <si>
    <t>Branchiostoma lanceolatum</t>
  </si>
  <si>
    <t>amphioxus</t>
  </si>
  <si>
    <t xml:space="preserve">		</t>
  </si>
  <si>
    <t>Group</t>
  </si>
  <si>
    <t>tardigrade</t>
  </si>
  <si>
    <t>crustacean</t>
  </si>
  <si>
    <t>flatworm</t>
  </si>
  <si>
    <t>insect</t>
  </si>
  <si>
    <t>sea anemone</t>
  </si>
  <si>
    <t>nematode</t>
  </si>
  <si>
    <t>NCBI Accession</t>
  </si>
  <si>
    <t>GAU97340.1</t>
  </si>
  <si>
    <t>XP_037075907.1</t>
  </si>
  <si>
    <t>XP_020895242.1</t>
  </si>
  <si>
    <t>NP_649849.1</t>
  </si>
  <si>
    <t>KAH8855123.1</t>
  </si>
  <si>
    <t>NP_741809.1</t>
  </si>
  <si>
    <t>tardigrades</t>
  </si>
  <si>
    <t>sea anemones</t>
  </si>
  <si>
    <t>crustaceans</t>
  </si>
  <si>
    <t>insects</t>
  </si>
  <si>
    <t>nematodes</t>
  </si>
  <si>
    <t>KAF5400048.1</t>
  </si>
  <si>
    <t>Per. ident</t>
  </si>
  <si>
    <t>Acc. Len</t>
  </si>
  <si>
    <t>chordates</t>
  </si>
  <si>
    <t>mean</t>
  </si>
  <si>
    <t>std dev</t>
  </si>
  <si>
    <t>min</t>
  </si>
  <si>
    <t>max</t>
  </si>
  <si>
    <t>platyhelminthes</t>
  </si>
  <si>
    <t>Chosen for the small MSA of Fig.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</si>
</sst>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9" fontId="0" fillId="0" borderId="0" xfId="0" applyNumberFormat="1"/>
    <xf numFmtId="11" fontId="0" fillId="0" borderId="0" xfId="0" applyNumberFormat="1"/>
    <xf numFmtId="0" fontId="0" fillId="33" borderId="0" xfId="0" applyFill="1"/>
    <xf numFmtId="0" fontId="0" fillId="0" borderId="0" xfId="0" applyFill="1"/>
    <xf numFmtId="0" fontId="18" fillId="0" borderId="10" xfId="0" applyFont="1" applyFill="1" applyBorder="1"/>
    <xf numFmtId="0" fontId="19" fillId="0" borderId="11" xfId="0" applyFont="1" applyFill="1" applyBorder="1"/>
    <xf numFmtId="0" fontId="20" fillId="0" borderId="14" xfId="0" applyFont="1" applyFill="1" applyBorder="1"/>
    <xf numFmtId="0" fontId="19" fillId="0" borderId="12" xfId="0" applyFont="1" applyFill="1" applyBorder="1"/>
    <xf numFmtId="0" fontId="20" fillId="0" borderId="0" xfId="0" applyFont="1" applyFill="1" applyBorder="1"/>
    <xf numFmtId="0" fontId="19" fillId="0" borderId="13" xfId="0" applyFont="1" applyFill="1" applyBorder="1"/>
    <xf numFmtId="0" fontId="20" fillId="0" borderId="15" xfId="0" applyFont="1" applyFill="1" applyBorder="1"/>
    <xf numFmtId="0" fontId="16" fillId="0" borderId="0" xfId="0" applyFont="1"/>
    <xf numFmtId="165" fontId="0" fillId="0" borderId="0" xfId="0" applyNumberFormat="1"/>
    <xf numFmtId="0" fontId="18" fillId="0" borderId="16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7"/>
  <sheetViews>
    <sheetView tabSelected="1" zoomScaleNormal="100" workbookViewId="0">
      <pane ySplit="1" topLeftCell="A2" activePane="bottomLeft" state="frozen"/>
      <selection pane="bottomLeft" activeCell="H434" sqref="H434"/>
    </sheetView>
  </sheetViews>
  <sheetFormatPr defaultRowHeight="14.4" x14ac:dyDescent="0.3"/>
  <cols>
    <col min="1" max="1" width="56.88671875" customWidth="1"/>
    <col min="8" max="8" width="15" bestFit="1" customWidth="1"/>
    <col min="9" max="9" width="29.77734375" bestFit="1" customWidth="1"/>
    <col min="10" max="10" width="27.21875" bestFit="1" customWidth="1"/>
    <col min="11" max="11" width="11.21875" customWidth="1"/>
  </cols>
  <sheetData>
    <row r="1" spans="1:11" x14ac:dyDescent="0.3">
      <c r="A1" s="12" t="s">
        <v>0</v>
      </c>
      <c r="B1" s="12" t="s">
        <v>3</v>
      </c>
      <c r="C1" s="12" t="s">
        <v>4</v>
      </c>
      <c r="D1" s="12" t="s">
        <v>5</v>
      </c>
      <c r="E1" s="12" t="s">
        <v>6</v>
      </c>
      <c r="F1" s="12" t="s">
        <v>861</v>
      </c>
      <c r="G1" s="12" t="s">
        <v>862</v>
      </c>
      <c r="H1" s="12" t="s">
        <v>7</v>
      </c>
      <c r="I1" s="12" t="s">
        <v>1</v>
      </c>
      <c r="J1" s="12" t="s">
        <v>2</v>
      </c>
      <c r="K1" s="12" t="s">
        <v>841</v>
      </c>
    </row>
    <row r="2" spans="1:11" x14ac:dyDescent="0.3">
      <c r="A2" t="s">
        <v>8</v>
      </c>
      <c r="B2">
        <v>947166</v>
      </c>
      <c r="C2">
        <v>143</v>
      </c>
      <c r="D2" s="1">
        <v>0.99</v>
      </c>
      <c r="E2" s="2">
        <v>9.9999999999999996E-39</v>
      </c>
      <c r="F2">
        <v>33.049999999999997</v>
      </c>
      <c r="G2">
        <v>343</v>
      </c>
      <c r="H2" s="3" t="str">
        <f>HYPERLINK("https://www.ncbi.nlm.nih.gov/protein/GAU97340.1?report=genbank&amp;log$=prottop&amp;blast_rank=1&amp;RID=2YBR89SD016","GAU97340.1")</f>
        <v>GAU97340.1</v>
      </c>
      <c r="I2" s="3" t="s">
        <v>9</v>
      </c>
      <c r="J2" t="s">
        <v>10</v>
      </c>
      <c r="K2" t="s">
        <v>842</v>
      </c>
    </row>
    <row r="3" spans="1:11" x14ac:dyDescent="0.3">
      <c r="A3" t="s">
        <v>11</v>
      </c>
      <c r="B3">
        <v>41117</v>
      </c>
      <c r="C3">
        <v>138</v>
      </c>
      <c r="D3" s="1">
        <v>1</v>
      </c>
      <c r="E3" s="2">
        <v>2.0000000000000001E-37</v>
      </c>
      <c r="F3">
        <v>32.07</v>
      </c>
      <c r="G3">
        <v>258</v>
      </c>
      <c r="H3" s="3" t="str">
        <f>HYPERLINK("https://www.ncbi.nlm.nih.gov/protein/XP_037075907.1?report=genbank&amp;log$=prottop&amp;blast_rank=2&amp;RID=2YBR89SD016","XP_037075907.1")</f>
        <v>XP_037075907.1</v>
      </c>
      <c r="I3" s="3" t="s">
        <v>12</v>
      </c>
      <c r="J3" t="s">
        <v>10</v>
      </c>
      <c r="K3" t="s">
        <v>843</v>
      </c>
    </row>
    <row r="4" spans="1:11" x14ac:dyDescent="0.3">
      <c r="A4" t="s">
        <v>13</v>
      </c>
      <c r="B4">
        <v>1232801</v>
      </c>
      <c r="C4">
        <v>137</v>
      </c>
      <c r="D4" s="1">
        <v>1</v>
      </c>
      <c r="E4" s="2">
        <v>4.0000000000000003E-37</v>
      </c>
      <c r="F4">
        <v>32.07</v>
      </c>
      <c r="G4">
        <v>258</v>
      </c>
      <c r="H4" t="str">
        <f>HYPERLINK("https://www.ncbi.nlm.nih.gov/protein/XP_043227363.1?report=genbank&amp;log$=prottop&amp;blast_rank=3&amp;RID=2YBR89SD016","XP_043227363.1")</f>
        <v>XP_043227363.1</v>
      </c>
      <c r="I4" t="s">
        <v>14</v>
      </c>
      <c r="J4" t="s">
        <v>10</v>
      </c>
      <c r="K4" t="s">
        <v>843</v>
      </c>
    </row>
    <row r="5" spans="1:11" x14ac:dyDescent="0.3">
      <c r="A5" t="s">
        <v>15</v>
      </c>
      <c r="B5">
        <v>2072580</v>
      </c>
      <c r="C5">
        <v>139</v>
      </c>
      <c r="D5" s="1">
        <v>0.99</v>
      </c>
      <c r="E5" s="2">
        <v>4.0000000000000003E-37</v>
      </c>
      <c r="F5">
        <v>32.19</v>
      </c>
      <c r="G5">
        <v>352</v>
      </c>
      <c r="H5" t="str">
        <f>HYPERLINK("https://www.ncbi.nlm.nih.gov/protein/OQV24824.1?report=genbank&amp;log$=prottop&amp;blast_rank=4&amp;RID=2YBR89SD016","OQV24824.1")</f>
        <v>OQV24824.1</v>
      </c>
      <c r="I5" t="s">
        <v>16</v>
      </c>
      <c r="J5" t="s">
        <v>10</v>
      </c>
      <c r="K5" t="s">
        <v>842</v>
      </c>
    </row>
    <row r="6" spans="1:11" x14ac:dyDescent="0.3">
      <c r="A6" t="s">
        <v>17</v>
      </c>
      <c r="B6">
        <v>100268</v>
      </c>
      <c r="C6">
        <v>134</v>
      </c>
      <c r="D6" s="1">
        <v>0.99</v>
      </c>
      <c r="E6" s="2">
        <v>6.0000000000000003E-36</v>
      </c>
      <c r="F6">
        <v>28.63</v>
      </c>
      <c r="G6">
        <v>253</v>
      </c>
      <c r="H6" s="3" t="str">
        <f>HYPERLINK("https://www.ncbi.nlm.nih.gov/protein/KAF5400048.1?report=genbank&amp;log$=prottop&amp;blast_rank=5&amp;RID=2YBR89SD016","KAF5400048.1")</f>
        <v>KAF5400048.1</v>
      </c>
      <c r="I6" s="3" t="s">
        <v>18</v>
      </c>
      <c r="J6" t="s">
        <v>10</v>
      </c>
      <c r="K6" t="s">
        <v>844</v>
      </c>
    </row>
    <row r="7" spans="1:11" x14ac:dyDescent="0.3">
      <c r="A7" t="s">
        <v>19</v>
      </c>
      <c r="B7">
        <v>61472</v>
      </c>
      <c r="C7">
        <v>132</v>
      </c>
      <c r="D7" s="1">
        <v>1</v>
      </c>
      <c r="E7" s="2">
        <v>4E-35</v>
      </c>
      <c r="F7">
        <v>31.22</v>
      </c>
      <c r="G7">
        <v>255</v>
      </c>
      <c r="H7" t="str">
        <f>HYPERLINK("https://www.ncbi.nlm.nih.gov/protein/CAD7446618.1?report=genbank&amp;log$=prottop&amp;blast_rank=6&amp;RID=2YBR89SD016","CAD7446618.1")</f>
        <v>CAD7446618.1</v>
      </c>
      <c r="I7" t="s">
        <v>20</v>
      </c>
      <c r="J7" t="s">
        <v>10</v>
      </c>
      <c r="K7" t="s">
        <v>845</v>
      </c>
    </row>
    <row r="8" spans="1:11" x14ac:dyDescent="0.3">
      <c r="A8" t="s">
        <v>21</v>
      </c>
      <c r="B8">
        <v>197161</v>
      </c>
      <c r="C8">
        <v>131</v>
      </c>
      <c r="D8" s="1">
        <v>1</v>
      </c>
      <c r="E8" s="2">
        <v>6.9999999999999999E-35</v>
      </c>
      <c r="F8">
        <v>30.8</v>
      </c>
      <c r="G8">
        <v>255</v>
      </c>
      <c r="H8" t="str">
        <f>HYPERLINK("https://www.ncbi.nlm.nih.gov/protein/XP_046392794.1?report=genbank&amp;log$=prottop&amp;blast_rank=7&amp;RID=2YBR89SD016","XP_046392794.1")</f>
        <v>XP_046392794.1</v>
      </c>
      <c r="I8" t="s">
        <v>22</v>
      </c>
      <c r="J8" t="s">
        <v>10</v>
      </c>
      <c r="K8" t="s">
        <v>845</v>
      </c>
    </row>
    <row r="9" spans="1:11" x14ac:dyDescent="0.3">
      <c r="A9" t="s">
        <v>23</v>
      </c>
      <c r="B9">
        <v>224129</v>
      </c>
      <c r="C9">
        <v>130</v>
      </c>
      <c r="D9" s="1">
        <v>1</v>
      </c>
      <c r="E9" s="2">
        <v>9.9999999999999993E-35</v>
      </c>
      <c r="F9">
        <v>32.49</v>
      </c>
      <c r="G9">
        <v>255</v>
      </c>
      <c r="H9" t="str">
        <f>HYPERLINK("https://www.ncbi.nlm.nih.gov/protein/XP_018319432.1?report=genbank&amp;log$=prottop&amp;blast_rank=8&amp;RID=2YBR89SD016","XP_018319432.1")</f>
        <v>XP_018319432.1</v>
      </c>
      <c r="I9" t="s">
        <v>24</v>
      </c>
      <c r="J9" t="s">
        <v>25</v>
      </c>
      <c r="K9" t="s">
        <v>845</v>
      </c>
    </row>
    <row r="10" spans="1:11" x14ac:dyDescent="0.3">
      <c r="A10" t="s">
        <v>26</v>
      </c>
      <c r="B10">
        <v>64391</v>
      </c>
      <c r="C10">
        <v>130</v>
      </c>
      <c r="D10" s="1">
        <v>1</v>
      </c>
      <c r="E10" s="2">
        <v>1.9999999999999999E-34</v>
      </c>
      <c r="F10">
        <v>31.65</v>
      </c>
      <c r="G10">
        <v>255</v>
      </c>
      <c r="H10" t="str">
        <f>HYPERLINK("https://www.ncbi.nlm.nih.gov/protein/VEN57246.1?report=genbank&amp;log$=prottop&amp;blast_rank=9&amp;RID=2YBR89SD016","VEN57246.1")</f>
        <v>VEN57246.1</v>
      </c>
      <c r="I10" t="s">
        <v>27</v>
      </c>
      <c r="J10" t="s">
        <v>28</v>
      </c>
      <c r="K10" t="s">
        <v>845</v>
      </c>
    </row>
    <row r="11" spans="1:11" x14ac:dyDescent="0.3">
      <c r="A11" t="s">
        <v>29</v>
      </c>
      <c r="B11">
        <v>59628</v>
      </c>
      <c r="C11">
        <v>130</v>
      </c>
      <c r="D11" s="1">
        <v>0.99</v>
      </c>
      <c r="E11" s="2">
        <v>1.9999999999999999E-34</v>
      </c>
      <c r="F11">
        <v>27.78</v>
      </c>
      <c r="G11">
        <v>253</v>
      </c>
      <c r="H11" s="4" t="str">
        <f>HYPERLINK("https://www.ncbi.nlm.nih.gov/protein/KAF7258038.1?report=genbank&amp;log$=prottop&amp;blast_rank=10&amp;RID=2YBR89SD016","KAF7258038.1")</f>
        <v>KAF7258038.1</v>
      </c>
      <c r="I11" s="4" t="s">
        <v>30</v>
      </c>
      <c r="J11" t="s">
        <v>10</v>
      </c>
      <c r="K11" t="s">
        <v>844</v>
      </c>
    </row>
    <row r="12" spans="1:11" x14ac:dyDescent="0.3">
      <c r="A12" t="s">
        <v>31</v>
      </c>
      <c r="B12">
        <v>2652724</v>
      </c>
      <c r="C12">
        <v>130</v>
      </c>
      <c r="D12" s="1">
        <v>0.99</v>
      </c>
      <c r="E12" s="2">
        <v>1.9999999999999999E-34</v>
      </c>
      <c r="F12">
        <v>31.9</v>
      </c>
      <c r="G12">
        <v>243</v>
      </c>
      <c r="H12" s="3" t="str">
        <f>HYPERLINK("https://www.ncbi.nlm.nih.gov/protein/XP_020895242.1?report=genbank&amp;log$=prottop&amp;blast_rank=11&amp;RID=2YBR89SD016","XP_020895242.1")</f>
        <v>XP_020895242.1</v>
      </c>
      <c r="I12" s="3" t="s">
        <v>32</v>
      </c>
      <c r="J12" t="s">
        <v>10</v>
      </c>
      <c r="K12" t="s">
        <v>846</v>
      </c>
    </row>
    <row r="13" spans="1:11" x14ac:dyDescent="0.3">
      <c r="A13" t="s">
        <v>33</v>
      </c>
      <c r="B13">
        <v>35525</v>
      </c>
      <c r="C13">
        <v>129</v>
      </c>
      <c r="D13" s="1">
        <v>1</v>
      </c>
      <c r="E13" s="2">
        <v>3.9999999999999997E-34</v>
      </c>
      <c r="F13">
        <v>29.11</v>
      </c>
      <c r="G13">
        <v>255</v>
      </c>
      <c r="H13" t="str">
        <f>HYPERLINK("https://www.ncbi.nlm.nih.gov/protein/XP_032783542.1?report=genbank&amp;log$=prottop&amp;blast_rank=12&amp;RID=2YBR89SD016","XP_032783542.1")</f>
        <v>XP_032783542.1</v>
      </c>
      <c r="I13" t="s">
        <v>34</v>
      </c>
      <c r="J13" t="s">
        <v>10</v>
      </c>
      <c r="K13" t="s">
        <v>843</v>
      </c>
    </row>
    <row r="14" spans="1:11" x14ac:dyDescent="0.3">
      <c r="A14" t="s">
        <v>35</v>
      </c>
      <c r="B14">
        <v>158441</v>
      </c>
      <c r="C14">
        <v>129</v>
      </c>
      <c r="D14" s="1">
        <v>1</v>
      </c>
      <c r="E14" s="2">
        <v>5.0000000000000003E-34</v>
      </c>
      <c r="F14">
        <v>31.38</v>
      </c>
      <c r="G14">
        <v>259</v>
      </c>
      <c r="H14" t="str">
        <f>HYPERLINK("https://www.ncbi.nlm.nih.gov/protein/XP_021963432.1?report=genbank&amp;log$=prottop&amp;blast_rank=13&amp;RID=2YBR89SD016","XP_021963432.1")</f>
        <v>XP_021963432.1</v>
      </c>
      <c r="I14" t="s">
        <v>36</v>
      </c>
      <c r="J14" t="s">
        <v>10</v>
      </c>
      <c r="K14" t="s">
        <v>845</v>
      </c>
    </row>
    <row r="15" spans="1:11" x14ac:dyDescent="0.3">
      <c r="A15" t="s">
        <v>37</v>
      </c>
      <c r="B15">
        <v>6669</v>
      </c>
      <c r="C15">
        <v>129</v>
      </c>
      <c r="D15" s="1">
        <v>1</v>
      </c>
      <c r="E15" s="2">
        <v>6E-34</v>
      </c>
      <c r="F15">
        <v>30.38</v>
      </c>
      <c r="G15">
        <v>255</v>
      </c>
      <c r="H15" t="str">
        <f>HYPERLINK("https://www.ncbi.nlm.nih.gov/protein/XP_046459477.1?report=genbank&amp;log$=prottop&amp;blast_rank=14&amp;RID=2YBR89SD016","XP_046459477.1")</f>
        <v>XP_046459477.1</v>
      </c>
      <c r="I15" t="s">
        <v>38</v>
      </c>
      <c r="J15" t="s">
        <v>39</v>
      </c>
      <c r="K15" t="s">
        <v>843</v>
      </c>
    </row>
    <row r="16" spans="1:11" x14ac:dyDescent="0.3">
      <c r="A16" t="s">
        <v>40</v>
      </c>
      <c r="B16">
        <v>197152</v>
      </c>
      <c r="C16">
        <v>128</v>
      </c>
      <c r="D16" s="1">
        <v>1</v>
      </c>
      <c r="E16" s="2">
        <v>9.0000000000000008E-34</v>
      </c>
      <c r="F16">
        <v>28.99</v>
      </c>
      <c r="G16">
        <v>255</v>
      </c>
      <c r="H16" t="str">
        <f>HYPERLINK("https://www.ncbi.nlm.nih.gov/protein/CAB3380083.1?report=genbank&amp;log$=prottop&amp;blast_rank=15&amp;RID=2YBR89SD016","CAB3380083.1")</f>
        <v>CAB3380083.1</v>
      </c>
      <c r="I16" t="s">
        <v>41</v>
      </c>
      <c r="J16" t="s">
        <v>10</v>
      </c>
      <c r="K16" t="s">
        <v>845</v>
      </c>
    </row>
    <row r="17" spans="1:11" x14ac:dyDescent="0.3">
      <c r="A17" t="s">
        <v>42</v>
      </c>
      <c r="B17">
        <v>168631</v>
      </c>
      <c r="C17">
        <v>128</v>
      </c>
      <c r="D17" s="1">
        <v>0.99</v>
      </c>
      <c r="E17" s="2">
        <v>1.0000000000000001E-33</v>
      </c>
      <c r="F17">
        <v>30.51</v>
      </c>
      <c r="G17">
        <v>254</v>
      </c>
      <c r="H17" t="str">
        <f>HYPERLINK("https://www.ncbi.nlm.nih.gov/protein/RVE42816.1?report=genbank&amp;log$=prottop&amp;blast_rank=16&amp;RID=2YBR89SD016","RVE42816.1")</f>
        <v>RVE42816.1</v>
      </c>
      <c r="I17" t="s">
        <v>43</v>
      </c>
      <c r="J17" t="s">
        <v>44</v>
      </c>
      <c r="K17" t="s">
        <v>845</v>
      </c>
    </row>
    <row r="18" spans="1:11" x14ac:dyDescent="0.3">
      <c r="A18" t="s">
        <v>45</v>
      </c>
      <c r="B18">
        <v>139649</v>
      </c>
      <c r="C18">
        <v>127</v>
      </c>
      <c r="D18" s="1">
        <v>1</v>
      </c>
      <c r="E18" s="2">
        <v>3.0000000000000002E-33</v>
      </c>
      <c r="F18">
        <v>30.38</v>
      </c>
      <c r="G18">
        <v>255</v>
      </c>
      <c r="H18" t="str">
        <f>HYPERLINK("https://www.ncbi.nlm.nih.gov/protein/XP_037949389.1?report=genbank&amp;log$=prottop&amp;blast_rank=17&amp;RID=2YBR89SD016","XP_037949389.1")</f>
        <v>XP_037949389.1</v>
      </c>
      <c r="I18" t="s">
        <v>46</v>
      </c>
      <c r="J18" t="s">
        <v>10</v>
      </c>
      <c r="K18" t="s">
        <v>845</v>
      </c>
    </row>
    <row r="19" spans="1:11" x14ac:dyDescent="0.3">
      <c r="A19" t="s">
        <v>47</v>
      </c>
      <c r="B19">
        <v>2038154</v>
      </c>
      <c r="C19">
        <v>127</v>
      </c>
      <c r="D19" s="1">
        <v>0.99</v>
      </c>
      <c r="E19" s="2">
        <v>3.0000000000000002E-33</v>
      </c>
      <c r="F19">
        <v>30.51</v>
      </c>
      <c r="G19">
        <v>255</v>
      </c>
      <c r="H19" t="str">
        <f>HYPERLINK("https://www.ncbi.nlm.nih.gov/protein/KAF2900987.1?report=genbank&amp;log$=prottop&amp;blast_rank=18&amp;RID=2YBR89SD016","KAF2900987.1")</f>
        <v>KAF2900987.1</v>
      </c>
      <c r="I19" t="s">
        <v>48</v>
      </c>
      <c r="J19" t="s">
        <v>10</v>
      </c>
      <c r="K19" t="s">
        <v>845</v>
      </c>
    </row>
    <row r="20" spans="1:11" x14ac:dyDescent="0.3">
      <c r="A20" t="s">
        <v>49</v>
      </c>
      <c r="B20">
        <v>147828</v>
      </c>
      <c r="C20">
        <v>127</v>
      </c>
      <c r="D20" s="1">
        <v>0.99</v>
      </c>
      <c r="E20" s="2">
        <v>3.0000000000000002E-33</v>
      </c>
      <c r="F20">
        <v>30.21</v>
      </c>
      <c r="G20">
        <v>249</v>
      </c>
      <c r="H20" t="str">
        <f>HYPERLINK("https://www.ncbi.nlm.nih.gov/protein/TGZ48833.1?report=genbank&amp;log$=prottop&amp;blast_rank=19&amp;RID=2YBR89SD016","TGZ48833.1")</f>
        <v>TGZ48833.1</v>
      </c>
      <c r="I20" t="s">
        <v>50</v>
      </c>
      <c r="J20" t="s">
        <v>10</v>
      </c>
      <c r="K20" t="s">
        <v>844</v>
      </c>
    </row>
    <row r="21" spans="1:11" x14ac:dyDescent="0.3">
      <c r="A21" t="s">
        <v>51</v>
      </c>
      <c r="B21">
        <v>31234</v>
      </c>
      <c r="C21">
        <v>127</v>
      </c>
      <c r="D21" s="1">
        <v>1</v>
      </c>
      <c r="E21" s="2">
        <v>4.0000000000000002E-33</v>
      </c>
      <c r="F21">
        <v>32.64</v>
      </c>
      <c r="G21">
        <v>270</v>
      </c>
      <c r="H21" t="str">
        <f>HYPERLINK("https://www.ncbi.nlm.nih.gov/protein/KAF1748068.1?report=genbank&amp;log$=prottop&amp;blast_rank=20&amp;RID=2YBR89SD016","KAF1748068.1")</f>
        <v>KAF1748068.1</v>
      </c>
      <c r="I21" t="s">
        <v>52</v>
      </c>
      <c r="J21" t="s">
        <v>10</v>
      </c>
      <c r="K21" t="s">
        <v>847</v>
      </c>
    </row>
    <row r="22" spans="1:11" x14ac:dyDescent="0.3">
      <c r="A22" t="s">
        <v>53</v>
      </c>
      <c r="B22">
        <v>123851</v>
      </c>
      <c r="C22">
        <v>129</v>
      </c>
      <c r="D22" s="1">
        <v>0.99</v>
      </c>
      <c r="E22" s="2">
        <v>4.0000000000000002E-33</v>
      </c>
      <c r="F22">
        <v>29.66</v>
      </c>
      <c r="G22">
        <v>345</v>
      </c>
      <c r="H22" t="str">
        <f>HYPERLINK("https://www.ncbi.nlm.nih.gov/protein/KAG8226740.1?report=genbank&amp;log$=prottop&amp;blast_rank=21&amp;RID=2YBR89SD016","KAG8226740.1")</f>
        <v>KAG8226740.1</v>
      </c>
      <c r="I22" t="s">
        <v>54</v>
      </c>
      <c r="J22" t="s">
        <v>55</v>
      </c>
      <c r="K22" t="s">
        <v>845</v>
      </c>
    </row>
    <row r="23" spans="1:11" x14ac:dyDescent="0.3">
      <c r="A23" t="s">
        <v>56</v>
      </c>
      <c r="B23">
        <v>74873</v>
      </c>
      <c r="C23">
        <v>126</v>
      </c>
      <c r="D23" s="1">
        <v>0.99</v>
      </c>
      <c r="E23" s="2">
        <v>5.0000000000000003E-33</v>
      </c>
      <c r="F23">
        <v>30.51</v>
      </c>
      <c r="G23">
        <v>255</v>
      </c>
      <c r="H23" t="str">
        <f>HYPERLINK("https://www.ncbi.nlm.nih.gov/protein/KFB35524.1?report=genbank&amp;log$=prottop&amp;blast_rank=22&amp;RID=2YBR89SD016","KFB35524.1")</f>
        <v>KFB35524.1</v>
      </c>
      <c r="I23" t="s">
        <v>57</v>
      </c>
      <c r="J23" t="s">
        <v>10</v>
      </c>
      <c r="K23" t="s">
        <v>845</v>
      </c>
    </row>
    <row r="24" spans="1:11" x14ac:dyDescent="0.3">
      <c r="A24" t="s">
        <v>58</v>
      </c>
      <c r="B24">
        <v>286706</v>
      </c>
      <c r="C24">
        <v>126</v>
      </c>
      <c r="D24" s="1">
        <v>0.99</v>
      </c>
      <c r="E24" s="2">
        <v>6.0000000000000003E-33</v>
      </c>
      <c r="F24">
        <v>30.51</v>
      </c>
      <c r="G24">
        <v>255</v>
      </c>
      <c r="H24" t="str">
        <f>HYPERLINK("https://www.ncbi.nlm.nih.gov/protein/XP_014283188.1?report=genbank&amp;log$=prottop&amp;blast_rank=23&amp;RID=2YBR89SD016","XP_014283188.1")</f>
        <v>XP_014283188.1</v>
      </c>
      <c r="I24" t="s">
        <v>59</v>
      </c>
      <c r="J24" t="s">
        <v>60</v>
      </c>
      <c r="K24" t="s">
        <v>845</v>
      </c>
    </row>
    <row r="25" spans="1:11" x14ac:dyDescent="0.3">
      <c r="A25" t="s">
        <v>61</v>
      </c>
      <c r="B25">
        <v>77166</v>
      </c>
      <c r="C25">
        <v>126</v>
      </c>
      <c r="D25" s="1">
        <v>1</v>
      </c>
      <c r="E25" s="2">
        <v>8.0000000000000004E-33</v>
      </c>
      <c r="F25">
        <v>31.65</v>
      </c>
      <c r="G25">
        <v>255</v>
      </c>
      <c r="H25" t="str">
        <f>HYPERLINK("https://www.ncbi.nlm.nih.gov/protein/XP_019763455.1?report=genbank&amp;log$=prottop&amp;blast_rank=24&amp;RID=2YBR89SD016","XP_019763455.1")</f>
        <v>XP_019763455.1</v>
      </c>
      <c r="I25" t="s">
        <v>62</v>
      </c>
      <c r="J25" t="s">
        <v>63</v>
      </c>
      <c r="K25" t="s">
        <v>845</v>
      </c>
    </row>
    <row r="26" spans="1:11" x14ac:dyDescent="0.3">
      <c r="A26" t="s">
        <v>64</v>
      </c>
      <c r="B26">
        <v>79782</v>
      </c>
      <c r="C26">
        <v>126</v>
      </c>
      <c r="D26" s="1">
        <v>1</v>
      </c>
      <c r="E26" s="2">
        <v>8.9999999999999998E-33</v>
      </c>
      <c r="F26">
        <v>30.8</v>
      </c>
      <c r="G26">
        <v>250</v>
      </c>
      <c r="H26" t="str">
        <f>HYPERLINK("https://www.ncbi.nlm.nih.gov/protein/XP_024081347.1?report=genbank&amp;log$=prottop&amp;blast_rank=25&amp;RID=2YBR89SD016","XP_024081347.1")</f>
        <v>XP_024081347.1</v>
      </c>
      <c r="I26" t="s">
        <v>65</v>
      </c>
      <c r="J26" t="s">
        <v>66</v>
      </c>
      <c r="K26" t="s">
        <v>845</v>
      </c>
    </row>
    <row r="27" spans="1:11" x14ac:dyDescent="0.3">
      <c r="A27" t="s">
        <v>67</v>
      </c>
      <c r="B27">
        <v>370605</v>
      </c>
      <c r="C27">
        <v>125</v>
      </c>
      <c r="D27" s="1">
        <v>1</v>
      </c>
      <c r="E27" s="2">
        <v>1.0000000000000001E-32</v>
      </c>
      <c r="F27">
        <v>29.96</v>
      </c>
      <c r="G27">
        <v>255</v>
      </c>
      <c r="H27" t="str">
        <f>HYPERLINK("https://www.ncbi.nlm.nih.gov/protein/KAF5295404.1?report=genbank&amp;log$=prottop&amp;blast_rank=26&amp;RID=2YBR89SD016","KAF5295404.1")</f>
        <v>KAF5295404.1</v>
      </c>
      <c r="I27" t="s">
        <v>68</v>
      </c>
      <c r="J27" t="s">
        <v>10</v>
      </c>
      <c r="K27" t="s">
        <v>845</v>
      </c>
    </row>
    <row r="28" spans="1:11" x14ac:dyDescent="0.3">
      <c r="A28" t="s">
        <v>69</v>
      </c>
      <c r="B28">
        <v>79782</v>
      </c>
      <c r="C28">
        <v>125</v>
      </c>
      <c r="D28" s="1">
        <v>1</v>
      </c>
      <c r="E28" s="2">
        <v>1.0000000000000001E-32</v>
      </c>
      <c r="F28">
        <v>30.8</v>
      </c>
      <c r="G28">
        <v>257</v>
      </c>
      <c r="H28" t="str">
        <f>HYPERLINK("https://www.ncbi.nlm.nih.gov/protein/XP_024081346.1?report=genbank&amp;log$=prottop&amp;blast_rank=27&amp;RID=2YBR89SD016","XP_024081346.1")</f>
        <v>XP_024081346.1</v>
      </c>
      <c r="I28" t="s">
        <v>65</v>
      </c>
      <c r="J28" t="s">
        <v>66</v>
      </c>
      <c r="K28" t="s">
        <v>845</v>
      </c>
    </row>
    <row r="29" spans="1:11" x14ac:dyDescent="0.3">
      <c r="A29" t="s">
        <v>70</v>
      </c>
      <c r="B29">
        <v>405034</v>
      </c>
      <c r="C29">
        <v>125</v>
      </c>
      <c r="D29" s="1">
        <v>0.99</v>
      </c>
      <c r="E29" s="2">
        <v>1.0000000000000001E-32</v>
      </c>
      <c r="F29">
        <v>29.79</v>
      </c>
      <c r="G29">
        <v>254</v>
      </c>
      <c r="H29" t="str">
        <f>HYPERLINK("https://www.ncbi.nlm.nih.gov/protein/CAH0722854.1?report=genbank&amp;log$=prottop&amp;blast_rank=28&amp;RID=2YBR89SD016","CAH0722854.1")</f>
        <v>CAH0722854.1</v>
      </c>
      <c r="I29" t="s">
        <v>71</v>
      </c>
      <c r="J29" t="s">
        <v>72</v>
      </c>
      <c r="K29" t="s">
        <v>845</v>
      </c>
    </row>
    <row r="30" spans="1:11" x14ac:dyDescent="0.3">
      <c r="A30" t="s">
        <v>73</v>
      </c>
      <c r="B30">
        <v>79923</v>
      </c>
      <c r="C30">
        <v>125</v>
      </c>
      <c r="D30" s="1">
        <v>0.99</v>
      </c>
      <c r="E30" s="2">
        <v>1.0000000000000001E-32</v>
      </c>
      <c r="F30">
        <v>29.79</v>
      </c>
      <c r="G30">
        <v>249</v>
      </c>
      <c r="H30" t="str">
        <f>HYPERLINK("https://www.ncbi.nlm.nih.gov/protein/KAG5442206.1?report=genbank&amp;log$=prottop&amp;blast_rank=29&amp;RID=2YBR89SD016","KAG5442206.1")</f>
        <v>KAG5442206.1</v>
      </c>
      <c r="I30" t="s">
        <v>74</v>
      </c>
      <c r="J30" t="s">
        <v>10</v>
      </c>
      <c r="K30" t="s">
        <v>844</v>
      </c>
    </row>
    <row r="31" spans="1:11" x14ac:dyDescent="0.3">
      <c r="A31" t="s">
        <v>75</v>
      </c>
      <c r="B31">
        <v>334116</v>
      </c>
      <c r="C31">
        <v>125</v>
      </c>
      <c r="D31" s="1">
        <v>0.99</v>
      </c>
      <c r="E31" s="2">
        <v>2.0000000000000001E-32</v>
      </c>
      <c r="F31">
        <v>29.79</v>
      </c>
      <c r="G31">
        <v>254</v>
      </c>
      <c r="H31" t="str">
        <f>HYPERLINK("https://www.ncbi.nlm.nih.gov/protein/XP_026484697.1?report=genbank&amp;log$=prottop&amp;blast_rank=30&amp;RID=2YBR89SD016","XP_026484697.1")</f>
        <v>XP_026484697.1</v>
      </c>
      <c r="I31" t="s">
        <v>76</v>
      </c>
      <c r="J31" t="s">
        <v>10</v>
      </c>
      <c r="K31" t="s">
        <v>845</v>
      </c>
    </row>
    <row r="32" spans="1:11" x14ac:dyDescent="0.3">
      <c r="A32" t="s">
        <v>77</v>
      </c>
      <c r="B32">
        <v>213866</v>
      </c>
      <c r="C32">
        <v>125</v>
      </c>
      <c r="D32" s="1">
        <v>1</v>
      </c>
      <c r="E32" s="2">
        <v>2.0000000000000001E-32</v>
      </c>
      <c r="F32">
        <v>32.49</v>
      </c>
      <c r="G32">
        <v>255</v>
      </c>
      <c r="H32" t="str">
        <f>HYPERLINK("https://www.ncbi.nlm.nih.gov/protein/KAH0947068.1?report=genbank&amp;log$=prottop&amp;blast_rank=31&amp;RID=2YBR89SD016","KAH0947068.1")</f>
        <v>KAH0947068.1</v>
      </c>
      <c r="I32" t="s">
        <v>78</v>
      </c>
      <c r="J32" t="s">
        <v>10</v>
      </c>
      <c r="K32" t="s">
        <v>845</v>
      </c>
    </row>
    <row r="33" spans="1:11" x14ac:dyDescent="0.3">
      <c r="A33" t="s">
        <v>79</v>
      </c>
      <c r="B33">
        <v>79782</v>
      </c>
      <c r="C33">
        <v>125</v>
      </c>
      <c r="D33" s="1">
        <v>1</v>
      </c>
      <c r="E33" s="2">
        <v>2.0000000000000001E-32</v>
      </c>
      <c r="F33">
        <v>30.8</v>
      </c>
      <c r="G33">
        <v>270</v>
      </c>
      <c r="H33" t="str">
        <f>HYPERLINK("https://www.ncbi.nlm.nih.gov/protein/XP_014240139.1?report=genbank&amp;log$=prottop&amp;blast_rank=32&amp;RID=2YBR89SD016","XP_014240139.1")</f>
        <v>XP_014240139.1</v>
      </c>
      <c r="I33" t="s">
        <v>65</v>
      </c>
      <c r="J33" t="s">
        <v>66</v>
      </c>
      <c r="K33" t="s">
        <v>845</v>
      </c>
    </row>
    <row r="34" spans="1:11" x14ac:dyDescent="0.3">
      <c r="A34" t="s">
        <v>80</v>
      </c>
      <c r="B34">
        <v>2069292</v>
      </c>
      <c r="C34">
        <v>125</v>
      </c>
      <c r="D34" s="1">
        <v>0.99</v>
      </c>
      <c r="E34" s="2">
        <v>2.0000000000000001E-32</v>
      </c>
      <c r="F34">
        <v>30.08</v>
      </c>
      <c r="G34">
        <v>255</v>
      </c>
      <c r="H34" t="str">
        <f>HYPERLINK("https://www.ncbi.nlm.nih.gov/protein/KAF5298473.1?report=genbank&amp;log$=prottop&amp;blast_rank=33&amp;RID=2YBR89SD016","KAF5298473.1")</f>
        <v>KAF5298473.1</v>
      </c>
      <c r="I34" t="s">
        <v>81</v>
      </c>
      <c r="J34" t="s">
        <v>10</v>
      </c>
      <c r="K34" t="s">
        <v>845</v>
      </c>
    </row>
    <row r="35" spans="1:11" x14ac:dyDescent="0.3">
      <c r="A35" t="s">
        <v>82</v>
      </c>
      <c r="B35">
        <v>93504</v>
      </c>
      <c r="C35">
        <v>125</v>
      </c>
      <c r="D35" s="1">
        <v>0.99</v>
      </c>
      <c r="E35" s="2">
        <v>2.0000000000000001E-32</v>
      </c>
      <c r="F35">
        <v>28.81</v>
      </c>
      <c r="G35">
        <v>254</v>
      </c>
      <c r="H35" t="str">
        <f>HYPERLINK("https://www.ncbi.nlm.nih.gov/protein/XP_028164472.1?report=genbank&amp;log$=prottop&amp;blast_rank=34&amp;RID=2YBR89SD016","XP_028164472.1")</f>
        <v>XP_028164472.1</v>
      </c>
      <c r="I35" t="s">
        <v>83</v>
      </c>
      <c r="J35" t="s">
        <v>84</v>
      </c>
      <c r="K35" t="s">
        <v>845</v>
      </c>
    </row>
    <row r="36" spans="1:11" x14ac:dyDescent="0.3">
      <c r="A36" t="s">
        <v>85</v>
      </c>
      <c r="B36">
        <v>198719</v>
      </c>
      <c r="C36">
        <v>125</v>
      </c>
      <c r="D36" s="1">
        <v>1</v>
      </c>
      <c r="E36" s="2">
        <v>2.0000000000000001E-32</v>
      </c>
      <c r="F36">
        <v>30.13</v>
      </c>
      <c r="G36">
        <v>255</v>
      </c>
      <c r="H36" t="str">
        <f>HYPERLINK("https://www.ncbi.nlm.nih.gov/protein/XP_034475505.1?report=genbank&amp;log$=prottop&amp;blast_rank=35&amp;RID=2YBR89SD016","XP_034475505.1")</f>
        <v>XP_034475505.1</v>
      </c>
      <c r="I36" t="s">
        <v>86</v>
      </c>
      <c r="J36" t="s">
        <v>10</v>
      </c>
      <c r="K36" t="s">
        <v>845</v>
      </c>
    </row>
    <row r="37" spans="1:11" x14ac:dyDescent="0.3">
      <c r="A37" t="s">
        <v>87</v>
      </c>
      <c r="B37">
        <v>41895</v>
      </c>
      <c r="C37">
        <v>125</v>
      </c>
      <c r="D37" s="1">
        <v>1</v>
      </c>
      <c r="E37" s="2">
        <v>2.0000000000000001E-32</v>
      </c>
      <c r="F37">
        <v>31.22</v>
      </c>
      <c r="G37">
        <v>255</v>
      </c>
      <c r="H37" t="str">
        <f>HYPERLINK("https://www.ncbi.nlm.nih.gov/protein/XP_044266573.1?report=genbank&amp;log$=prottop&amp;blast_rank=36&amp;RID=2YBR89SD016","XP_044266573.1")</f>
        <v>XP_044266573.1</v>
      </c>
      <c r="I37" t="s">
        <v>88</v>
      </c>
      <c r="J37" t="s">
        <v>89</v>
      </c>
      <c r="K37" t="s">
        <v>845</v>
      </c>
    </row>
    <row r="38" spans="1:11" x14ac:dyDescent="0.3">
      <c r="A38" t="s">
        <v>90</v>
      </c>
      <c r="B38">
        <v>278856</v>
      </c>
      <c r="C38">
        <v>125</v>
      </c>
      <c r="D38" s="1">
        <v>0.99</v>
      </c>
      <c r="E38" s="2">
        <v>3E-32</v>
      </c>
      <c r="F38">
        <v>29.79</v>
      </c>
      <c r="G38">
        <v>254</v>
      </c>
      <c r="H38" t="str">
        <f>HYPERLINK("https://www.ncbi.nlm.nih.gov/protein/XP_032513183.1?report=genbank&amp;log$=prottop&amp;blast_rank=37&amp;RID=2YBR89SD016","XP_032513183.1")</f>
        <v>XP_032513183.1</v>
      </c>
      <c r="I38" t="s">
        <v>91</v>
      </c>
      <c r="J38" t="s">
        <v>10</v>
      </c>
      <c r="K38" t="s">
        <v>845</v>
      </c>
    </row>
    <row r="39" spans="1:11" x14ac:dyDescent="0.3">
      <c r="A39" t="s">
        <v>92</v>
      </c>
      <c r="B39">
        <v>151541</v>
      </c>
      <c r="C39">
        <v>125</v>
      </c>
      <c r="D39" s="1">
        <v>0.99</v>
      </c>
      <c r="E39" s="2">
        <v>3E-32</v>
      </c>
      <c r="F39">
        <v>29.79</v>
      </c>
      <c r="G39">
        <v>254</v>
      </c>
      <c r="H39" t="str">
        <f>HYPERLINK("https://www.ncbi.nlm.nih.gov/protein/CAG9576091.1?report=genbank&amp;log$=prottop&amp;blast_rank=38&amp;RID=2YBR89SD016","CAG9576091.1")</f>
        <v>CAG9576091.1</v>
      </c>
      <c r="I39" t="s">
        <v>93</v>
      </c>
      <c r="J39" t="s">
        <v>94</v>
      </c>
      <c r="K39" t="s">
        <v>845</v>
      </c>
    </row>
    <row r="40" spans="1:11" x14ac:dyDescent="0.3">
      <c r="A40" t="s">
        <v>95</v>
      </c>
      <c r="B40">
        <v>609295</v>
      </c>
      <c r="C40">
        <v>124</v>
      </c>
      <c r="D40" s="1">
        <v>1</v>
      </c>
      <c r="E40" s="2">
        <v>4.0000000000000002E-32</v>
      </c>
      <c r="F40">
        <v>30.8</v>
      </c>
      <c r="G40">
        <v>255</v>
      </c>
      <c r="H40" t="str">
        <f>HYPERLINK("https://www.ncbi.nlm.nih.gov/protein/XP_014481892.1?report=genbank&amp;log$=prottop&amp;blast_rank=39&amp;RID=2YBR89SD016","XP_014481892.1")</f>
        <v>XP_014481892.1</v>
      </c>
      <c r="I40" t="s">
        <v>96</v>
      </c>
      <c r="J40" t="s">
        <v>10</v>
      </c>
      <c r="K40" t="s">
        <v>845</v>
      </c>
    </row>
    <row r="41" spans="1:11" x14ac:dyDescent="0.3">
      <c r="A41" t="s">
        <v>97</v>
      </c>
      <c r="B41">
        <v>30069</v>
      </c>
      <c r="C41">
        <v>124</v>
      </c>
      <c r="D41" s="1">
        <v>0.99</v>
      </c>
      <c r="E41" s="2">
        <v>4.0000000000000002E-32</v>
      </c>
      <c r="F41">
        <v>30.93</v>
      </c>
      <c r="G41">
        <v>255</v>
      </c>
      <c r="H41" t="str">
        <f>HYPERLINK("https://www.ncbi.nlm.nih.gov/protein/XP_035899049.1?report=genbank&amp;log$=prottop&amp;blast_rank=40&amp;RID=2YBR89SD016","XP_035899049.1")</f>
        <v>XP_035899049.1</v>
      </c>
      <c r="I41" t="s">
        <v>98</v>
      </c>
      <c r="J41" t="s">
        <v>99</v>
      </c>
      <c r="K41" t="s">
        <v>845</v>
      </c>
    </row>
    <row r="42" spans="1:11" x14ac:dyDescent="0.3">
      <c r="A42" t="s">
        <v>100</v>
      </c>
      <c r="B42">
        <v>113334</v>
      </c>
      <c r="C42">
        <v>124</v>
      </c>
      <c r="D42" s="1">
        <v>0.99</v>
      </c>
      <c r="E42" s="2">
        <v>5.0000000000000004E-32</v>
      </c>
      <c r="F42">
        <v>30.8</v>
      </c>
      <c r="G42">
        <v>254</v>
      </c>
      <c r="H42" t="str">
        <f>HYPERLINK("https://www.ncbi.nlm.nih.gov/protein/XP_045454127.1?report=genbank&amp;log$=prottop&amp;blast_rank=41&amp;RID=2YBR89SD016","XP_045454127.1")</f>
        <v>XP_045454127.1</v>
      </c>
      <c r="I42" t="s">
        <v>101</v>
      </c>
      <c r="J42" t="s">
        <v>102</v>
      </c>
      <c r="K42" t="s">
        <v>845</v>
      </c>
    </row>
    <row r="43" spans="1:11" x14ac:dyDescent="0.3">
      <c r="A43" t="s">
        <v>103</v>
      </c>
      <c r="B43">
        <v>29053</v>
      </c>
      <c r="C43">
        <v>124</v>
      </c>
      <c r="D43" s="1">
        <v>1</v>
      </c>
      <c r="E43" s="2">
        <v>5.0000000000000004E-32</v>
      </c>
      <c r="F43">
        <v>31.65</v>
      </c>
      <c r="G43">
        <v>255</v>
      </c>
      <c r="H43" t="str">
        <f>HYPERLINK("https://www.ncbi.nlm.nih.gov/protein/XP_014220045.1?report=genbank&amp;log$=prottop&amp;blast_rank=42&amp;RID=2YBR89SD016","XP_014220045.1")</f>
        <v>XP_014220045.1</v>
      </c>
      <c r="I43" t="s">
        <v>104</v>
      </c>
      <c r="J43" t="s">
        <v>10</v>
      </c>
      <c r="K43" t="s">
        <v>845</v>
      </c>
    </row>
    <row r="44" spans="1:11" x14ac:dyDescent="0.3">
      <c r="A44" t="s">
        <v>105</v>
      </c>
      <c r="B44">
        <v>76194</v>
      </c>
      <c r="C44">
        <v>124</v>
      </c>
      <c r="D44" s="1">
        <v>0.99</v>
      </c>
      <c r="E44" s="2">
        <v>5.0000000000000004E-32</v>
      </c>
      <c r="F44">
        <v>29.66</v>
      </c>
      <c r="G44">
        <v>254</v>
      </c>
      <c r="H44" t="str">
        <f>HYPERLINK("https://www.ncbi.nlm.nih.gov/protein/XP_013148645.1?report=genbank&amp;log$=prottop&amp;blast_rank=43&amp;RID=2YBR89SD016","XP_013148645.1")</f>
        <v>XP_013148645.1</v>
      </c>
      <c r="I44" t="s">
        <v>106</v>
      </c>
      <c r="J44" t="s">
        <v>107</v>
      </c>
      <c r="K44" t="s">
        <v>845</v>
      </c>
    </row>
    <row r="45" spans="1:11" x14ac:dyDescent="0.3">
      <c r="A45" t="s">
        <v>108</v>
      </c>
      <c r="B45">
        <v>7539</v>
      </c>
      <c r="C45">
        <v>124</v>
      </c>
      <c r="D45" s="1">
        <v>1</v>
      </c>
      <c r="E45" s="2">
        <v>5.0000000000000004E-32</v>
      </c>
      <c r="F45">
        <v>30.38</v>
      </c>
      <c r="G45">
        <v>255</v>
      </c>
      <c r="H45" t="str">
        <f>HYPERLINK("https://www.ncbi.nlm.nih.gov/protein/XP_023014099.1?report=genbank&amp;log$=prottop&amp;blast_rank=44&amp;RID=2YBR89SD016","XP_023014099.1")</f>
        <v>XP_023014099.1</v>
      </c>
      <c r="I45" t="s">
        <v>109</v>
      </c>
      <c r="J45" t="s">
        <v>110</v>
      </c>
      <c r="K45" t="s">
        <v>845</v>
      </c>
    </row>
    <row r="46" spans="1:11" x14ac:dyDescent="0.3">
      <c r="A46" t="s">
        <v>111</v>
      </c>
      <c r="B46">
        <v>50390</v>
      </c>
      <c r="C46">
        <v>124</v>
      </c>
      <c r="D46" s="1">
        <v>1</v>
      </c>
      <c r="E46" s="2">
        <v>5.0000000000000004E-32</v>
      </c>
      <c r="F46">
        <v>30.8</v>
      </c>
      <c r="G46">
        <v>255</v>
      </c>
      <c r="H46" t="str">
        <f>HYPERLINK("https://www.ncbi.nlm.nih.gov/protein/XP_028136465.1?report=genbank&amp;log$=prottop&amp;blast_rank=45&amp;RID=2YBR89SD016","XP_028136465.1")</f>
        <v>XP_028136465.1</v>
      </c>
      <c r="I46" t="s">
        <v>112</v>
      </c>
      <c r="J46" t="s">
        <v>113</v>
      </c>
      <c r="K46" t="s">
        <v>845</v>
      </c>
    </row>
    <row r="47" spans="1:11" x14ac:dyDescent="0.3">
      <c r="A47" t="s">
        <v>114</v>
      </c>
      <c r="B47">
        <v>66420</v>
      </c>
      <c r="C47">
        <v>124</v>
      </c>
      <c r="D47" s="1">
        <v>0.99</v>
      </c>
      <c r="E47" s="2">
        <v>5.0000000000000004E-32</v>
      </c>
      <c r="F47">
        <v>29.66</v>
      </c>
      <c r="G47">
        <v>254</v>
      </c>
      <c r="H47" t="str">
        <f>HYPERLINK("https://www.ncbi.nlm.nih.gov/protein/XP_013166483.1?report=genbank&amp;log$=prottop&amp;blast_rank=46&amp;RID=2YBR89SD016","XP_013166483.1")</f>
        <v>XP_013166483.1</v>
      </c>
      <c r="I47" t="s">
        <v>115</v>
      </c>
      <c r="J47" t="s">
        <v>116</v>
      </c>
      <c r="K47" t="s">
        <v>845</v>
      </c>
    </row>
    <row r="48" spans="1:11" x14ac:dyDescent="0.3">
      <c r="A48" t="s">
        <v>117</v>
      </c>
      <c r="B48">
        <v>7130</v>
      </c>
      <c r="C48">
        <v>124</v>
      </c>
      <c r="D48" s="1">
        <v>0.99</v>
      </c>
      <c r="E48" s="2">
        <v>6.0000000000000001E-32</v>
      </c>
      <c r="F48">
        <v>28.94</v>
      </c>
      <c r="G48">
        <v>254</v>
      </c>
      <c r="H48" t="str">
        <f>HYPERLINK("https://www.ncbi.nlm.nih.gov/protein/XP_030029714.1?report=genbank&amp;log$=prottop&amp;blast_rank=47&amp;RID=2YBR89SD016","XP_030029714.1")</f>
        <v>XP_030029714.1</v>
      </c>
      <c r="I48" t="s">
        <v>118</v>
      </c>
      <c r="J48" t="s">
        <v>119</v>
      </c>
      <c r="K48" t="s">
        <v>845</v>
      </c>
    </row>
    <row r="49" spans="1:11" x14ac:dyDescent="0.3">
      <c r="A49" t="s">
        <v>120</v>
      </c>
      <c r="B49">
        <v>76193</v>
      </c>
      <c r="C49">
        <v>124</v>
      </c>
      <c r="D49" s="1">
        <v>0.99</v>
      </c>
      <c r="E49" s="2">
        <v>6.0000000000000001E-32</v>
      </c>
      <c r="F49">
        <v>29.66</v>
      </c>
      <c r="G49">
        <v>254</v>
      </c>
      <c r="H49" t="str">
        <f>HYPERLINK("https://www.ncbi.nlm.nih.gov/protein/XP_014360289.1?report=genbank&amp;log$=prottop&amp;blast_rank=48&amp;RID=2YBR89SD016","XP_014360289.1")</f>
        <v>XP_014360289.1</v>
      </c>
      <c r="I49" t="s">
        <v>121</v>
      </c>
      <c r="J49" t="s">
        <v>122</v>
      </c>
      <c r="K49" t="s">
        <v>845</v>
      </c>
    </row>
    <row r="50" spans="1:11" x14ac:dyDescent="0.3">
      <c r="A50" t="s">
        <v>123</v>
      </c>
      <c r="B50">
        <v>7425</v>
      </c>
      <c r="C50">
        <v>124</v>
      </c>
      <c r="D50" s="1">
        <v>1</v>
      </c>
      <c r="E50" s="2">
        <v>6.0000000000000001E-32</v>
      </c>
      <c r="F50">
        <v>31.8</v>
      </c>
      <c r="G50">
        <v>255</v>
      </c>
      <c r="H50" t="str">
        <f>HYPERLINK("https://www.ncbi.nlm.nih.gov/protein/XP_001606972.1?report=genbank&amp;log$=prottop&amp;blast_rank=49&amp;RID=2YBR89SD016","XP_001606972.1")</f>
        <v>XP_001606972.1</v>
      </c>
      <c r="I50" t="s">
        <v>124</v>
      </c>
      <c r="J50" t="s">
        <v>125</v>
      </c>
      <c r="K50" t="s">
        <v>845</v>
      </c>
    </row>
    <row r="51" spans="1:11" x14ac:dyDescent="0.3">
      <c r="A51" t="s">
        <v>126</v>
      </c>
      <c r="B51">
        <v>610380</v>
      </c>
      <c r="C51">
        <v>123</v>
      </c>
      <c r="D51" s="1">
        <v>1</v>
      </c>
      <c r="E51" s="2">
        <v>6.0000000000000001E-32</v>
      </c>
      <c r="F51">
        <v>31.65</v>
      </c>
      <c r="G51">
        <v>255</v>
      </c>
      <c r="H51" t="str">
        <f>HYPERLINK("https://www.ncbi.nlm.nih.gov/protein/XP_011150381.1?report=genbank&amp;log$=prottop&amp;blast_rank=50&amp;RID=2YBR89SD016","XP_011150381.1")</f>
        <v>XP_011150381.1</v>
      </c>
      <c r="I51" t="s">
        <v>127</v>
      </c>
      <c r="J51" t="s">
        <v>128</v>
      </c>
      <c r="K51" t="s">
        <v>845</v>
      </c>
    </row>
    <row r="52" spans="1:11" x14ac:dyDescent="0.3">
      <c r="A52" t="s">
        <v>129</v>
      </c>
      <c r="B52">
        <v>72781</v>
      </c>
      <c r="C52">
        <v>123</v>
      </c>
      <c r="D52" s="1">
        <v>1</v>
      </c>
      <c r="E52" s="2">
        <v>6.0000000000000001E-32</v>
      </c>
      <c r="F52">
        <v>31.22</v>
      </c>
      <c r="G52">
        <v>255</v>
      </c>
      <c r="H52" t="str">
        <f>HYPERLINK("https://www.ncbi.nlm.nih.gov/protein/XP_029661753.1?report=genbank&amp;log$=prottop&amp;blast_rank=51&amp;RID=2YBR89SD016","XP_029661753.1")</f>
        <v>XP_029661753.1</v>
      </c>
      <c r="I52" t="s">
        <v>130</v>
      </c>
      <c r="J52" t="s">
        <v>10</v>
      </c>
      <c r="K52" t="s">
        <v>845</v>
      </c>
    </row>
    <row r="53" spans="1:11" x14ac:dyDescent="0.3">
      <c r="A53" t="s">
        <v>131</v>
      </c>
      <c r="B53">
        <v>144034</v>
      </c>
      <c r="C53">
        <v>123</v>
      </c>
      <c r="D53" s="1">
        <v>1</v>
      </c>
      <c r="E53" s="2">
        <v>8.0000000000000004E-32</v>
      </c>
      <c r="F53">
        <v>30.8</v>
      </c>
      <c r="G53">
        <v>255</v>
      </c>
      <c r="H53" t="str">
        <f>HYPERLINK("https://www.ncbi.nlm.nih.gov/protein/XP_011639879.1?report=genbank&amp;log$=prottop&amp;blast_rank=52&amp;RID=2YBR89SD016","XP_011639879.1")</f>
        <v>XP_011639879.1</v>
      </c>
      <c r="I53" t="s">
        <v>132</v>
      </c>
      <c r="J53" t="s">
        <v>133</v>
      </c>
      <c r="K53" t="s">
        <v>845</v>
      </c>
    </row>
    <row r="54" spans="1:11" x14ac:dyDescent="0.3">
      <c r="A54" t="s">
        <v>134</v>
      </c>
      <c r="B54">
        <v>7070</v>
      </c>
      <c r="C54">
        <v>123</v>
      </c>
      <c r="D54" s="1">
        <v>1</v>
      </c>
      <c r="E54" s="2">
        <v>9.0000000000000001E-32</v>
      </c>
      <c r="F54">
        <v>29.96</v>
      </c>
      <c r="G54">
        <v>255</v>
      </c>
      <c r="H54" t="str">
        <f>HYPERLINK("https://www.ncbi.nlm.nih.gov/protein/XP_970970.3?report=genbank&amp;log$=prottop&amp;blast_rank=53&amp;RID=2YBR89SD016","XP_970970,3")</f>
        <v>XP_970970,3</v>
      </c>
      <c r="I54" t="s">
        <v>135</v>
      </c>
      <c r="J54" t="s">
        <v>136</v>
      </c>
      <c r="K54" t="s">
        <v>845</v>
      </c>
    </row>
    <row r="55" spans="1:11" x14ac:dyDescent="0.3">
      <c r="A55" t="s">
        <v>137</v>
      </c>
      <c r="B55">
        <v>7244</v>
      </c>
      <c r="C55">
        <v>123</v>
      </c>
      <c r="D55" s="1">
        <v>0.99</v>
      </c>
      <c r="E55" s="2">
        <v>1.0000000000000001E-31</v>
      </c>
      <c r="F55">
        <v>30.08</v>
      </c>
      <c r="G55">
        <v>255</v>
      </c>
      <c r="H55" t="str">
        <f>HYPERLINK("https://www.ncbi.nlm.nih.gov/protein/XP_002054662.1?report=genbank&amp;log$=prottop&amp;blast_rank=54&amp;RID=2YBR89SD016","XP_002054662.1")</f>
        <v>XP_002054662.1</v>
      </c>
      <c r="I55" t="s">
        <v>138</v>
      </c>
      <c r="J55" t="s">
        <v>10</v>
      </c>
      <c r="K55" t="s">
        <v>845</v>
      </c>
    </row>
    <row r="56" spans="1:11" x14ac:dyDescent="0.3">
      <c r="A56" t="s">
        <v>139</v>
      </c>
      <c r="B56">
        <v>104688</v>
      </c>
      <c r="C56">
        <v>123</v>
      </c>
      <c r="D56" s="1">
        <v>1</v>
      </c>
      <c r="E56" s="2">
        <v>1.0000000000000001E-31</v>
      </c>
      <c r="F56">
        <v>30.8</v>
      </c>
      <c r="G56">
        <v>255</v>
      </c>
      <c r="H56" t="str">
        <f>HYPERLINK("https://www.ncbi.nlm.nih.gov/protein/XP_014088913.1?report=genbank&amp;log$=prottop&amp;blast_rank=55&amp;RID=2YBR89SD016","XP_014088913.1")</f>
        <v>XP_014088913.1</v>
      </c>
      <c r="I56" t="s">
        <v>140</v>
      </c>
      <c r="J56" t="s">
        <v>141</v>
      </c>
      <c r="K56" t="s">
        <v>845</v>
      </c>
    </row>
    <row r="57" spans="1:11" x14ac:dyDescent="0.3">
      <c r="A57" t="s">
        <v>142</v>
      </c>
      <c r="B57">
        <v>1041015</v>
      </c>
      <c r="C57">
        <v>123</v>
      </c>
      <c r="D57" s="1">
        <v>0.99</v>
      </c>
      <c r="E57" s="2">
        <v>1.0000000000000001E-31</v>
      </c>
      <c r="F57">
        <v>29.24</v>
      </c>
      <c r="G57">
        <v>255</v>
      </c>
      <c r="H57" t="str">
        <f>HYPERLINK("https://www.ncbi.nlm.nih.gov/protein/XP_016978326.1?report=genbank&amp;log$=prottop&amp;blast_rank=56&amp;RID=2YBR89SD016","XP_016978326.1")</f>
        <v>XP_016978326.1</v>
      </c>
      <c r="I57" t="s">
        <v>143</v>
      </c>
      <c r="J57" t="s">
        <v>10</v>
      </c>
      <c r="K57" t="s">
        <v>845</v>
      </c>
    </row>
    <row r="58" spans="1:11" x14ac:dyDescent="0.3">
      <c r="A58" t="s">
        <v>144</v>
      </c>
      <c r="B58">
        <v>2654633</v>
      </c>
      <c r="C58">
        <v>123</v>
      </c>
      <c r="D58" s="1">
        <v>0.99</v>
      </c>
      <c r="E58" s="2">
        <v>1.0000000000000001E-31</v>
      </c>
      <c r="F58">
        <v>32.35</v>
      </c>
      <c r="G58">
        <v>270</v>
      </c>
      <c r="H58" t="str">
        <f>HYPERLINK("https://www.ncbi.nlm.nih.gov/protein/CAB3400100.1?report=genbank&amp;log$=prottop&amp;blast_rank=57&amp;RID=2YBR89SD016","CAB3400100.1")</f>
        <v>CAB3400100.1</v>
      </c>
      <c r="I58" t="s">
        <v>145</v>
      </c>
      <c r="J58" t="s">
        <v>10</v>
      </c>
      <c r="K58" t="s">
        <v>847</v>
      </c>
    </row>
    <row r="59" spans="1:11" x14ac:dyDescent="0.3">
      <c r="A59" t="s">
        <v>146</v>
      </c>
      <c r="B59">
        <v>166361</v>
      </c>
      <c r="C59">
        <v>123</v>
      </c>
      <c r="D59" s="1">
        <v>1</v>
      </c>
      <c r="E59" s="2">
        <v>1.0000000000000001E-31</v>
      </c>
      <c r="F59">
        <v>29.54</v>
      </c>
      <c r="G59">
        <v>255</v>
      </c>
      <c r="H59" t="str">
        <f>HYPERLINK("https://www.ncbi.nlm.nih.gov/protein/XP_022913687.1?report=genbank&amp;log$=prottop&amp;blast_rank=58&amp;RID=2YBR89SD016","XP_022913687.1")</f>
        <v>XP_022913687.1</v>
      </c>
      <c r="I59" t="s">
        <v>147</v>
      </c>
      <c r="J59" t="s">
        <v>10</v>
      </c>
      <c r="K59" t="s">
        <v>845</v>
      </c>
    </row>
    <row r="60" spans="1:11" x14ac:dyDescent="0.3">
      <c r="A60" t="s">
        <v>148</v>
      </c>
      <c r="B60">
        <v>79782</v>
      </c>
      <c r="C60">
        <v>125</v>
      </c>
      <c r="D60" s="1">
        <v>1</v>
      </c>
      <c r="E60" s="2">
        <v>1.0000000000000001E-31</v>
      </c>
      <c r="F60">
        <v>30.8</v>
      </c>
      <c r="G60">
        <v>324</v>
      </c>
      <c r="H60" t="str">
        <f>HYPERLINK("https://www.ncbi.nlm.nih.gov/protein/XP_024081345.1?report=genbank&amp;log$=prottop&amp;blast_rank=59&amp;RID=2YBR89SD016","XP_024081345.1")</f>
        <v>XP_024081345.1</v>
      </c>
      <c r="I60" t="s">
        <v>65</v>
      </c>
      <c r="J60" t="s">
        <v>66</v>
      </c>
      <c r="K60" t="s">
        <v>845</v>
      </c>
    </row>
    <row r="61" spans="1:11" x14ac:dyDescent="0.3">
      <c r="A61" t="s">
        <v>149</v>
      </c>
      <c r="B61">
        <v>103372</v>
      </c>
      <c r="C61">
        <v>123</v>
      </c>
      <c r="D61" s="1">
        <v>0.99</v>
      </c>
      <c r="E61" s="2">
        <v>1.0000000000000001E-31</v>
      </c>
      <c r="F61">
        <v>30.93</v>
      </c>
      <c r="G61">
        <v>255</v>
      </c>
      <c r="H61" t="str">
        <f>HYPERLINK("https://www.ncbi.nlm.nih.gov/protein/XP_011049130.1?report=genbank&amp;log$=prottop&amp;blast_rank=60&amp;RID=2YBR89SD016","XP_011049130.1")</f>
        <v>XP_011049130.1</v>
      </c>
      <c r="I61" t="s">
        <v>150</v>
      </c>
      <c r="J61" t="s">
        <v>151</v>
      </c>
      <c r="K61" t="s">
        <v>845</v>
      </c>
    </row>
    <row r="62" spans="1:11" x14ac:dyDescent="0.3">
      <c r="A62" t="s">
        <v>152</v>
      </c>
      <c r="B62">
        <v>7230</v>
      </c>
      <c r="C62">
        <v>122</v>
      </c>
      <c r="D62" s="1">
        <v>1</v>
      </c>
      <c r="E62" s="2">
        <v>1.0000000000000001E-31</v>
      </c>
      <c r="F62">
        <v>29.54</v>
      </c>
      <c r="G62">
        <v>255</v>
      </c>
      <c r="H62" t="str">
        <f>HYPERLINK("https://www.ncbi.nlm.nih.gov/protein/XP_001999442.1?report=genbank&amp;log$=prottop&amp;blast_rank=61&amp;RID=2YBR89SD016","XP_001999442.1")</f>
        <v>XP_001999442.1</v>
      </c>
      <c r="I62" t="s">
        <v>153</v>
      </c>
      <c r="J62" t="s">
        <v>10</v>
      </c>
      <c r="K62" t="s">
        <v>845</v>
      </c>
    </row>
    <row r="63" spans="1:11" x14ac:dyDescent="0.3">
      <c r="A63" t="s">
        <v>154</v>
      </c>
      <c r="B63">
        <v>7282</v>
      </c>
      <c r="C63">
        <v>122</v>
      </c>
      <c r="D63" s="1">
        <v>0.99</v>
      </c>
      <c r="E63" s="2">
        <v>1.0000000000000001E-31</v>
      </c>
      <c r="F63">
        <v>28.81</v>
      </c>
      <c r="G63">
        <v>255</v>
      </c>
      <c r="H63" t="str">
        <f>HYPERLINK("https://www.ncbi.nlm.nih.gov/protein/XP_022218385.1?report=genbank&amp;log$=prottop&amp;blast_rank=62&amp;RID=2YBR89SD016","XP_022218385.1")</f>
        <v>XP_022218385.1</v>
      </c>
      <c r="I63" t="s">
        <v>155</v>
      </c>
      <c r="J63" t="s">
        <v>10</v>
      </c>
      <c r="K63" t="s">
        <v>845</v>
      </c>
    </row>
    <row r="64" spans="1:11" x14ac:dyDescent="0.3">
      <c r="A64" t="s">
        <v>156</v>
      </c>
      <c r="B64">
        <v>13686</v>
      </c>
      <c r="C64">
        <v>123</v>
      </c>
      <c r="D64" s="1">
        <v>1</v>
      </c>
      <c r="E64" s="2">
        <v>1.0000000000000001E-31</v>
      </c>
      <c r="F64">
        <v>31.65</v>
      </c>
      <c r="G64">
        <v>268</v>
      </c>
      <c r="H64" t="str">
        <f>HYPERLINK("https://www.ncbi.nlm.nih.gov/protein/XP_011160605.3?report=genbank&amp;log$=prottop&amp;blast_rank=63&amp;RID=2YBR89SD016","XP_011160605,3")</f>
        <v>XP_011160605,3</v>
      </c>
      <c r="I64" t="s">
        <v>157</v>
      </c>
      <c r="J64" t="s">
        <v>158</v>
      </c>
      <c r="K64" t="s">
        <v>845</v>
      </c>
    </row>
    <row r="65" spans="1:11" x14ac:dyDescent="0.3">
      <c r="A65" t="s">
        <v>159</v>
      </c>
      <c r="B65">
        <v>7160</v>
      </c>
      <c r="C65">
        <v>122</v>
      </c>
      <c r="D65" s="1">
        <v>0.99</v>
      </c>
      <c r="E65" s="2">
        <v>2.0000000000000002E-31</v>
      </c>
      <c r="F65">
        <v>29.24</v>
      </c>
      <c r="G65">
        <v>255</v>
      </c>
      <c r="H65" t="str">
        <f>HYPERLINK("https://www.ncbi.nlm.nih.gov/protein/XP_019931629.2?report=genbank&amp;log$=prottop&amp;blast_rank=64&amp;RID=2YBR89SD016","XP_019931629.2")</f>
        <v>XP_019931629.2</v>
      </c>
      <c r="I65" t="s">
        <v>160</v>
      </c>
      <c r="J65" t="s">
        <v>161</v>
      </c>
      <c r="K65" t="s">
        <v>845</v>
      </c>
    </row>
    <row r="66" spans="1:11" x14ac:dyDescent="0.3">
      <c r="A66" t="s">
        <v>162</v>
      </c>
      <c r="B66">
        <v>83485</v>
      </c>
      <c r="C66">
        <v>122</v>
      </c>
      <c r="D66" s="1">
        <v>1</v>
      </c>
      <c r="E66" s="2">
        <v>2.0000000000000002E-31</v>
      </c>
      <c r="F66">
        <v>31.22</v>
      </c>
      <c r="G66">
        <v>255</v>
      </c>
      <c r="H66" t="str">
        <f>HYPERLINK("https://www.ncbi.nlm.nih.gov/protein/XP_012231283.1?report=genbank&amp;log$=prottop&amp;blast_rank=65&amp;RID=2YBR89SD016","XP_012231283.1")</f>
        <v>XP_012231283.1</v>
      </c>
      <c r="I66" t="s">
        <v>163</v>
      </c>
      <c r="J66" t="s">
        <v>164</v>
      </c>
      <c r="K66" t="s">
        <v>845</v>
      </c>
    </row>
    <row r="67" spans="1:11" x14ac:dyDescent="0.3">
      <c r="A67" t="s">
        <v>165</v>
      </c>
      <c r="B67">
        <v>34504</v>
      </c>
      <c r="C67">
        <v>123</v>
      </c>
      <c r="D67" s="1">
        <v>0.99</v>
      </c>
      <c r="E67" s="2">
        <v>2.0000000000000002E-31</v>
      </c>
      <c r="F67">
        <v>26.4</v>
      </c>
      <c r="G67">
        <v>270</v>
      </c>
      <c r="H67" t="str">
        <f>HYPERLINK("https://www.ncbi.nlm.nih.gov/protein/KAA3677324.1?report=genbank&amp;log$=prottop&amp;blast_rank=66&amp;RID=2YBR89SD016","KAA3677324.1")</f>
        <v>KAA3677324.1</v>
      </c>
      <c r="I67" t="s">
        <v>166</v>
      </c>
      <c r="J67" t="s">
        <v>10</v>
      </c>
      <c r="K67" t="s">
        <v>847</v>
      </c>
    </row>
    <row r="68" spans="1:11" x14ac:dyDescent="0.3">
      <c r="A68" t="s">
        <v>167</v>
      </c>
      <c r="B68">
        <v>110799</v>
      </c>
      <c r="C68">
        <v>122</v>
      </c>
      <c r="D68" s="1">
        <v>0.99</v>
      </c>
      <c r="E68" s="2">
        <v>2.0000000000000002E-31</v>
      </c>
      <c r="F68">
        <v>29.24</v>
      </c>
      <c r="G68">
        <v>254</v>
      </c>
      <c r="H68" t="str">
        <f>HYPERLINK("https://www.ncbi.nlm.nih.gov/protein/CAG4963749.1?report=genbank&amp;log$=prottop&amp;blast_rank=67&amp;RID=2YBR89SD016","CAG4963749.1")</f>
        <v>CAG4963749.1</v>
      </c>
      <c r="I68" t="s">
        <v>168</v>
      </c>
      <c r="J68" t="s">
        <v>169</v>
      </c>
      <c r="K68" t="s">
        <v>845</v>
      </c>
    </row>
    <row r="69" spans="1:11" x14ac:dyDescent="0.3">
      <c r="A69" t="s">
        <v>170</v>
      </c>
      <c r="B69">
        <v>2705178</v>
      </c>
      <c r="C69">
        <v>122</v>
      </c>
      <c r="D69" s="1">
        <v>1</v>
      </c>
      <c r="E69" s="2">
        <v>2.0000000000000002E-31</v>
      </c>
      <c r="F69">
        <v>30.8</v>
      </c>
      <c r="G69">
        <v>255</v>
      </c>
      <c r="H69" t="str">
        <f>HYPERLINK("https://www.ncbi.nlm.nih.gov/protein/XP_033193714.1?report=genbank&amp;log$=prottop&amp;blast_rank=68&amp;RID=2YBR89SD016","XP_033193714.1")</f>
        <v>XP_033193714.1</v>
      </c>
      <c r="I69" t="s">
        <v>171</v>
      </c>
      <c r="J69" t="s">
        <v>10</v>
      </c>
      <c r="K69" t="s">
        <v>845</v>
      </c>
    </row>
    <row r="70" spans="1:11" x14ac:dyDescent="0.3">
      <c r="A70" t="s">
        <v>172</v>
      </c>
      <c r="B70">
        <v>1518534</v>
      </c>
      <c r="C70">
        <v>122</v>
      </c>
      <c r="D70" s="1">
        <v>0.99</v>
      </c>
      <c r="E70" s="2">
        <v>2.0000000000000002E-31</v>
      </c>
      <c r="F70">
        <v>30.93</v>
      </c>
      <c r="G70">
        <v>252</v>
      </c>
      <c r="H70" t="str">
        <f>HYPERLINK("https://www.ncbi.nlm.nih.gov/protein/XP_040221405.1?report=genbank&amp;log$=prottop&amp;blast_rank=69&amp;RID=2YBR89SD016","XP_040221405.1")</f>
        <v>XP_040221405.1</v>
      </c>
      <c r="I70" t="s">
        <v>173</v>
      </c>
      <c r="J70" t="s">
        <v>10</v>
      </c>
      <c r="K70" t="s">
        <v>845</v>
      </c>
    </row>
    <row r="71" spans="1:11" x14ac:dyDescent="0.3">
      <c r="A71" t="s">
        <v>174</v>
      </c>
      <c r="B71">
        <v>7160</v>
      </c>
      <c r="C71">
        <v>122</v>
      </c>
      <c r="D71" s="1">
        <v>0.99</v>
      </c>
      <c r="E71" s="2">
        <v>2.0000000000000002E-31</v>
      </c>
      <c r="F71">
        <v>29.24</v>
      </c>
      <c r="G71">
        <v>255</v>
      </c>
      <c r="H71" t="str">
        <f>HYPERLINK("https://www.ncbi.nlm.nih.gov/protein/XP_019533600.1?report=genbank&amp;log$=prottop&amp;blast_rank=70&amp;RID=2YBR89SD016","XP_019533600.1")</f>
        <v>XP_019533600.1</v>
      </c>
      <c r="I71" t="s">
        <v>160</v>
      </c>
      <c r="J71" t="s">
        <v>161</v>
      </c>
      <c r="K71" t="s">
        <v>845</v>
      </c>
    </row>
    <row r="72" spans="1:11" x14ac:dyDescent="0.3">
      <c r="A72" t="s">
        <v>175</v>
      </c>
      <c r="B72">
        <v>7176</v>
      </c>
      <c r="C72">
        <v>122</v>
      </c>
      <c r="D72" s="1">
        <v>0.99</v>
      </c>
      <c r="E72" s="2">
        <v>2.0000000000000002E-31</v>
      </c>
      <c r="F72">
        <v>30.51</v>
      </c>
      <c r="G72">
        <v>255</v>
      </c>
      <c r="H72" t="str">
        <f>HYPERLINK("https://www.ncbi.nlm.nih.gov/protein/XP_001849341.2?report=genbank&amp;log$=prottop&amp;blast_rank=71&amp;RID=2YBR89SD016","XP_001849341.2")</f>
        <v>XP_001849341.2</v>
      </c>
      <c r="I72" t="s">
        <v>176</v>
      </c>
      <c r="J72" t="s">
        <v>177</v>
      </c>
      <c r="K72" t="s">
        <v>845</v>
      </c>
    </row>
    <row r="73" spans="1:11" x14ac:dyDescent="0.3">
      <c r="A73" t="s">
        <v>178</v>
      </c>
      <c r="B73">
        <v>180454</v>
      </c>
      <c r="C73">
        <v>122</v>
      </c>
      <c r="D73" s="1">
        <v>0.99</v>
      </c>
      <c r="E73" s="2">
        <v>2.0000000000000002E-31</v>
      </c>
      <c r="F73">
        <v>30.93</v>
      </c>
      <c r="G73">
        <v>255</v>
      </c>
      <c r="H73" t="str">
        <f>HYPERLINK("https://www.ncbi.nlm.nih.gov/protein/XP_003436339.1?report=genbank&amp;log$=prottop&amp;blast_rank=72&amp;RID=2YBR89SD016","XP_003436339.1")</f>
        <v>XP_003436339.1</v>
      </c>
      <c r="I73" t="s">
        <v>179</v>
      </c>
      <c r="J73" t="s">
        <v>10</v>
      </c>
      <c r="K73" t="s">
        <v>845</v>
      </c>
    </row>
    <row r="74" spans="1:11" x14ac:dyDescent="0.3">
      <c r="A74" t="s">
        <v>180</v>
      </c>
      <c r="B74">
        <v>47314</v>
      </c>
      <c r="C74">
        <v>122</v>
      </c>
      <c r="D74" s="1">
        <v>0.99</v>
      </c>
      <c r="E74" s="2">
        <v>2.0000000000000002E-31</v>
      </c>
      <c r="F74">
        <v>29.66</v>
      </c>
      <c r="G74">
        <v>255</v>
      </c>
      <c r="H74" t="str">
        <f>HYPERLINK("https://www.ncbi.nlm.nih.gov/protein/XP_030556397.1?report=genbank&amp;log$=prottop&amp;blast_rank=73&amp;RID=2YBR89SD016","XP_030556397.1")</f>
        <v>XP_030556397.1</v>
      </c>
      <c r="I74" t="s">
        <v>181</v>
      </c>
      <c r="J74" t="s">
        <v>10</v>
      </c>
      <c r="K74" t="s">
        <v>845</v>
      </c>
    </row>
    <row r="75" spans="1:11" x14ac:dyDescent="0.3">
      <c r="A75" t="s">
        <v>182</v>
      </c>
      <c r="B75">
        <v>42434</v>
      </c>
      <c r="C75">
        <v>122</v>
      </c>
      <c r="D75" s="1">
        <v>0.99</v>
      </c>
      <c r="E75" s="2">
        <v>2.0000000000000002E-31</v>
      </c>
      <c r="F75">
        <v>30.51</v>
      </c>
      <c r="G75">
        <v>255</v>
      </c>
      <c r="H75" t="str">
        <f>HYPERLINK("https://www.ncbi.nlm.nih.gov/protein/XP_039430644.1?report=genbank&amp;log$=prottop&amp;blast_rank=74&amp;RID=2YBR89SD016","XP_039430644.1")</f>
        <v>XP_039430644.1</v>
      </c>
      <c r="I75" t="s">
        <v>183</v>
      </c>
      <c r="J75" t="s">
        <v>10</v>
      </c>
      <c r="K75" t="s">
        <v>845</v>
      </c>
    </row>
    <row r="76" spans="1:11" x14ac:dyDescent="0.3">
      <c r="A76" t="s">
        <v>184</v>
      </c>
      <c r="B76">
        <v>7263</v>
      </c>
      <c r="C76">
        <v>122</v>
      </c>
      <c r="D76" s="1">
        <v>1</v>
      </c>
      <c r="E76" s="2">
        <v>2.0000000000000002E-31</v>
      </c>
      <c r="F76">
        <v>29.54</v>
      </c>
      <c r="G76">
        <v>255</v>
      </c>
      <c r="H76" t="str">
        <f>HYPERLINK("https://www.ncbi.nlm.nih.gov/protein/XP_017868199.1?report=genbank&amp;log$=prottop&amp;blast_rank=75&amp;RID=2YBR89SD016","XP_017868199.1")</f>
        <v>XP_017868199.1</v>
      </c>
      <c r="I76" t="s">
        <v>185</v>
      </c>
      <c r="J76" t="s">
        <v>10</v>
      </c>
      <c r="K76" t="s">
        <v>845</v>
      </c>
    </row>
    <row r="77" spans="1:11" x14ac:dyDescent="0.3">
      <c r="A77" t="s">
        <v>186</v>
      </c>
      <c r="B77">
        <v>613905</v>
      </c>
      <c r="C77">
        <v>122</v>
      </c>
      <c r="D77" s="1">
        <v>1</v>
      </c>
      <c r="E77" s="2">
        <v>2.0000000000000002E-31</v>
      </c>
      <c r="F77">
        <v>31.22</v>
      </c>
      <c r="G77">
        <v>255</v>
      </c>
      <c r="H77" t="str">
        <f>HYPERLINK("https://www.ncbi.nlm.nih.gov/protein/XP_029161924.1?report=genbank&amp;log$=prottop&amp;blast_rank=76&amp;RID=2YBR89SD016","XP_029161924.1")</f>
        <v>XP_029161924.1</v>
      </c>
      <c r="I77" t="s">
        <v>187</v>
      </c>
      <c r="J77" t="s">
        <v>10</v>
      </c>
      <c r="K77" t="s">
        <v>845</v>
      </c>
    </row>
    <row r="78" spans="1:11" x14ac:dyDescent="0.3">
      <c r="A78" t="s">
        <v>188</v>
      </c>
      <c r="B78">
        <v>7070</v>
      </c>
      <c r="C78">
        <v>123</v>
      </c>
      <c r="D78" s="1">
        <v>1</v>
      </c>
      <c r="E78" s="2">
        <v>2.0000000000000002E-31</v>
      </c>
      <c r="F78">
        <v>29.96</v>
      </c>
      <c r="G78">
        <v>287</v>
      </c>
      <c r="H78" t="str">
        <f>HYPERLINK("https://www.ncbi.nlm.nih.gov/protein/EFA04508.1?report=genbank&amp;log$=prottop&amp;blast_rank=77&amp;RID=2YBR89SD016","EFA04508.1")</f>
        <v>EFA04508.1</v>
      </c>
      <c r="I78" t="s">
        <v>135</v>
      </c>
      <c r="J78" t="s">
        <v>136</v>
      </c>
      <c r="K78" t="s">
        <v>845</v>
      </c>
    </row>
    <row r="79" spans="1:11" x14ac:dyDescent="0.3">
      <c r="A79" t="s">
        <v>189</v>
      </c>
      <c r="B79">
        <v>300111</v>
      </c>
      <c r="C79">
        <v>122</v>
      </c>
      <c r="D79" s="1">
        <v>1</v>
      </c>
      <c r="E79" s="2">
        <v>2.0000000000000002E-31</v>
      </c>
      <c r="F79">
        <v>30.8</v>
      </c>
      <c r="G79">
        <v>255</v>
      </c>
      <c r="H79" t="str">
        <f>HYPERLINK("https://www.ncbi.nlm.nih.gov/protein/XP_024874662.1?report=genbank&amp;log$=prottop&amp;blast_rank=78&amp;RID=2YBR89SD016","XP_024874662.1")</f>
        <v>XP_024874662.1</v>
      </c>
      <c r="I79" t="s">
        <v>190</v>
      </c>
      <c r="J79" t="s">
        <v>10</v>
      </c>
      <c r="K79" t="s">
        <v>845</v>
      </c>
    </row>
    <row r="80" spans="1:11" x14ac:dyDescent="0.3">
      <c r="A80" t="s">
        <v>191</v>
      </c>
      <c r="B80">
        <v>30044</v>
      </c>
      <c r="C80">
        <v>122</v>
      </c>
      <c r="D80" s="1">
        <v>1</v>
      </c>
      <c r="E80" s="2">
        <v>2.9999999999999998E-31</v>
      </c>
      <c r="F80">
        <v>30.13</v>
      </c>
      <c r="G80">
        <v>255</v>
      </c>
      <c r="H80" t="str">
        <f>HYPERLINK("https://www.ncbi.nlm.nih.gov/protein/KAH8358499.1?report=genbank&amp;log$=prottop&amp;blast_rank=79&amp;RID=2YBR89SD016","KAH8358499.1")</f>
        <v>KAH8358499.1</v>
      </c>
      <c r="I80" t="s">
        <v>192</v>
      </c>
      <c r="J80" t="s">
        <v>10</v>
      </c>
      <c r="K80" t="s">
        <v>845</v>
      </c>
    </row>
    <row r="81" spans="1:11" x14ac:dyDescent="0.3">
      <c r="A81" t="s">
        <v>193</v>
      </c>
      <c r="B81">
        <v>1431903</v>
      </c>
      <c r="C81">
        <v>122</v>
      </c>
      <c r="D81" s="1">
        <v>0.99</v>
      </c>
      <c r="E81" s="2">
        <v>2.9999999999999998E-31</v>
      </c>
      <c r="F81">
        <v>31.36</v>
      </c>
      <c r="G81">
        <v>255</v>
      </c>
      <c r="H81" t="str">
        <f>HYPERLINK("https://www.ncbi.nlm.nih.gov/protein/CAH0557060.1?report=genbank&amp;log$=prottop&amp;blast_rank=80&amp;RID=2YBR89SD016","CAH0557060.1")</f>
        <v>CAH0557060.1</v>
      </c>
      <c r="I81" t="s">
        <v>194</v>
      </c>
      <c r="J81" t="s">
        <v>10</v>
      </c>
      <c r="K81" t="s">
        <v>845</v>
      </c>
    </row>
    <row r="82" spans="1:11" x14ac:dyDescent="0.3">
      <c r="A82" t="s">
        <v>195</v>
      </c>
      <c r="B82">
        <v>345717</v>
      </c>
      <c r="C82">
        <v>122</v>
      </c>
      <c r="D82" s="1">
        <v>1</v>
      </c>
      <c r="E82" s="2">
        <v>2.9999999999999998E-31</v>
      </c>
      <c r="F82">
        <v>30.25</v>
      </c>
      <c r="G82">
        <v>254</v>
      </c>
      <c r="H82" t="str">
        <f>HYPERLINK("https://www.ncbi.nlm.nih.gov/protein/CAF4915066.1?report=genbank&amp;log$=prottop&amp;blast_rank=81&amp;RID=2YBR89SD016","CAF4915066.1")</f>
        <v>CAF4915066.1</v>
      </c>
      <c r="I82" t="s">
        <v>196</v>
      </c>
      <c r="J82" t="s">
        <v>10</v>
      </c>
      <c r="K82" t="s">
        <v>845</v>
      </c>
    </row>
    <row r="83" spans="1:11" x14ac:dyDescent="0.3">
      <c r="A83" t="s">
        <v>197</v>
      </c>
      <c r="B83">
        <v>7222</v>
      </c>
      <c r="C83">
        <v>122</v>
      </c>
      <c r="D83" s="1">
        <v>0.99</v>
      </c>
      <c r="E83" s="2">
        <v>2.9999999999999998E-31</v>
      </c>
      <c r="F83">
        <v>29.66</v>
      </c>
      <c r="G83">
        <v>255</v>
      </c>
      <c r="H83" t="str">
        <f>HYPERLINK("https://www.ncbi.nlm.nih.gov/protein/XP_001989827.1?report=genbank&amp;log$=prottop&amp;blast_rank=82&amp;RID=2YBR89SD016","XP_001989827.1")</f>
        <v>XP_001989827.1</v>
      </c>
      <c r="I83" t="s">
        <v>198</v>
      </c>
      <c r="J83" t="s">
        <v>10</v>
      </c>
      <c r="K83" t="s">
        <v>845</v>
      </c>
    </row>
    <row r="84" spans="1:11" x14ac:dyDescent="0.3">
      <c r="A84" t="s">
        <v>199</v>
      </c>
      <c r="B84">
        <v>7250</v>
      </c>
      <c r="C84">
        <v>122</v>
      </c>
      <c r="D84" s="1">
        <v>1</v>
      </c>
      <c r="E84" s="2">
        <v>2.9999999999999998E-31</v>
      </c>
      <c r="F84">
        <v>29.71</v>
      </c>
      <c r="G84">
        <v>255</v>
      </c>
      <c r="H84" t="str">
        <f>HYPERLINK("https://www.ncbi.nlm.nih.gov/protein/KAH8311639.1?report=genbank&amp;log$=prottop&amp;blast_rank=83&amp;RID=2YBR89SD016","KAH8311639.1")</f>
        <v>KAH8311639.1</v>
      </c>
      <c r="I84" t="s">
        <v>200</v>
      </c>
      <c r="J84" t="s">
        <v>10</v>
      </c>
      <c r="K84" t="s">
        <v>845</v>
      </c>
    </row>
    <row r="85" spans="1:11" x14ac:dyDescent="0.3">
      <c r="A85" t="s">
        <v>201</v>
      </c>
      <c r="B85">
        <v>223846</v>
      </c>
      <c r="C85">
        <v>122</v>
      </c>
      <c r="D85" s="1">
        <v>1</v>
      </c>
      <c r="E85" s="2">
        <v>2.9999999999999998E-31</v>
      </c>
      <c r="F85">
        <v>30.67</v>
      </c>
      <c r="G85">
        <v>257</v>
      </c>
      <c r="H85" t="str">
        <f>HYPERLINK("https://www.ncbi.nlm.nih.gov/protein/AJO70182.1?report=genbank&amp;log$=prottop&amp;blast_rank=84&amp;RID=2YBR89SD016","AJO70182.1")</f>
        <v>AJO70182.1</v>
      </c>
      <c r="I85" t="s">
        <v>202</v>
      </c>
      <c r="J85" t="s">
        <v>10</v>
      </c>
      <c r="K85" t="s">
        <v>843</v>
      </c>
    </row>
    <row r="86" spans="1:11" x14ac:dyDescent="0.3">
      <c r="A86" t="s">
        <v>203</v>
      </c>
      <c r="B86">
        <v>561572</v>
      </c>
      <c r="C86">
        <v>122</v>
      </c>
      <c r="D86" s="1">
        <v>0.99</v>
      </c>
      <c r="E86" s="2">
        <v>2.9999999999999998E-31</v>
      </c>
      <c r="F86">
        <v>30.93</v>
      </c>
      <c r="G86">
        <v>255</v>
      </c>
      <c r="H86" t="str">
        <f>HYPERLINK("https://www.ncbi.nlm.nih.gov/protein/XP_043526769.1?report=genbank&amp;log$=prottop&amp;blast_rank=85&amp;RID=2YBR89SD016","XP_043526769.1")</f>
        <v>XP_043526769.1</v>
      </c>
      <c r="I86" t="s">
        <v>204</v>
      </c>
      <c r="J86" t="s">
        <v>10</v>
      </c>
      <c r="K86" t="s">
        <v>845</v>
      </c>
    </row>
    <row r="87" spans="1:11" x14ac:dyDescent="0.3">
      <c r="A87" t="s">
        <v>205</v>
      </c>
      <c r="B87">
        <v>7091</v>
      </c>
      <c r="C87">
        <v>122</v>
      </c>
      <c r="D87" s="1">
        <v>1</v>
      </c>
      <c r="E87" s="2">
        <v>2.9999999999999998E-31</v>
      </c>
      <c r="F87">
        <v>27.97</v>
      </c>
      <c r="G87">
        <v>254</v>
      </c>
      <c r="H87" t="str">
        <f>HYPERLINK("https://www.ncbi.nlm.nih.gov/protein/XP_004922999.1?report=genbank&amp;log$=prottop&amp;blast_rank=86&amp;RID=2YBR89SD016","XP_004922999.1")</f>
        <v>XP_004922999.1</v>
      </c>
      <c r="I87" t="s">
        <v>206</v>
      </c>
      <c r="J87" t="s">
        <v>207</v>
      </c>
      <c r="K87" t="s">
        <v>845</v>
      </c>
    </row>
    <row r="88" spans="1:11" x14ac:dyDescent="0.3">
      <c r="A88" t="s">
        <v>208</v>
      </c>
      <c r="B88">
        <v>319348</v>
      </c>
      <c r="C88">
        <v>122</v>
      </c>
      <c r="D88" s="1">
        <v>1</v>
      </c>
      <c r="E88" s="2">
        <v>2.9999999999999998E-31</v>
      </c>
      <c r="F88">
        <v>29.11</v>
      </c>
      <c r="G88">
        <v>255</v>
      </c>
      <c r="H88" t="str">
        <f>HYPERLINK("https://www.ncbi.nlm.nih.gov/protein/KAG5681791.1?report=genbank&amp;log$=prottop&amp;blast_rank=87&amp;RID=2YBR89SD016","KAG5681791.1")</f>
        <v>KAG5681791.1</v>
      </c>
      <c r="I88" t="s">
        <v>209</v>
      </c>
      <c r="J88" t="s">
        <v>210</v>
      </c>
      <c r="K88" t="s">
        <v>845</v>
      </c>
    </row>
    <row r="89" spans="1:11" x14ac:dyDescent="0.3">
      <c r="A89" t="s">
        <v>211</v>
      </c>
      <c r="B89">
        <v>411798</v>
      </c>
      <c r="C89">
        <v>122</v>
      </c>
      <c r="D89" s="1">
        <v>1</v>
      </c>
      <c r="E89" s="2">
        <v>2.9999999999999998E-31</v>
      </c>
      <c r="F89">
        <v>30.8</v>
      </c>
      <c r="G89">
        <v>255</v>
      </c>
      <c r="H89" t="str">
        <f>HYPERLINK("https://www.ncbi.nlm.nih.gov/protein/XP_011882200.1?report=genbank&amp;log$=prottop&amp;blast_rank=88&amp;RID=2YBR89SD016","XP_011882200.1")</f>
        <v>XP_011882200.1</v>
      </c>
      <c r="I89" t="s">
        <v>212</v>
      </c>
      <c r="J89" t="s">
        <v>10</v>
      </c>
      <c r="K89" t="s">
        <v>845</v>
      </c>
    </row>
    <row r="90" spans="1:11" x14ac:dyDescent="0.3">
      <c r="A90" t="s">
        <v>213</v>
      </c>
      <c r="B90">
        <v>27406</v>
      </c>
      <c r="C90">
        <v>122</v>
      </c>
      <c r="D90" s="1">
        <v>1</v>
      </c>
      <c r="E90" s="2">
        <v>2.9999999999999998E-31</v>
      </c>
      <c r="F90">
        <v>30.67</v>
      </c>
      <c r="G90">
        <v>255</v>
      </c>
      <c r="H90" t="str">
        <f>HYPERLINK("https://www.ncbi.nlm.nih.gov/protein/AIW68602.1?report=genbank&amp;log$=prottop&amp;blast_rank=89&amp;RID=2YBR89SD016","AIW68602.1")</f>
        <v>AIW68602.1</v>
      </c>
      <c r="I90" t="s">
        <v>214</v>
      </c>
      <c r="J90" t="s">
        <v>10</v>
      </c>
      <c r="K90" t="s">
        <v>843</v>
      </c>
    </row>
    <row r="91" spans="1:11" x14ac:dyDescent="0.3">
      <c r="A91" t="s">
        <v>215</v>
      </c>
      <c r="B91">
        <v>7048</v>
      </c>
      <c r="C91">
        <v>122</v>
      </c>
      <c r="D91" s="1">
        <v>0.99</v>
      </c>
      <c r="E91" s="2">
        <v>2.9999999999999998E-31</v>
      </c>
      <c r="F91">
        <v>30.93</v>
      </c>
      <c r="G91">
        <v>255</v>
      </c>
      <c r="H91" t="str">
        <f>HYPERLINK("https://www.ncbi.nlm.nih.gov/protein/XP_030749737.1?report=genbank&amp;log$=prottop&amp;blast_rank=90&amp;RID=2YBR89SD016","XP_030749737.1")</f>
        <v>XP_030749737.1</v>
      </c>
      <c r="I91" t="s">
        <v>216</v>
      </c>
      <c r="J91" t="s">
        <v>217</v>
      </c>
      <c r="K91" t="s">
        <v>845</v>
      </c>
    </row>
    <row r="92" spans="1:11" x14ac:dyDescent="0.3">
      <c r="A92" t="s">
        <v>218</v>
      </c>
      <c r="B92">
        <v>6192</v>
      </c>
      <c r="C92">
        <v>121</v>
      </c>
      <c r="D92" s="1">
        <v>0.99</v>
      </c>
      <c r="E92" s="2">
        <v>2.9999999999999998E-31</v>
      </c>
      <c r="F92">
        <v>28.88</v>
      </c>
      <c r="G92">
        <v>242</v>
      </c>
      <c r="H92" t="str">
        <f>HYPERLINK("https://www.ncbi.nlm.nih.gov/protein/THD22311.1?report=genbank&amp;log$=prottop&amp;blast_rank=91&amp;RID=2YBR89SD016","THD22311.1")</f>
        <v>THD22311.1</v>
      </c>
      <c r="I92" t="s">
        <v>219</v>
      </c>
      <c r="J92" t="s">
        <v>220</v>
      </c>
      <c r="K92" t="s">
        <v>845</v>
      </c>
    </row>
    <row r="93" spans="1:11" x14ac:dyDescent="0.3">
      <c r="A93" t="s">
        <v>221</v>
      </c>
      <c r="B93">
        <v>43151</v>
      </c>
      <c r="C93">
        <v>122</v>
      </c>
      <c r="D93" s="1">
        <v>0.99</v>
      </c>
      <c r="E93" s="2">
        <v>2.9999999999999998E-31</v>
      </c>
      <c r="F93">
        <v>30.93</v>
      </c>
      <c r="G93">
        <v>252</v>
      </c>
      <c r="H93" t="str">
        <f>HYPERLINK("https://www.ncbi.nlm.nih.gov/protein/ETN63730.1?report=genbank&amp;log$=prottop&amp;blast_rank=92&amp;RID=2YBR89SD016","ETN63730.1")</f>
        <v>ETN63730.1</v>
      </c>
      <c r="I93" t="s">
        <v>222</v>
      </c>
      <c r="J93" t="s">
        <v>10</v>
      </c>
      <c r="K93" t="s">
        <v>845</v>
      </c>
    </row>
    <row r="94" spans="1:11" x14ac:dyDescent="0.3">
      <c r="A94" t="s">
        <v>223</v>
      </c>
      <c r="B94">
        <v>219809</v>
      </c>
      <c r="C94">
        <v>122</v>
      </c>
      <c r="D94" s="1">
        <v>0.99</v>
      </c>
      <c r="E94" s="2">
        <v>2.9999999999999998E-31</v>
      </c>
      <c r="F94">
        <v>31.78</v>
      </c>
      <c r="G94">
        <v>255</v>
      </c>
      <c r="H94" t="str">
        <f>HYPERLINK("https://www.ncbi.nlm.nih.gov/protein/XP_020282439.1?report=genbank&amp;log$=prottop&amp;blast_rank=93&amp;RID=2YBR89SD016","XP_020282439.1")</f>
        <v>XP_020282439.1</v>
      </c>
      <c r="I94" t="s">
        <v>224</v>
      </c>
      <c r="J94" t="s">
        <v>10</v>
      </c>
      <c r="K94" t="s">
        <v>845</v>
      </c>
    </row>
    <row r="95" spans="1:11" x14ac:dyDescent="0.3">
      <c r="A95" t="s">
        <v>225</v>
      </c>
      <c r="B95">
        <v>174628</v>
      </c>
      <c r="C95">
        <v>122</v>
      </c>
      <c r="D95" s="1">
        <v>0.99</v>
      </c>
      <c r="E95" s="2">
        <v>2.9999999999999998E-31</v>
      </c>
      <c r="F95">
        <v>30.51</v>
      </c>
      <c r="G95">
        <v>255</v>
      </c>
      <c r="H95" t="str">
        <f>HYPERLINK("https://www.ncbi.nlm.nih.gov/protein/XP_018786492.1?report=genbank&amp;log$=prottop&amp;blast_rank=94&amp;RID=2YBR89SD016","XP_018786492.1")</f>
        <v>XP_018786492.1</v>
      </c>
      <c r="I95" t="s">
        <v>226</v>
      </c>
      <c r="J95" t="s">
        <v>10</v>
      </c>
      <c r="K95" t="s">
        <v>845</v>
      </c>
    </row>
    <row r="96" spans="1:11" x14ac:dyDescent="0.3">
      <c r="A96" t="s">
        <v>227</v>
      </c>
      <c r="B96">
        <v>486640</v>
      </c>
      <c r="C96">
        <v>122</v>
      </c>
      <c r="D96" s="1">
        <v>1</v>
      </c>
      <c r="E96" s="2">
        <v>2.9999999999999998E-31</v>
      </c>
      <c r="F96">
        <v>31.22</v>
      </c>
      <c r="G96">
        <v>282</v>
      </c>
      <c r="H96" t="str">
        <f>HYPERLINK("https://www.ncbi.nlm.nih.gov/protein/XP_032662799.1?report=genbank&amp;log$=prottop&amp;blast_rank=95&amp;RID=2YBR89SD016","XP_032662799.1")</f>
        <v>XP_032662799.1</v>
      </c>
      <c r="I96" t="s">
        <v>228</v>
      </c>
      <c r="J96" t="s">
        <v>10</v>
      </c>
      <c r="K96" t="s">
        <v>845</v>
      </c>
    </row>
    <row r="97" spans="1:11" x14ac:dyDescent="0.3">
      <c r="A97" t="s">
        <v>229</v>
      </c>
      <c r="B97">
        <v>132113</v>
      </c>
      <c r="C97">
        <v>122</v>
      </c>
      <c r="D97" s="1">
        <v>1</v>
      </c>
      <c r="E97" s="2">
        <v>2.9999999999999998E-31</v>
      </c>
      <c r="F97">
        <v>30.38</v>
      </c>
      <c r="G97">
        <v>255</v>
      </c>
      <c r="H97" t="str">
        <f>HYPERLINK("https://www.ncbi.nlm.nih.gov/protein/XP_003488528.1?report=genbank&amp;log$=prottop&amp;blast_rank=96&amp;RID=2YBR89SD016","XP_003488528.1")</f>
        <v>XP_003488528.1</v>
      </c>
      <c r="I97" t="s">
        <v>230</v>
      </c>
      <c r="J97" t="s">
        <v>231</v>
      </c>
      <c r="K97" t="s">
        <v>845</v>
      </c>
    </row>
    <row r="98" spans="1:11" x14ac:dyDescent="0.3">
      <c r="A98" t="s">
        <v>232</v>
      </c>
      <c r="B98">
        <v>166423</v>
      </c>
      <c r="C98">
        <v>122</v>
      </c>
      <c r="D98" s="1">
        <v>1</v>
      </c>
      <c r="E98" s="2">
        <v>2.9999999999999998E-31</v>
      </c>
      <c r="F98">
        <v>30.8</v>
      </c>
      <c r="G98">
        <v>255</v>
      </c>
      <c r="H98" t="str">
        <f>HYPERLINK("https://www.ncbi.nlm.nih.gov/protein/KOX68087.1?report=genbank&amp;log$=prottop&amp;blast_rank=97&amp;RID=2YBR89SD016","KOX68087.1")</f>
        <v>KOX68087.1</v>
      </c>
      <c r="I98" t="s">
        <v>233</v>
      </c>
      <c r="J98" t="s">
        <v>10</v>
      </c>
      <c r="K98" t="s">
        <v>845</v>
      </c>
    </row>
    <row r="99" spans="1:11" x14ac:dyDescent="0.3">
      <c r="A99" t="s">
        <v>234</v>
      </c>
      <c r="B99">
        <v>680683</v>
      </c>
      <c r="C99">
        <v>122</v>
      </c>
      <c r="D99" s="1">
        <v>0.99</v>
      </c>
      <c r="E99" s="2">
        <v>2.9999999999999998E-31</v>
      </c>
      <c r="F99">
        <v>30.51</v>
      </c>
      <c r="G99">
        <v>254</v>
      </c>
      <c r="H99" t="str">
        <f>HYPERLINK("https://www.ncbi.nlm.nih.gov/protein/XP_013196154.1?report=genbank&amp;log$=prottop&amp;blast_rank=98&amp;RID=2YBR89SD016","XP_013196154.1")</f>
        <v>XP_013196154.1</v>
      </c>
      <c r="I99" t="s">
        <v>235</v>
      </c>
      <c r="J99" t="s">
        <v>10</v>
      </c>
      <c r="K99" t="s">
        <v>845</v>
      </c>
    </row>
    <row r="100" spans="1:11" x14ac:dyDescent="0.3">
      <c r="A100" t="s">
        <v>236</v>
      </c>
      <c r="B100">
        <v>7167</v>
      </c>
      <c r="C100">
        <v>122</v>
      </c>
      <c r="D100" s="1">
        <v>0.99</v>
      </c>
      <c r="E100" s="2">
        <v>4.0000000000000003E-31</v>
      </c>
      <c r="F100">
        <v>29.66</v>
      </c>
      <c r="G100">
        <v>255</v>
      </c>
      <c r="H100" t="str">
        <f>HYPERLINK("https://www.ncbi.nlm.nih.gov/protein/XP_035780907.1?report=genbank&amp;log$=prottop&amp;blast_rank=99&amp;RID=2YBR89SD016","XP_035780907.1")</f>
        <v>XP_035780907.1</v>
      </c>
      <c r="I100" t="s">
        <v>237</v>
      </c>
      <c r="J100" t="s">
        <v>10</v>
      </c>
      <c r="K100" t="s">
        <v>845</v>
      </c>
    </row>
    <row r="101" spans="1:11" x14ac:dyDescent="0.3">
      <c r="A101" t="s">
        <v>238</v>
      </c>
      <c r="B101">
        <v>335913</v>
      </c>
      <c r="C101">
        <v>123</v>
      </c>
      <c r="D101" s="1">
        <v>0.99</v>
      </c>
      <c r="E101" s="2">
        <v>4.0000000000000003E-31</v>
      </c>
      <c r="F101">
        <v>30.8</v>
      </c>
      <c r="G101">
        <v>313</v>
      </c>
      <c r="H101" t="str">
        <f>HYPERLINK("https://www.ncbi.nlm.nih.gov/protein/ALS04255.1?report=genbank&amp;log$=prottop&amp;blast_rank=100&amp;RID=2YBR89SD016","ALS04255.1")</f>
        <v>ALS04255.1</v>
      </c>
      <c r="I101" t="s">
        <v>239</v>
      </c>
      <c r="J101" t="s">
        <v>10</v>
      </c>
      <c r="K101" t="s">
        <v>843</v>
      </c>
    </row>
    <row r="102" spans="1:11" x14ac:dyDescent="0.3">
      <c r="A102" t="s">
        <v>240</v>
      </c>
      <c r="B102">
        <v>6723</v>
      </c>
      <c r="C102">
        <v>122</v>
      </c>
      <c r="D102" s="1">
        <v>1</v>
      </c>
      <c r="E102" s="2">
        <v>4.0000000000000003E-31</v>
      </c>
      <c r="F102">
        <v>30.67</v>
      </c>
      <c r="G102">
        <v>257</v>
      </c>
      <c r="H102" t="str">
        <f>HYPERLINK("https://www.ncbi.nlm.nih.gov/protein/AJO69999.1?report=genbank&amp;log$=prottop&amp;blast_rank=101&amp;RID=2YBR89SD016","AJO69999.1")</f>
        <v>AJO69999.1</v>
      </c>
      <c r="I102" t="s">
        <v>241</v>
      </c>
      <c r="J102" t="s">
        <v>10</v>
      </c>
      <c r="K102" t="s">
        <v>843</v>
      </c>
    </row>
    <row r="103" spans="1:11" x14ac:dyDescent="0.3">
      <c r="A103" t="s">
        <v>242</v>
      </c>
      <c r="B103">
        <v>7224</v>
      </c>
      <c r="C103">
        <v>122</v>
      </c>
      <c r="D103" s="1">
        <v>1</v>
      </c>
      <c r="E103" s="2">
        <v>4.0000000000000003E-31</v>
      </c>
      <c r="F103">
        <v>29.11</v>
      </c>
      <c r="G103">
        <v>255</v>
      </c>
      <c r="H103" t="str">
        <f>HYPERLINK("https://www.ncbi.nlm.nih.gov/protein/XP_023177069.1?report=genbank&amp;log$=prottop&amp;blast_rank=102&amp;RID=2YBR89SD016","XP_023177069.1")</f>
        <v>XP_023177069.1</v>
      </c>
      <c r="I103" t="s">
        <v>243</v>
      </c>
      <c r="J103" t="s">
        <v>10</v>
      </c>
      <c r="K103" t="s">
        <v>845</v>
      </c>
    </row>
    <row r="104" spans="1:11" x14ac:dyDescent="0.3">
      <c r="A104" t="s">
        <v>244</v>
      </c>
      <c r="B104">
        <v>30019</v>
      </c>
      <c r="C104">
        <v>122</v>
      </c>
      <c r="D104" s="1">
        <v>1</v>
      </c>
      <c r="E104" s="2">
        <v>4.0000000000000003E-31</v>
      </c>
      <c r="F104">
        <v>29.54</v>
      </c>
      <c r="G104">
        <v>255</v>
      </c>
      <c r="H104" t="str">
        <f>HYPERLINK("https://www.ncbi.nlm.nih.gov/protein/XP_017845147.1?report=genbank&amp;log$=prottop&amp;blast_rank=103&amp;RID=2YBR89SD016","XP_017845147.1")</f>
        <v>XP_017845147.1</v>
      </c>
      <c r="I104" t="s">
        <v>245</v>
      </c>
      <c r="J104" t="s">
        <v>10</v>
      </c>
      <c r="K104" t="s">
        <v>845</v>
      </c>
    </row>
    <row r="105" spans="1:11" x14ac:dyDescent="0.3">
      <c r="A105" t="s">
        <v>246</v>
      </c>
      <c r="B105">
        <v>7167</v>
      </c>
      <c r="C105">
        <v>121</v>
      </c>
      <c r="D105" s="1">
        <v>0.99</v>
      </c>
      <c r="E105" s="2">
        <v>4.0000000000000003E-31</v>
      </c>
      <c r="F105">
        <v>29.66</v>
      </c>
      <c r="G105">
        <v>252</v>
      </c>
      <c r="H105" t="str">
        <f>HYPERLINK("https://www.ncbi.nlm.nih.gov/protein/XP_035780913.1?report=genbank&amp;log$=prottop&amp;blast_rank=104&amp;RID=2YBR89SD016","XP_035780913.1")</f>
        <v>XP_035780913.1</v>
      </c>
      <c r="I105" t="s">
        <v>237</v>
      </c>
      <c r="J105" t="s">
        <v>10</v>
      </c>
      <c r="K105" t="s">
        <v>845</v>
      </c>
    </row>
    <row r="106" spans="1:11" x14ac:dyDescent="0.3">
      <c r="A106" t="s">
        <v>247</v>
      </c>
      <c r="B106">
        <v>597456</v>
      </c>
      <c r="C106">
        <v>121</v>
      </c>
      <c r="D106" s="1">
        <v>0.99</v>
      </c>
      <c r="E106" s="2">
        <v>4.0000000000000003E-31</v>
      </c>
      <c r="F106">
        <v>30.51</v>
      </c>
      <c r="G106">
        <v>255</v>
      </c>
      <c r="H106" t="str">
        <f>HYPERLINK("https://www.ncbi.nlm.nih.gov/protein/XP_017791611.1?report=genbank&amp;log$=prottop&amp;blast_rank=105&amp;RID=2YBR89SD016","XP_017791611.1")</f>
        <v>XP_017791611.1</v>
      </c>
      <c r="I106" t="s">
        <v>248</v>
      </c>
      <c r="J106" t="s">
        <v>10</v>
      </c>
      <c r="K106" t="s">
        <v>845</v>
      </c>
    </row>
    <row r="107" spans="1:11" x14ac:dyDescent="0.3">
      <c r="A107" t="s">
        <v>249</v>
      </c>
      <c r="B107">
        <v>7266</v>
      </c>
      <c r="C107">
        <v>121</v>
      </c>
      <c r="D107" s="1">
        <v>0.99</v>
      </c>
      <c r="E107" s="2">
        <v>4.0000000000000003E-31</v>
      </c>
      <c r="F107">
        <v>29.24</v>
      </c>
      <c r="G107">
        <v>255</v>
      </c>
      <c r="H107" t="str">
        <f>HYPERLINK("https://www.ncbi.nlm.nih.gov/protein/XP_034131641.1?report=genbank&amp;log$=prottop&amp;blast_rank=106&amp;RID=2YBR89SD016","XP_034131641.1")</f>
        <v>XP_034131641.1</v>
      </c>
      <c r="I107" t="s">
        <v>250</v>
      </c>
      <c r="J107" t="s">
        <v>10</v>
      </c>
      <c r="K107" t="s">
        <v>845</v>
      </c>
    </row>
    <row r="108" spans="1:11" x14ac:dyDescent="0.3">
      <c r="A108" t="s">
        <v>251</v>
      </c>
      <c r="B108">
        <v>1477025</v>
      </c>
      <c r="C108">
        <v>123</v>
      </c>
      <c r="D108" s="1">
        <v>0.99</v>
      </c>
      <c r="E108" s="2">
        <v>4.0000000000000003E-31</v>
      </c>
      <c r="F108">
        <v>29.24</v>
      </c>
      <c r="G108">
        <v>324</v>
      </c>
      <c r="H108" t="str">
        <f>HYPERLINK("https://www.ncbi.nlm.nih.gov/protein/XP_026323335.1?report=genbank&amp;log$=prottop&amp;blast_rank=107&amp;RID=2YBR89SD016","XP_026323335.1")</f>
        <v>XP_026323335.1</v>
      </c>
      <c r="I108" t="s">
        <v>252</v>
      </c>
      <c r="J108" t="s">
        <v>10</v>
      </c>
      <c r="K108" t="s">
        <v>845</v>
      </c>
    </row>
    <row r="109" spans="1:11" x14ac:dyDescent="0.3">
      <c r="A109" t="s">
        <v>253</v>
      </c>
      <c r="B109">
        <v>6706</v>
      </c>
      <c r="C109">
        <v>121</v>
      </c>
      <c r="D109" s="1">
        <v>1</v>
      </c>
      <c r="E109" s="2">
        <v>4.0000000000000003E-31</v>
      </c>
      <c r="F109">
        <v>30.67</v>
      </c>
      <c r="G109">
        <v>258</v>
      </c>
      <c r="H109" t="str">
        <f>HYPERLINK("https://www.ncbi.nlm.nih.gov/protein/XP_042216333.1?report=genbank&amp;log$=prottop&amp;blast_rank=108&amp;RID=2YBR89SD016","XP_042216333.1")</f>
        <v>XP_042216333.1</v>
      </c>
      <c r="I109" t="s">
        <v>254</v>
      </c>
      <c r="J109" t="s">
        <v>255</v>
      </c>
      <c r="K109" t="s">
        <v>843</v>
      </c>
    </row>
    <row r="110" spans="1:11" x14ac:dyDescent="0.3">
      <c r="A110" t="s">
        <v>256</v>
      </c>
      <c r="B110">
        <v>1437191</v>
      </c>
      <c r="C110">
        <v>121</v>
      </c>
      <c r="D110" s="1">
        <v>1</v>
      </c>
      <c r="E110" s="2">
        <v>5.0000000000000004E-31</v>
      </c>
      <c r="F110">
        <v>31.22</v>
      </c>
      <c r="G110">
        <v>255</v>
      </c>
      <c r="H110" t="str">
        <f>HYPERLINK("https://www.ncbi.nlm.nih.gov/protein/XP_029040031.2?report=genbank&amp;log$=prottop&amp;blast_rank=109&amp;RID=2YBR89SD016","XP_029040031.2")</f>
        <v>XP_029040031.2</v>
      </c>
      <c r="I110" t="s">
        <v>257</v>
      </c>
      <c r="J110" t="s">
        <v>10</v>
      </c>
      <c r="K110" t="s">
        <v>845</v>
      </c>
    </row>
    <row r="111" spans="1:11" x14ac:dyDescent="0.3">
      <c r="A111" t="s">
        <v>258</v>
      </c>
      <c r="B111">
        <v>7159</v>
      </c>
      <c r="C111">
        <v>121</v>
      </c>
      <c r="D111" s="1">
        <v>0.99</v>
      </c>
      <c r="E111" s="2">
        <v>5.0000000000000004E-31</v>
      </c>
      <c r="F111">
        <v>30.08</v>
      </c>
      <c r="G111">
        <v>255</v>
      </c>
      <c r="H111" t="str">
        <f>HYPERLINK("https://www.ncbi.nlm.nih.gov/protein/XP_021707077.1?report=genbank&amp;log$=prottop&amp;blast_rank=110&amp;RID=2YBR89SD016","XP_021707077.1")</f>
        <v>XP_021707077.1</v>
      </c>
      <c r="I111" t="s">
        <v>259</v>
      </c>
      <c r="J111" t="s">
        <v>260</v>
      </c>
      <c r="K111" t="s">
        <v>845</v>
      </c>
    </row>
    <row r="112" spans="1:11" x14ac:dyDescent="0.3">
      <c r="A112" t="s">
        <v>261</v>
      </c>
      <c r="B112">
        <v>108931</v>
      </c>
      <c r="C112">
        <v>121</v>
      </c>
      <c r="D112" s="1">
        <v>0.99</v>
      </c>
      <c r="E112" s="2">
        <v>5.0000000000000004E-31</v>
      </c>
      <c r="F112">
        <v>30.51</v>
      </c>
      <c r="G112">
        <v>255</v>
      </c>
      <c r="H112" t="str">
        <f>HYPERLINK("https://www.ncbi.nlm.nih.gov/protein/XP_022200770.1?report=genbank&amp;log$=prottop&amp;blast_rank=111&amp;RID=2YBR89SD016","XP_022200770.1")</f>
        <v>XP_022200770.1</v>
      </c>
      <c r="I112" t="s">
        <v>262</v>
      </c>
      <c r="J112" t="s">
        <v>263</v>
      </c>
      <c r="K112" t="s">
        <v>845</v>
      </c>
    </row>
    <row r="113" spans="1:11" x14ac:dyDescent="0.3">
      <c r="A113" t="s">
        <v>264</v>
      </c>
      <c r="B113">
        <v>13632</v>
      </c>
      <c r="C113">
        <v>121</v>
      </c>
      <c r="D113" s="1">
        <v>0.99</v>
      </c>
      <c r="E113" s="2">
        <v>5.0000000000000004E-31</v>
      </c>
      <c r="F113">
        <v>29.66</v>
      </c>
      <c r="G113">
        <v>255</v>
      </c>
      <c r="H113" t="str">
        <f>HYPERLINK("https://www.ncbi.nlm.nih.gov/protein/XP_037824911.1?report=genbank&amp;log$=prottop&amp;blast_rank=112&amp;RID=2YBR89SD016","XP_037824911.1")</f>
        <v>XP_037824911.1</v>
      </c>
      <c r="I113" t="s">
        <v>265</v>
      </c>
      <c r="J113" t="s">
        <v>266</v>
      </c>
      <c r="K113" t="s">
        <v>845</v>
      </c>
    </row>
    <row r="114" spans="1:11" x14ac:dyDescent="0.3">
      <c r="A114" t="s">
        <v>267</v>
      </c>
      <c r="B114">
        <v>2848634</v>
      </c>
      <c r="C114">
        <v>121</v>
      </c>
      <c r="D114" s="1">
        <v>0.99</v>
      </c>
      <c r="E114" s="2">
        <v>5.0000000000000004E-31</v>
      </c>
      <c r="F114">
        <v>29.66</v>
      </c>
      <c r="G114">
        <v>255</v>
      </c>
      <c r="H114" t="str">
        <f>HYPERLINK("https://www.ncbi.nlm.nih.gov/protein/KAH8304941.1?report=genbank&amp;log$=prottop&amp;blast_rank=113&amp;RID=2YBR89SD016","KAH8304941.1")</f>
        <v>KAH8304941.1</v>
      </c>
      <c r="I114" t="s">
        <v>268</v>
      </c>
      <c r="J114" t="s">
        <v>10</v>
      </c>
      <c r="K114" t="s">
        <v>845</v>
      </c>
    </row>
    <row r="115" spans="1:11" x14ac:dyDescent="0.3">
      <c r="A115" t="s">
        <v>269</v>
      </c>
      <c r="B115">
        <v>7220</v>
      </c>
      <c r="C115">
        <v>121</v>
      </c>
      <c r="D115" s="1">
        <v>0.99</v>
      </c>
      <c r="E115" s="2">
        <v>5.0000000000000004E-31</v>
      </c>
      <c r="F115">
        <v>29.24</v>
      </c>
      <c r="G115">
        <v>255</v>
      </c>
      <c r="H115" t="str">
        <f>HYPERLINK("https://www.ncbi.nlm.nih.gov/protein/XP_001980888.1?report=genbank&amp;log$=prottop&amp;blast_rank=114&amp;RID=2YBR89SD016","XP_001980888.1")</f>
        <v>XP_001980888.1</v>
      </c>
      <c r="I115" t="s">
        <v>270</v>
      </c>
      <c r="J115" t="s">
        <v>10</v>
      </c>
      <c r="K115" t="s">
        <v>845</v>
      </c>
    </row>
    <row r="116" spans="1:11" x14ac:dyDescent="0.3">
      <c r="A116" t="s">
        <v>271</v>
      </c>
      <c r="B116">
        <v>63436</v>
      </c>
      <c r="C116">
        <v>121</v>
      </c>
      <c r="D116" s="1">
        <v>0.99</v>
      </c>
      <c r="E116" s="2">
        <v>5.0000000000000004E-31</v>
      </c>
      <c r="F116">
        <v>30.93</v>
      </c>
      <c r="G116">
        <v>255</v>
      </c>
      <c r="H116" t="str">
        <f>HYPERLINK("https://www.ncbi.nlm.nih.gov/protein/XP_043464528.1?report=genbank&amp;log$=prottop&amp;blast_rank=115&amp;RID=2YBR89SD016","XP_043464528.1")</f>
        <v>XP_043464528.1</v>
      </c>
      <c r="I116" t="s">
        <v>272</v>
      </c>
      <c r="J116" t="s">
        <v>10</v>
      </c>
      <c r="K116" t="s">
        <v>845</v>
      </c>
    </row>
    <row r="117" spans="1:11" x14ac:dyDescent="0.3">
      <c r="A117" t="s">
        <v>273</v>
      </c>
      <c r="B117">
        <v>41139</v>
      </c>
      <c r="C117">
        <v>122</v>
      </c>
      <c r="D117" s="1">
        <v>1</v>
      </c>
      <c r="E117" s="2">
        <v>5.0000000000000004E-31</v>
      </c>
      <c r="F117">
        <v>31.22</v>
      </c>
      <c r="G117">
        <v>272</v>
      </c>
      <c r="H117" t="str">
        <f>HYPERLINK("https://www.ncbi.nlm.nih.gov/protein/XP_044750285.1?report=genbank&amp;log$=prottop&amp;blast_rank=116&amp;RID=2YBR89SD016","XP_044750285.1")</f>
        <v>XP_044750285.1</v>
      </c>
      <c r="I117" t="s">
        <v>274</v>
      </c>
      <c r="J117" t="s">
        <v>275</v>
      </c>
      <c r="K117" t="s">
        <v>845</v>
      </c>
    </row>
    <row r="118" spans="1:11" x14ac:dyDescent="0.3">
      <c r="A118" t="s">
        <v>276</v>
      </c>
      <c r="B118">
        <v>64793</v>
      </c>
      <c r="C118">
        <v>122</v>
      </c>
      <c r="D118" s="1">
        <v>1</v>
      </c>
      <c r="E118" s="2">
        <v>5.0000000000000004E-31</v>
      </c>
      <c r="F118">
        <v>31.65</v>
      </c>
      <c r="G118">
        <v>285</v>
      </c>
      <c r="H118" t="str">
        <f>HYPERLINK("https://www.ncbi.nlm.nih.gov/protein/XP_011707305.1?report=genbank&amp;log$=prottop&amp;blast_rank=117&amp;RID=2YBR89SD016","XP_011707305.1")</f>
        <v>XP_011707305.1</v>
      </c>
      <c r="I118" t="s">
        <v>277</v>
      </c>
      <c r="J118" t="s">
        <v>278</v>
      </c>
      <c r="K118" t="s">
        <v>845</v>
      </c>
    </row>
    <row r="119" spans="1:11" x14ac:dyDescent="0.3">
      <c r="A119" t="s">
        <v>279</v>
      </c>
      <c r="B119">
        <v>354439</v>
      </c>
      <c r="C119">
        <v>121</v>
      </c>
      <c r="D119" s="1">
        <v>0.95</v>
      </c>
      <c r="E119" s="2">
        <v>5.0000000000000004E-31</v>
      </c>
      <c r="F119">
        <v>30.97</v>
      </c>
      <c r="G119">
        <v>247</v>
      </c>
      <c r="H119" t="str">
        <f>HYPERLINK("https://www.ncbi.nlm.nih.gov/protein/KAF7270051.1?report=genbank&amp;log$=prottop&amp;blast_rank=118&amp;RID=2YBR89SD016","KAF7270051.1")</f>
        <v>KAF7270051.1</v>
      </c>
      <c r="I119" t="s">
        <v>280</v>
      </c>
      <c r="J119" t="s">
        <v>281</v>
      </c>
      <c r="K119" t="s">
        <v>845</v>
      </c>
    </row>
    <row r="120" spans="1:11" x14ac:dyDescent="0.3">
      <c r="A120" t="s">
        <v>282</v>
      </c>
      <c r="B120">
        <v>7116</v>
      </c>
      <c r="C120">
        <v>121</v>
      </c>
      <c r="D120" s="1">
        <v>1</v>
      </c>
      <c r="E120" s="2">
        <v>5.9999999999999996E-31</v>
      </c>
      <c r="F120">
        <v>29.96</v>
      </c>
      <c r="G120">
        <v>254</v>
      </c>
      <c r="H120" t="str">
        <f>HYPERLINK("https://www.ncbi.nlm.nih.gov/protein/XP_045529909.1?report=genbank&amp;log$=prottop&amp;blast_rank=119&amp;RID=2YBR89SD016","XP_045529909.1")</f>
        <v>XP_045529909.1</v>
      </c>
      <c r="I120" t="s">
        <v>283</v>
      </c>
      <c r="J120" t="s">
        <v>284</v>
      </c>
      <c r="K120" t="s">
        <v>845</v>
      </c>
    </row>
    <row r="121" spans="1:11" x14ac:dyDescent="0.3">
      <c r="A121" t="s">
        <v>285</v>
      </c>
      <c r="B121">
        <v>7291</v>
      </c>
      <c r="C121">
        <v>121</v>
      </c>
      <c r="D121" s="1">
        <v>1</v>
      </c>
      <c r="E121" s="2">
        <v>5.9999999999999996E-31</v>
      </c>
      <c r="F121">
        <v>29.71</v>
      </c>
      <c r="G121">
        <v>255</v>
      </c>
      <c r="H121" t="str">
        <f>HYPERLINK("https://www.ncbi.nlm.nih.gov/protein/XP_034117130.1?report=genbank&amp;log$=prottop&amp;blast_rank=120&amp;RID=2YBR89SD016","XP_034117130.1")</f>
        <v>XP_034117130.1</v>
      </c>
      <c r="I121" t="s">
        <v>286</v>
      </c>
      <c r="J121" t="s">
        <v>10</v>
      </c>
      <c r="K121" t="s">
        <v>845</v>
      </c>
    </row>
    <row r="122" spans="1:11" x14ac:dyDescent="0.3">
      <c r="A122" t="s">
        <v>287</v>
      </c>
      <c r="B122">
        <v>7227</v>
      </c>
      <c r="C122">
        <v>121</v>
      </c>
      <c r="D122" s="1">
        <v>0.99</v>
      </c>
      <c r="E122" s="2">
        <v>5.9999999999999996E-31</v>
      </c>
      <c r="F122">
        <v>29.41</v>
      </c>
      <c r="G122">
        <v>255</v>
      </c>
      <c r="H122" s="3" t="str">
        <f>HYPERLINK("https://www.ncbi.nlm.nih.gov/protein/NP_649849.1?report=genbank&amp;log$=prottop&amp;blast_rank=121&amp;RID=2YBR89SD016","NP_649849.1")</f>
        <v>NP_649849.1</v>
      </c>
      <c r="I122" s="3" t="s">
        <v>288</v>
      </c>
      <c r="J122" t="s">
        <v>289</v>
      </c>
      <c r="K122" t="s">
        <v>845</v>
      </c>
    </row>
    <row r="123" spans="1:11" x14ac:dyDescent="0.3">
      <c r="A123" t="s">
        <v>290</v>
      </c>
      <c r="B123">
        <v>29058</v>
      </c>
      <c r="C123">
        <v>121</v>
      </c>
      <c r="D123" s="1">
        <v>1</v>
      </c>
      <c r="E123" s="2">
        <v>5.9999999999999996E-31</v>
      </c>
      <c r="F123">
        <v>30.25</v>
      </c>
      <c r="G123">
        <v>254</v>
      </c>
      <c r="H123" t="str">
        <f>HYPERLINK("https://www.ncbi.nlm.nih.gov/protein/XP_021183189.1?report=genbank&amp;log$=prottop&amp;blast_rank=122&amp;RID=2YBR89SD016","XP_021183189.1")</f>
        <v>XP_021183189.1</v>
      </c>
      <c r="I123" t="s">
        <v>291</v>
      </c>
      <c r="J123" t="s">
        <v>292</v>
      </c>
      <c r="K123" t="s">
        <v>845</v>
      </c>
    </row>
    <row r="124" spans="1:11" x14ac:dyDescent="0.3">
      <c r="A124" t="s">
        <v>293</v>
      </c>
      <c r="B124">
        <v>69319</v>
      </c>
      <c r="C124">
        <v>121</v>
      </c>
      <c r="D124" s="1">
        <v>0.99</v>
      </c>
      <c r="E124" s="2">
        <v>5.9999999999999996E-31</v>
      </c>
      <c r="F124">
        <v>30.93</v>
      </c>
      <c r="G124">
        <v>255</v>
      </c>
      <c r="H124" t="str">
        <f>HYPERLINK("https://www.ncbi.nlm.nih.gov/protein/XP_008558804.1?report=genbank&amp;log$=prottop&amp;blast_rank=123&amp;RID=2YBR89SD016","XP_008558804.1")</f>
        <v>XP_008558804.1</v>
      </c>
      <c r="I124" t="s">
        <v>294</v>
      </c>
      <c r="J124" t="s">
        <v>10</v>
      </c>
      <c r="K124" t="s">
        <v>845</v>
      </c>
    </row>
    <row r="125" spans="1:11" x14ac:dyDescent="0.3">
      <c r="A125" t="s">
        <v>295</v>
      </c>
      <c r="B125">
        <v>195883</v>
      </c>
      <c r="C125">
        <v>121</v>
      </c>
      <c r="D125" s="1">
        <v>0.99</v>
      </c>
      <c r="E125" s="2">
        <v>5.9999999999999996E-31</v>
      </c>
      <c r="F125">
        <v>30.51</v>
      </c>
      <c r="G125">
        <v>255</v>
      </c>
      <c r="H125" t="str">
        <f>HYPERLINK("https://www.ncbi.nlm.nih.gov/protein/RZF32743.1?report=genbank&amp;log$=prottop&amp;blast_rank=124&amp;RID=2YBR89SD016","RZF32743.1")</f>
        <v>RZF32743.1</v>
      </c>
      <c r="I125" t="s">
        <v>296</v>
      </c>
      <c r="J125" t="s">
        <v>297</v>
      </c>
      <c r="K125" t="s">
        <v>845</v>
      </c>
    </row>
    <row r="126" spans="1:11" x14ac:dyDescent="0.3">
      <c r="A126" t="s">
        <v>298</v>
      </c>
      <c r="B126">
        <v>29030</v>
      </c>
      <c r="C126">
        <v>121</v>
      </c>
      <c r="D126" s="1">
        <v>0.99</v>
      </c>
      <c r="E126" s="2">
        <v>5.9999999999999996E-31</v>
      </c>
      <c r="F126">
        <v>29.24</v>
      </c>
      <c r="G126">
        <v>255</v>
      </c>
      <c r="H126" t="str">
        <f>HYPERLINK("https://www.ncbi.nlm.nih.gov/protein/XP_017000304.1?report=genbank&amp;log$=prottop&amp;blast_rank=125&amp;RID=2YBR89SD016","XP_017000304.1")</f>
        <v>XP_017000304.1</v>
      </c>
      <c r="I126" t="s">
        <v>299</v>
      </c>
      <c r="J126" t="s">
        <v>10</v>
      </c>
      <c r="K126" t="s">
        <v>845</v>
      </c>
    </row>
    <row r="127" spans="1:11" x14ac:dyDescent="0.3">
      <c r="A127" t="s">
        <v>300</v>
      </c>
      <c r="B127">
        <v>30213</v>
      </c>
      <c r="C127">
        <v>121</v>
      </c>
      <c r="D127" s="1">
        <v>1</v>
      </c>
      <c r="E127" s="2">
        <v>6.9999999999999997E-31</v>
      </c>
      <c r="F127">
        <v>30.8</v>
      </c>
      <c r="G127">
        <v>255</v>
      </c>
      <c r="H127" t="str">
        <f>HYPERLINK("https://www.ncbi.nlm.nih.gov/protein/XP_043670930.1?report=genbank&amp;log$=prottop&amp;blast_rank=126&amp;RID=2YBR89SD016","XP_043670930.1")</f>
        <v>XP_043670930.1</v>
      </c>
      <c r="I127" t="s">
        <v>301</v>
      </c>
      <c r="J127" t="s">
        <v>302</v>
      </c>
      <c r="K127" t="s">
        <v>845</v>
      </c>
    </row>
    <row r="128" spans="1:11" x14ac:dyDescent="0.3">
      <c r="A128" t="s">
        <v>303</v>
      </c>
      <c r="B128">
        <v>7375</v>
      </c>
      <c r="C128">
        <v>121</v>
      </c>
      <c r="D128" s="1">
        <v>0.99</v>
      </c>
      <c r="E128" s="2">
        <v>6.9999999999999997E-31</v>
      </c>
      <c r="F128">
        <v>29.66</v>
      </c>
      <c r="G128">
        <v>255</v>
      </c>
      <c r="H128" t="str">
        <f>HYPERLINK("https://www.ncbi.nlm.nih.gov/protein/XP_046805044.1?report=genbank&amp;log$=prottop&amp;blast_rank=127&amp;RID=2YBR89SD016","XP_046805044.1")</f>
        <v>XP_046805044.1</v>
      </c>
      <c r="I128" t="s">
        <v>304</v>
      </c>
      <c r="J128" t="s">
        <v>305</v>
      </c>
      <c r="K128" t="s">
        <v>845</v>
      </c>
    </row>
    <row r="129" spans="1:11" x14ac:dyDescent="0.3">
      <c r="A129" t="s">
        <v>306</v>
      </c>
      <c r="B129">
        <v>211228</v>
      </c>
      <c r="C129">
        <v>121</v>
      </c>
      <c r="D129" s="1">
        <v>1</v>
      </c>
      <c r="E129" s="2">
        <v>6.9999999999999997E-31</v>
      </c>
      <c r="F129">
        <v>30.8</v>
      </c>
      <c r="G129">
        <v>255</v>
      </c>
      <c r="H129" t="str">
        <f>HYPERLINK("https://www.ncbi.nlm.nih.gov/protein/XP_015595158.1?report=genbank&amp;log$=prottop&amp;blast_rank=128&amp;RID=2YBR89SD016","XP_015595158.1")</f>
        <v>XP_015595158.1</v>
      </c>
      <c r="I129" t="s">
        <v>307</v>
      </c>
      <c r="J129" t="s">
        <v>308</v>
      </c>
      <c r="K129" t="s">
        <v>845</v>
      </c>
    </row>
    <row r="130" spans="1:11" x14ac:dyDescent="0.3">
      <c r="A130" t="s">
        <v>309</v>
      </c>
      <c r="B130">
        <v>104421</v>
      </c>
      <c r="C130">
        <v>121</v>
      </c>
      <c r="D130" s="1">
        <v>1</v>
      </c>
      <c r="E130" s="2">
        <v>6.9999999999999997E-31</v>
      </c>
      <c r="F130">
        <v>31.22</v>
      </c>
      <c r="G130">
        <v>255</v>
      </c>
      <c r="H130" t="str">
        <f>HYPERLINK("https://www.ncbi.nlm.nih.gov/protein/XP_011261355.1?report=genbank&amp;log$=prottop&amp;blast_rank=129&amp;RID=2YBR89SD016","XP_011261355.1")</f>
        <v>XP_011261355.1</v>
      </c>
      <c r="I130" t="s">
        <v>310</v>
      </c>
      <c r="J130" t="s">
        <v>311</v>
      </c>
      <c r="K130" t="s">
        <v>845</v>
      </c>
    </row>
    <row r="131" spans="1:11" x14ac:dyDescent="0.3">
      <c r="A131" t="s">
        <v>312</v>
      </c>
      <c r="B131">
        <v>7054</v>
      </c>
      <c r="C131">
        <v>121</v>
      </c>
      <c r="D131" s="1">
        <v>1</v>
      </c>
      <c r="E131" s="2">
        <v>6.9999999999999997E-31</v>
      </c>
      <c r="F131">
        <v>29.96</v>
      </c>
      <c r="G131">
        <v>255</v>
      </c>
      <c r="H131" t="str">
        <f>HYPERLINK("https://www.ncbi.nlm.nih.gov/protein/XP_031343880.1?report=genbank&amp;log$=prottop&amp;blast_rank=130&amp;RID=2YBR89SD016","XP_031343880.1")</f>
        <v>XP_031343880.1</v>
      </c>
      <c r="I131" t="s">
        <v>313</v>
      </c>
      <c r="J131" t="s">
        <v>314</v>
      </c>
      <c r="K131" t="s">
        <v>845</v>
      </c>
    </row>
    <row r="132" spans="1:11" x14ac:dyDescent="0.3">
      <c r="A132" t="s">
        <v>315</v>
      </c>
      <c r="B132">
        <v>28584</v>
      </c>
      <c r="C132">
        <v>121</v>
      </c>
      <c r="D132" s="1">
        <v>0.99</v>
      </c>
      <c r="E132" s="2">
        <v>8.0000000000000007E-31</v>
      </c>
      <c r="F132">
        <v>29.24</v>
      </c>
      <c r="G132">
        <v>255</v>
      </c>
      <c r="H132" t="str">
        <f>HYPERLINK("https://www.ncbi.nlm.nih.gov/protein/XP_036673001.1?report=genbank&amp;log$=prottop&amp;blast_rank=131&amp;RID=2YBR89SD016","XP_036673001.1")</f>
        <v>XP_036673001.1</v>
      </c>
      <c r="I132" t="s">
        <v>316</v>
      </c>
      <c r="J132" t="s">
        <v>10</v>
      </c>
      <c r="K132" t="s">
        <v>845</v>
      </c>
    </row>
    <row r="133" spans="1:11" x14ac:dyDescent="0.3">
      <c r="A133" t="s">
        <v>317</v>
      </c>
      <c r="B133">
        <v>7038</v>
      </c>
      <c r="C133">
        <v>121</v>
      </c>
      <c r="D133" s="1">
        <v>1</v>
      </c>
      <c r="E133" s="2">
        <v>8.0000000000000007E-31</v>
      </c>
      <c r="F133">
        <v>28.69</v>
      </c>
      <c r="G133">
        <v>255</v>
      </c>
      <c r="H133" t="str">
        <f>HYPERLINK("https://www.ncbi.nlm.nih.gov/protein/XP_018897306.1?report=genbank&amp;log$=prottop&amp;blast_rank=132&amp;RID=2YBR89SD016","XP_018897306.1")</f>
        <v>XP_018897306.1</v>
      </c>
      <c r="I133" t="s">
        <v>318</v>
      </c>
      <c r="J133" t="s">
        <v>10</v>
      </c>
      <c r="K133" t="s">
        <v>845</v>
      </c>
    </row>
    <row r="134" spans="1:11" x14ac:dyDescent="0.3">
      <c r="A134" t="s">
        <v>319</v>
      </c>
      <c r="B134">
        <v>7460</v>
      </c>
      <c r="C134">
        <v>121</v>
      </c>
      <c r="D134" s="1">
        <v>1</v>
      </c>
      <c r="E134" s="2">
        <v>8.0000000000000007E-31</v>
      </c>
      <c r="F134">
        <v>31.38</v>
      </c>
      <c r="G134">
        <v>255</v>
      </c>
      <c r="H134" t="str">
        <f>HYPERLINK("https://www.ncbi.nlm.nih.gov/protein/XP_006569236.1?report=genbank&amp;log$=prottop&amp;blast_rank=133&amp;RID=2YBR89SD016","XP_006569236.1")</f>
        <v>XP_006569236.1</v>
      </c>
      <c r="I134" t="s">
        <v>320</v>
      </c>
      <c r="J134" t="s">
        <v>321</v>
      </c>
      <c r="K134" t="s">
        <v>845</v>
      </c>
    </row>
    <row r="135" spans="1:11" x14ac:dyDescent="0.3">
      <c r="A135" t="s">
        <v>322</v>
      </c>
      <c r="B135">
        <v>193234</v>
      </c>
      <c r="C135">
        <v>121</v>
      </c>
      <c r="D135" s="1">
        <v>0.99</v>
      </c>
      <c r="E135" s="2">
        <v>8.0000000000000007E-31</v>
      </c>
      <c r="F135">
        <v>28.81</v>
      </c>
      <c r="G135">
        <v>255</v>
      </c>
      <c r="H135" t="str">
        <f>HYPERLINK("https://www.ncbi.nlm.nih.gov/protein/KAH8351163.1?report=genbank&amp;log$=prottop&amp;blast_rank=134&amp;RID=2YBR89SD016","KAH8351163.1")</f>
        <v>KAH8351163.1</v>
      </c>
      <c r="I135" t="s">
        <v>323</v>
      </c>
      <c r="J135" t="s">
        <v>10</v>
      </c>
      <c r="K135" t="s">
        <v>845</v>
      </c>
    </row>
    <row r="136" spans="1:11" x14ac:dyDescent="0.3">
      <c r="A136" t="s">
        <v>324</v>
      </c>
      <c r="B136">
        <v>200407</v>
      </c>
      <c r="C136">
        <v>121</v>
      </c>
      <c r="D136" s="1">
        <v>1</v>
      </c>
      <c r="E136" s="2">
        <v>9.0000000000000008E-31</v>
      </c>
      <c r="F136">
        <v>31.38</v>
      </c>
      <c r="G136">
        <v>255</v>
      </c>
      <c r="H136" t="str">
        <f>HYPERLINK("https://www.ncbi.nlm.nih.gov/protein/KAG6800307.1?report=genbank&amp;log$=prottop&amp;blast_rank=135&amp;RID=2YBR89SD016","KAG6800307.1")</f>
        <v>KAG6800307.1</v>
      </c>
      <c r="I136" t="s">
        <v>325</v>
      </c>
      <c r="J136" t="s">
        <v>326</v>
      </c>
      <c r="K136" t="s">
        <v>845</v>
      </c>
    </row>
    <row r="137" spans="1:11" x14ac:dyDescent="0.3">
      <c r="A137" t="s">
        <v>327</v>
      </c>
      <c r="B137">
        <v>189913</v>
      </c>
      <c r="C137">
        <v>120</v>
      </c>
      <c r="D137" s="1">
        <v>1</v>
      </c>
      <c r="E137" s="2">
        <v>9.0000000000000008E-31</v>
      </c>
      <c r="F137">
        <v>28.69</v>
      </c>
      <c r="G137">
        <v>254</v>
      </c>
      <c r="H137" t="str">
        <f>HYPERLINK("https://www.ncbi.nlm.nih.gov/protein/VVC98304.1?report=genbank&amp;log$=prottop&amp;blast_rank=136&amp;RID=2YBR89SD016","VVC98304.1")</f>
        <v>VVC98304.1</v>
      </c>
      <c r="I137" t="s">
        <v>328</v>
      </c>
      <c r="J137" t="s">
        <v>10</v>
      </c>
      <c r="K137" t="s">
        <v>845</v>
      </c>
    </row>
    <row r="138" spans="1:11" x14ac:dyDescent="0.3">
      <c r="A138" t="s">
        <v>329</v>
      </c>
      <c r="B138">
        <v>45464</v>
      </c>
      <c r="C138">
        <v>121</v>
      </c>
      <c r="D138" s="1">
        <v>0.99</v>
      </c>
      <c r="E138" s="2">
        <v>1.0000000000000001E-30</v>
      </c>
      <c r="F138">
        <v>32.92</v>
      </c>
      <c r="G138">
        <v>276</v>
      </c>
      <c r="H138" t="str">
        <f>HYPERLINK("https://www.ncbi.nlm.nih.gov/protein/PIO76965.1?report=genbank&amp;log$=prottop&amp;blast_rank=137&amp;RID=2YBR89SD016","PIO76965.1")</f>
        <v>PIO76965.1</v>
      </c>
      <c r="I138" t="s">
        <v>330</v>
      </c>
      <c r="J138" t="s">
        <v>10</v>
      </c>
      <c r="K138" t="s">
        <v>847</v>
      </c>
    </row>
    <row r="139" spans="1:11" x14ac:dyDescent="0.3">
      <c r="A139" t="s">
        <v>331</v>
      </c>
      <c r="B139">
        <v>91411</v>
      </c>
      <c r="C139">
        <v>120</v>
      </c>
      <c r="D139" s="1">
        <v>1</v>
      </c>
      <c r="E139" s="2">
        <v>1.0000000000000001E-30</v>
      </c>
      <c r="F139">
        <v>30.38</v>
      </c>
      <c r="G139">
        <v>255</v>
      </c>
      <c r="H139" t="str">
        <f>HYPERLINK("https://www.ncbi.nlm.nih.gov/protein/XP_014611819.1?report=genbank&amp;log$=prottop&amp;blast_rank=138&amp;RID=2YBR89SD016","XP_014611819.1")</f>
        <v>XP_014611819.1</v>
      </c>
      <c r="I139" t="s">
        <v>332</v>
      </c>
      <c r="J139" t="s">
        <v>10</v>
      </c>
    </row>
    <row r="140" spans="1:11" x14ac:dyDescent="0.3">
      <c r="A140" t="s">
        <v>333</v>
      </c>
      <c r="B140">
        <v>59916</v>
      </c>
      <c r="C140">
        <v>120</v>
      </c>
      <c r="D140" s="1">
        <v>0.99</v>
      </c>
      <c r="E140" s="2">
        <v>1.0000000000000001E-30</v>
      </c>
      <c r="F140">
        <v>30.08</v>
      </c>
      <c r="G140">
        <v>255</v>
      </c>
      <c r="H140" t="str">
        <f>HYPERLINK("https://www.ncbi.nlm.nih.gov/protein/XP_039965629.1?report=genbank&amp;log$=prottop&amp;blast_rank=139&amp;RID=2YBR89SD016","XP_039965629.1")</f>
        <v>XP_039965629.1</v>
      </c>
      <c r="I140" t="s">
        <v>334</v>
      </c>
      <c r="J140" t="s">
        <v>10</v>
      </c>
    </row>
    <row r="141" spans="1:11" x14ac:dyDescent="0.3">
      <c r="A141" t="s">
        <v>335</v>
      </c>
      <c r="B141">
        <v>2848635</v>
      </c>
      <c r="C141">
        <v>120</v>
      </c>
      <c r="D141" s="1">
        <v>0.99</v>
      </c>
      <c r="E141" s="2">
        <v>1.0000000000000001E-30</v>
      </c>
      <c r="F141">
        <v>29.24</v>
      </c>
      <c r="G141">
        <v>255</v>
      </c>
      <c r="H141" t="str">
        <f>HYPERLINK("https://www.ncbi.nlm.nih.gov/protein/KAH8369476.1?report=genbank&amp;log$=prottop&amp;blast_rank=140&amp;RID=2YBR89SD016","KAH8369476.1")</f>
        <v>KAH8369476.1</v>
      </c>
      <c r="I141" t="s">
        <v>336</v>
      </c>
      <c r="J141" t="s">
        <v>10</v>
      </c>
    </row>
    <row r="142" spans="1:11" x14ac:dyDescent="0.3">
      <c r="A142" t="s">
        <v>337</v>
      </c>
      <c r="B142">
        <v>65964</v>
      </c>
      <c r="C142">
        <v>120</v>
      </c>
      <c r="D142" s="1">
        <v>1</v>
      </c>
      <c r="E142" s="2">
        <v>1.0000000000000001E-30</v>
      </c>
      <c r="F142">
        <v>29.54</v>
      </c>
      <c r="G142">
        <v>255</v>
      </c>
      <c r="H142" t="str">
        <f>HYPERLINK("https://www.ncbi.nlm.nih.gov/protein/KAH8335706.1?report=genbank&amp;log$=prottop&amp;blast_rank=141&amp;RID=2YBR89SD016","KAH8335706.1")</f>
        <v>KAH8335706.1</v>
      </c>
      <c r="I142" t="s">
        <v>338</v>
      </c>
      <c r="J142" t="s">
        <v>10</v>
      </c>
    </row>
    <row r="143" spans="1:11" x14ac:dyDescent="0.3">
      <c r="A143" t="s">
        <v>339</v>
      </c>
      <c r="B143">
        <v>362088</v>
      </c>
      <c r="C143">
        <v>120</v>
      </c>
      <c r="D143" s="1">
        <v>0.99</v>
      </c>
      <c r="E143" s="2">
        <v>1.0000000000000001E-30</v>
      </c>
      <c r="F143">
        <v>32.200000000000003</v>
      </c>
      <c r="G143">
        <v>255</v>
      </c>
      <c r="H143" t="str">
        <f>HYPERLINK("https://www.ncbi.nlm.nih.gov/protein/XP_046741789.1?report=genbank&amp;log$=prottop&amp;blast_rank=142&amp;RID=2YBR89SD016","XP_046741789.1")</f>
        <v>XP_046741789.1</v>
      </c>
      <c r="I143" t="s">
        <v>340</v>
      </c>
      <c r="J143" t="s">
        <v>10</v>
      </c>
    </row>
    <row r="144" spans="1:11" x14ac:dyDescent="0.3">
      <c r="A144" t="s">
        <v>341</v>
      </c>
      <c r="B144">
        <v>307658</v>
      </c>
      <c r="C144">
        <v>120</v>
      </c>
      <c r="D144" s="1">
        <v>1</v>
      </c>
      <c r="E144" s="2">
        <v>1.0000000000000001E-30</v>
      </c>
      <c r="F144">
        <v>30.8</v>
      </c>
      <c r="G144">
        <v>255</v>
      </c>
      <c r="H144" t="str">
        <f>HYPERLINK("https://www.ncbi.nlm.nih.gov/protein/XP_012534401.1?report=genbank&amp;log$=prottop&amp;blast_rank=143&amp;RID=2YBR89SD016","XP_012534401.1")</f>
        <v>XP_012534401.1</v>
      </c>
      <c r="I144" t="s">
        <v>342</v>
      </c>
      <c r="J144" t="s">
        <v>343</v>
      </c>
    </row>
    <row r="145" spans="1:10" x14ac:dyDescent="0.3">
      <c r="A145" t="s">
        <v>344</v>
      </c>
      <c r="B145">
        <v>125945</v>
      </c>
      <c r="C145">
        <v>120</v>
      </c>
      <c r="D145" s="1">
        <v>0.99</v>
      </c>
      <c r="E145" s="2">
        <v>1.0000000000000001E-30</v>
      </c>
      <c r="F145">
        <v>28.81</v>
      </c>
      <c r="G145">
        <v>255</v>
      </c>
      <c r="H145" t="str">
        <f>HYPERLINK("https://www.ncbi.nlm.nih.gov/protein/XP_016961310.1?report=genbank&amp;log$=prottop&amp;blast_rank=144&amp;RID=2YBR89SD016","XP_016961310.1")</f>
        <v>XP_016961310.1</v>
      </c>
      <c r="I145" t="s">
        <v>345</v>
      </c>
      <c r="J145" t="s">
        <v>10</v>
      </c>
    </row>
    <row r="146" spans="1:10" x14ac:dyDescent="0.3">
      <c r="A146" t="s">
        <v>346</v>
      </c>
      <c r="B146">
        <v>178035</v>
      </c>
      <c r="C146">
        <v>120</v>
      </c>
      <c r="D146" s="1">
        <v>1</v>
      </c>
      <c r="E146" s="2">
        <v>1.0000000000000001E-30</v>
      </c>
      <c r="F146">
        <v>30.38</v>
      </c>
      <c r="G146">
        <v>255</v>
      </c>
      <c r="H146" t="str">
        <f>HYPERLINK("https://www.ncbi.nlm.nih.gov/protein/XP_015438428.1?report=genbank&amp;log$=prottop&amp;blast_rank=145&amp;RID=2YBR89SD016","XP_015438428.1")</f>
        <v>XP_015438428.1</v>
      </c>
      <c r="I146" t="s">
        <v>347</v>
      </c>
      <c r="J146" t="s">
        <v>10</v>
      </c>
    </row>
    <row r="147" spans="1:10" x14ac:dyDescent="0.3">
      <c r="A147" t="s">
        <v>348</v>
      </c>
      <c r="B147">
        <v>2817044</v>
      </c>
      <c r="C147">
        <v>120</v>
      </c>
      <c r="D147" s="1">
        <v>1</v>
      </c>
      <c r="E147" s="2">
        <v>1.0000000000000001E-30</v>
      </c>
      <c r="F147">
        <v>31.65</v>
      </c>
      <c r="G147">
        <v>255</v>
      </c>
      <c r="H147" t="str">
        <f>HYPERLINK("https://www.ncbi.nlm.nih.gov/protein/XP_033226521.1?report=genbank&amp;log$=prottop&amp;blast_rank=146&amp;RID=2YBR89SD016","XP_033226521.1")</f>
        <v>XP_033226521.1</v>
      </c>
      <c r="I147" t="s">
        <v>349</v>
      </c>
      <c r="J147" t="s">
        <v>10</v>
      </c>
    </row>
    <row r="148" spans="1:10" x14ac:dyDescent="0.3">
      <c r="A148" t="s">
        <v>350</v>
      </c>
      <c r="B148">
        <v>6728</v>
      </c>
      <c r="C148">
        <v>120</v>
      </c>
      <c r="D148" s="1">
        <v>1</v>
      </c>
      <c r="E148" s="2">
        <v>1.0000000000000001E-30</v>
      </c>
      <c r="F148">
        <v>30.67</v>
      </c>
      <c r="G148">
        <v>257</v>
      </c>
      <c r="H148" t="str">
        <f>HYPERLINK("https://www.ncbi.nlm.nih.gov/protein/XP_045613573.1?report=genbank&amp;log$=prottop&amp;blast_rank=147&amp;RID=2YBR89SD016","XP_045613573.1")</f>
        <v>XP_045613573.1</v>
      </c>
      <c r="I148" t="s">
        <v>351</v>
      </c>
      <c r="J148" t="s">
        <v>352</v>
      </c>
    </row>
    <row r="149" spans="1:10" x14ac:dyDescent="0.3">
      <c r="A149" t="s">
        <v>353</v>
      </c>
      <c r="B149">
        <v>27457</v>
      </c>
      <c r="C149">
        <v>120</v>
      </c>
      <c r="D149" s="1">
        <v>1</v>
      </c>
      <c r="E149" s="2">
        <v>1.0000000000000001E-30</v>
      </c>
      <c r="F149">
        <v>29.96</v>
      </c>
      <c r="G149">
        <v>255</v>
      </c>
      <c r="H149" t="str">
        <f>HYPERLINK("https://www.ncbi.nlm.nih.gov/protein/XP_011211229.1?report=genbank&amp;log$=prottop&amp;blast_rank=148&amp;RID=2YBR89SD016","XP_011211229.1")</f>
        <v>XP_011211229.1</v>
      </c>
      <c r="I149" t="s">
        <v>354</v>
      </c>
      <c r="J149" t="s">
        <v>355</v>
      </c>
    </row>
    <row r="150" spans="1:10" x14ac:dyDescent="0.3">
      <c r="A150" t="s">
        <v>356</v>
      </c>
      <c r="B150">
        <v>7370</v>
      </c>
      <c r="C150">
        <v>120</v>
      </c>
      <c r="D150" s="1">
        <v>0.99</v>
      </c>
      <c r="E150" s="2">
        <v>1.0000000000000001E-30</v>
      </c>
      <c r="F150">
        <v>29.66</v>
      </c>
      <c r="G150">
        <v>255</v>
      </c>
      <c r="H150" t="str">
        <f>HYPERLINK("https://www.ncbi.nlm.nih.gov/protein/XP_005191496.1?report=genbank&amp;log$=prottop&amp;blast_rank=149&amp;RID=2YBR89SD016","XP_005191496.1")</f>
        <v>XP_005191496.1</v>
      </c>
      <c r="I150" t="s">
        <v>357</v>
      </c>
      <c r="J150" t="s">
        <v>358</v>
      </c>
    </row>
    <row r="151" spans="1:10" x14ac:dyDescent="0.3">
      <c r="A151" t="s">
        <v>359</v>
      </c>
      <c r="B151">
        <v>441921</v>
      </c>
      <c r="C151">
        <v>120</v>
      </c>
      <c r="D151" s="1">
        <v>0.99</v>
      </c>
      <c r="E151" s="2">
        <v>1.0000000000000001E-30</v>
      </c>
      <c r="F151">
        <v>32.770000000000003</v>
      </c>
      <c r="G151">
        <v>255</v>
      </c>
      <c r="H151" t="str">
        <f>HYPERLINK("https://www.ncbi.nlm.nih.gov/protein/XP_015510351.1?report=genbank&amp;log$=prottop&amp;blast_rank=150&amp;RID=2YBR89SD016","XP_015510351.1")</f>
        <v>XP_015510351.1</v>
      </c>
      <c r="I151" t="s">
        <v>360</v>
      </c>
      <c r="J151" t="s">
        <v>361</v>
      </c>
    </row>
    <row r="152" spans="1:10" x14ac:dyDescent="0.3">
      <c r="A152" t="s">
        <v>362</v>
      </c>
      <c r="B152">
        <v>6347</v>
      </c>
      <c r="C152">
        <v>120</v>
      </c>
      <c r="D152" s="1">
        <v>1</v>
      </c>
      <c r="E152" s="2">
        <v>1.0000000000000001E-30</v>
      </c>
      <c r="F152">
        <v>31.67</v>
      </c>
      <c r="G152">
        <v>271</v>
      </c>
      <c r="H152" t="str">
        <f>HYPERLINK("https://www.ncbi.nlm.nih.gov/protein/CAC9663618.1?report=genbank&amp;log$=prottop&amp;blast_rank=151&amp;RID=2YBR89SD016","CAC9663618.1")</f>
        <v>CAC9663618.1</v>
      </c>
      <c r="I152" t="s">
        <v>363</v>
      </c>
      <c r="J152" t="s">
        <v>10</v>
      </c>
    </row>
    <row r="153" spans="1:10" x14ac:dyDescent="0.3">
      <c r="A153" t="s">
        <v>364</v>
      </c>
      <c r="B153">
        <v>46829</v>
      </c>
      <c r="C153">
        <v>120</v>
      </c>
      <c r="D153" s="1">
        <v>0.99</v>
      </c>
      <c r="E153" s="2">
        <v>1.0000000000000001E-30</v>
      </c>
      <c r="F153">
        <v>29.66</v>
      </c>
      <c r="G153">
        <v>255</v>
      </c>
      <c r="H153" t="str">
        <f>HYPERLINK("https://www.ncbi.nlm.nih.gov/protein/KAH8243098.1?report=genbank&amp;log$=prottop&amp;blast_rank=152&amp;RID=2YBR89SD016","KAH8243098.1")</f>
        <v>KAH8243098.1</v>
      </c>
      <c r="I153" t="s">
        <v>365</v>
      </c>
      <c r="J153" t="s">
        <v>10</v>
      </c>
    </row>
    <row r="154" spans="1:10" x14ac:dyDescent="0.3">
      <c r="A154" t="s">
        <v>366</v>
      </c>
      <c r="B154">
        <v>30033</v>
      </c>
      <c r="C154">
        <v>120</v>
      </c>
      <c r="D154" s="1">
        <v>0.99</v>
      </c>
      <c r="E154" s="2">
        <v>2.0000000000000002E-30</v>
      </c>
      <c r="F154">
        <v>29.66</v>
      </c>
      <c r="G154">
        <v>255</v>
      </c>
      <c r="H154" t="str">
        <f>HYPERLINK("https://www.ncbi.nlm.nih.gov/protein/XP_017031833.1?report=genbank&amp;log$=prottop&amp;blast_rank=153&amp;RID=2YBR89SD016","XP_017031833.1")</f>
        <v>XP_017031833.1</v>
      </c>
      <c r="I154" t="s">
        <v>367</v>
      </c>
      <c r="J154" t="s">
        <v>10</v>
      </c>
    </row>
    <row r="155" spans="1:10" x14ac:dyDescent="0.3">
      <c r="A155" t="s">
        <v>368</v>
      </c>
      <c r="B155">
        <v>32391</v>
      </c>
      <c r="C155">
        <v>120</v>
      </c>
      <c r="D155" s="1">
        <v>0.99</v>
      </c>
      <c r="E155" s="2">
        <v>2.0000000000000002E-30</v>
      </c>
      <c r="F155">
        <v>31.36</v>
      </c>
      <c r="G155">
        <v>255</v>
      </c>
      <c r="H155" t="str">
        <f>HYPERLINK("https://www.ncbi.nlm.nih.gov/protein/KAH0569203.1?report=genbank&amp;log$=prottop&amp;blast_rank=154&amp;RID=2YBR89SD016","KAH0569203.1")</f>
        <v>KAH0569203.1</v>
      </c>
      <c r="I155" t="s">
        <v>369</v>
      </c>
      <c r="J155" t="s">
        <v>10</v>
      </c>
    </row>
    <row r="156" spans="1:10" x14ac:dyDescent="0.3">
      <c r="A156" t="s">
        <v>370</v>
      </c>
      <c r="B156">
        <v>7067</v>
      </c>
      <c r="C156">
        <v>120</v>
      </c>
      <c r="D156" s="1">
        <v>1</v>
      </c>
      <c r="E156" s="2">
        <v>2.0000000000000002E-30</v>
      </c>
      <c r="F156">
        <v>29.54</v>
      </c>
      <c r="G156">
        <v>255</v>
      </c>
      <c r="H156" t="str">
        <f>HYPERLINK("https://www.ncbi.nlm.nih.gov/protein/CAH1369701.1?report=genbank&amp;log$=prottop&amp;blast_rank=155&amp;RID=2YBR89SD016","CAH1369701.1")</f>
        <v>CAH1369701.1</v>
      </c>
      <c r="I156" t="s">
        <v>371</v>
      </c>
      <c r="J156" t="s">
        <v>372</v>
      </c>
    </row>
    <row r="157" spans="1:10" x14ac:dyDescent="0.3">
      <c r="A157" t="s">
        <v>373</v>
      </c>
      <c r="B157">
        <v>2795564</v>
      </c>
      <c r="C157">
        <v>120</v>
      </c>
      <c r="D157" s="1">
        <v>0.99</v>
      </c>
      <c r="E157" s="2">
        <v>2.0000000000000002E-30</v>
      </c>
      <c r="F157">
        <v>28.51</v>
      </c>
      <c r="G157">
        <v>254</v>
      </c>
      <c r="H157" t="str">
        <f>HYPERLINK("https://www.ncbi.nlm.nih.gov/protein/XP_034841402.1?report=genbank&amp;log$=prottop&amp;blast_rank=156&amp;RID=2YBR89SD016","XP_034841402.1")</f>
        <v>XP_034841402.1</v>
      </c>
      <c r="I157" t="s">
        <v>374</v>
      </c>
      <c r="J157" t="s">
        <v>375</v>
      </c>
    </row>
    <row r="158" spans="1:10" x14ac:dyDescent="0.3">
      <c r="A158" t="s">
        <v>376</v>
      </c>
      <c r="B158">
        <v>38358</v>
      </c>
      <c r="C158">
        <v>120</v>
      </c>
      <c r="D158" s="1">
        <v>1</v>
      </c>
      <c r="E158" s="2">
        <v>2.0000000000000002E-30</v>
      </c>
      <c r="F158">
        <v>29.96</v>
      </c>
      <c r="G158">
        <v>255</v>
      </c>
      <c r="H158" t="str">
        <f>HYPERLINK("https://www.ncbi.nlm.nih.gov/protein/XP_037049788.1?report=genbank&amp;log$=prottop&amp;blast_rank=157&amp;RID=2YBR89SD016","XP_037049788.1")</f>
        <v>XP_037049788.1</v>
      </c>
      <c r="I158" t="s">
        <v>377</v>
      </c>
      <c r="J158" t="s">
        <v>10</v>
      </c>
    </row>
    <row r="159" spans="1:10" x14ac:dyDescent="0.3">
      <c r="A159" t="s">
        <v>378</v>
      </c>
      <c r="B159">
        <v>72248</v>
      </c>
      <c r="C159">
        <v>119</v>
      </c>
      <c r="D159" s="1">
        <v>1</v>
      </c>
      <c r="E159" s="2">
        <v>2.0000000000000002E-30</v>
      </c>
      <c r="F159">
        <v>28.39</v>
      </c>
      <c r="G159">
        <v>254</v>
      </c>
      <c r="H159" t="str">
        <f>HYPERLINK("https://www.ncbi.nlm.nih.gov/protein/XP_045505479.1?report=genbank&amp;log$=prottop&amp;blast_rank=158&amp;RID=2YBR89SD016","XP_045505479.1")</f>
        <v>XP_045505479.1</v>
      </c>
      <c r="I159" t="s">
        <v>379</v>
      </c>
      <c r="J159" t="s">
        <v>380</v>
      </c>
    </row>
    <row r="160" spans="1:10" x14ac:dyDescent="0.3">
      <c r="A160" t="s">
        <v>381</v>
      </c>
      <c r="B160">
        <v>29029</v>
      </c>
      <c r="C160">
        <v>119</v>
      </c>
      <c r="D160" s="1">
        <v>0.99</v>
      </c>
      <c r="E160" s="2">
        <v>2.0000000000000002E-30</v>
      </c>
      <c r="F160">
        <v>28.81</v>
      </c>
      <c r="G160">
        <v>255</v>
      </c>
      <c r="H160" t="str">
        <f>HYPERLINK("https://www.ncbi.nlm.nih.gov/protein/XP_017071882.1?report=genbank&amp;log$=prottop&amp;blast_rank=159&amp;RID=2YBR89SD016","XP_017071882.1")</f>
        <v>XP_017071882.1</v>
      </c>
      <c r="I160" t="s">
        <v>382</v>
      </c>
      <c r="J160" t="s">
        <v>10</v>
      </c>
    </row>
    <row r="161" spans="1:10" x14ac:dyDescent="0.3">
      <c r="A161" t="s">
        <v>383</v>
      </c>
      <c r="B161">
        <v>7217</v>
      </c>
      <c r="C161">
        <v>119</v>
      </c>
      <c r="D161" s="1">
        <v>1</v>
      </c>
      <c r="E161" s="2">
        <v>2.0000000000000002E-30</v>
      </c>
      <c r="F161">
        <v>28.27</v>
      </c>
      <c r="G161">
        <v>255</v>
      </c>
      <c r="H161" t="str">
        <f>HYPERLINK("https://www.ncbi.nlm.nih.gov/protein/XP_001953301.1?report=genbank&amp;log$=prottop&amp;blast_rank=160&amp;RID=2YBR89SD016","XP_001953301.1")</f>
        <v>XP_001953301.1</v>
      </c>
      <c r="I161" t="s">
        <v>384</v>
      </c>
      <c r="J161" t="s">
        <v>10</v>
      </c>
    </row>
    <row r="162" spans="1:10" x14ac:dyDescent="0.3">
      <c r="A162" t="s">
        <v>385</v>
      </c>
      <c r="B162">
        <v>7213</v>
      </c>
      <c r="C162">
        <v>119</v>
      </c>
      <c r="D162" s="1">
        <v>1</v>
      </c>
      <c r="E162" s="2">
        <v>2.0000000000000002E-30</v>
      </c>
      <c r="F162">
        <v>29.96</v>
      </c>
      <c r="G162">
        <v>255</v>
      </c>
      <c r="H162" t="str">
        <f>HYPERLINK("https://www.ncbi.nlm.nih.gov/protein/XP_004537221.1?report=genbank&amp;log$=prottop&amp;blast_rank=161&amp;RID=2YBR89SD016","XP_004537221.1")</f>
        <v>XP_004537221.1</v>
      </c>
      <c r="I162" t="s">
        <v>386</v>
      </c>
      <c r="J162" t="s">
        <v>387</v>
      </c>
    </row>
    <row r="163" spans="1:10" x14ac:dyDescent="0.3">
      <c r="A163" t="s">
        <v>388</v>
      </c>
      <c r="B163">
        <v>33412</v>
      </c>
      <c r="C163">
        <v>119</v>
      </c>
      <c r="D163" s="1">
        <v>1</v>
      </c>
      <c r="E163" s="2">
        <v>2.0000000000000002E-30</v>
      </c>
      <c r="F163">
        <v>29.83</v>
      </c>
      <c r="G163">
        <v>254</v>
      </c>
      <c r="H163" t="str">
        <f>HYPERLINK("https://www.ncbi.nlm.nih.gov/protein/XP_038209154.1?report=genbank&amp;log$=prottop&amp;blast_rank=162&amp;RID=2YBR89SD016","XP_038209154.1")</f>
        <v>XP_038209154.1</v>
      </c>
      <c r="I163" t="s">
        <v>389</v>
      </c>
      <c r="J163" t="s">
        <v>390</v>
      </c>
    </row>
    <row r="164" spans="1:10" x14ac:dyDescent="0.3">
      <c r="A164" t="s">
        <v>391</v>
      </c>
      <c r="B164">
        <v>307491</v>
      </c>
      <c r="C164">
        <v>119</v>
      </c>
      <c r="D164" s="1">
        <v>1</v>
      </c>
      <c r="E164" s="2">
        <v>2.0000000000000002E-30</v>
      </c>
      <c r="F164">
        <v>29.54</v>
      </c>
      <c r="G164">
        <v>255</v>
      </c>
      <c r="H164" t="str">
        <f>HYPERLINK("https://www.ncbi.nlm.nih.gov/protein/KAE9528556.1?report=genbank&amp;log$=prottop&amp;blast_rank=163&amp;RID=2YBR89SD016","KAE9528556.1")</f>
        <v>KAE9528556.1</v>
      </c>
      <c r="I164" t="s">
        <v>392</v>
      </c>
      <c r="J164" t="s">
        <v>393</v>
      </c>
    </row>
    <row r="165" spans="1:10" x14ac:dyDescent="0.3">
      <c r="A165" t="s">
        <v>394</v>
      </c>
      <c r="B165">
        <v>30023</v>
      </c>
      <c r="C165">
        <v>119</v>
      </c>
      <c r="D165" s="1">
        <v>0.99</v>
      </c>
      <c r="E165" s="2">
        <v>2.0000000000000002E-30</v>
      </c>
      <c r="F165">
        <v>29.11</v>
      </c>
      <c r="G165">
        <v>255</v>
      </c>
      <c r="H165" t="str">
        <f>HYPERLINK("https://www.ncbi.nlm.nih.gov/protein/XP_017124164.1?report=genbank&amp;log$=prottop&amp;blast_rank=164&amp;RID=2YBR89SD016","XP_017124164.1")</f>
        <v>XP_017124164.1</v>
      </c>
      <c r="I165" t="s">
        <v>395</v>
      </c>
      <c r="J165" t="s">
        <v>10</v>
      </c>
    </row>
    <row r="166" spans="1:10" x14ac:dyDescent="0.3">
      <c r="A166" t="s">
        <v>396</v>
      </c>
      <c r="B166">
        <v>38358</v>
      </c>
      <c r="C166">
        <v>119</v>
      </c>
      <c r="D166" s="1">
        <v>1</v>
      </c>
      <c r="E166" s="2">
        <v>2.0000000000000002E-30</v>
      </c>
      <c r="F166">
        <v>29.96</v>
      </c>
      <c r="G166">
        <v>257</v>
      </c>
      <c r="H166" t="str">
        <f>HYPERLINK("https://www.ncbi.nlm.nih.gov/protein/XP_037049787.1?report=genbank&amp;log$=prottop&amp;blast_rank=165&amp;RID=2YBR89SD016","XP_037049787.1")</f>
        <v>XP_037049787.1</v>
      </c>
      <c r="I166" t="s">
        <v>377</v>
      </c>
      <c r="J166" t="s">
        <v>10</v>
      </c>
    </row>
    <row r="167" spans="1:10" x14ac:dyDescent="0.3">
      <c r="A167" t="s">
        <v>397</v>
      </c>
      <c r="B167">
        <v>7446</v>
      </c>
      <c r="C167">
        <v>119</v>
      </c>
      <c r="D167" s="1">
        <v>1</v>
      </c>
      <c r="E167" s="2">
        <v>2.0000000000000002E-30</v>
      </c>
      <c r="F167">
        <v>31.65</v>
      </c>
      <c r="G167">
        <v>255</v>
      </c>
      <c r="H167" t="str">
        <f>HYPERLINK("https://www.ncbi.nlm.nih.gov/protein/XP_035719794.1?report=genbank&amp;log$=prottop&amp;blast_rank=166&amp;RID=2YBR89SD016","XP_035719794.1")</f>
        <v>XP_035719794.1</v>
      </c>
      <c r="I167" t="s">
        <v>398</v>
      </c>
      <c r="J167" t="s">
        <v>399</v>
      </c>
    </row>
    <row r="168" spans="1:10" x14ac:dyDescent="0.3">
      <c r="A168" t="s">
        <v>400</v>
      </c>
      <c r="B168">
        <v>116150</v>
      </c>
      <c r="C168">
        <v>119</v>
      </c>
      <c r="D168" s="1">
        <v>0.99</v>
      </c>
      <c r="E168" s="2">
        <v>2.9999999999999999E-30</v>
      </c>
      <c r="F168">
        <v>28.09</v>
      </c>
      <c r="G168">
        <v>254</v>
      </c>
      <c r="H168" t="str">
        <f>HYPERLINK("https://www.ncbi.nlm.nih.gov/protein/XP_039765948.1?report=genbank&amp;log$=prottop&amp;blast_rank=167&amp;RID=2YBR89SD016","XP_039765948.1")</f>
        <v>XP_039765948.1</v>
      </c>
      <c r="I168" t="s">
        <v>401</v>
      </c>
      <c r="J168" t="s">
        <v>402</v>
      </c>
    </row>
    <row r="169" spans="1:10" x14ac:dyDescent="0.3">
      <c r="A169" t="s">
        <v>403</v>
      </c>
      <c r="B169">
        <v>935657</v>
      </c>
      <c r="C169">
        <v>119</v>
      </c>
      <c r="D169" s="1">
        <v>1</v>
      </c>
      <c r="E169" s="2">
        <v>2.9999999999999999E-30</v>
      </c>
      <c r="F169">
        <v>30.8</v>
      </c>
      <c r="G169">
        <v>255</v>
      </c>
      <c r="H169" t="str">
        <f>HYPERLINK("https://www.ncbi.nlm.nih.gov/protein/XP_043257970.1?report=genbank&amp;log$=prottop&amp;blast_rank=168&amp;RID=2YBR89SD016","XP_043257970.1")</f>
        <v>XP_043257970.1</v>
      </c>
      <c r="I169" t="s">
        <v>404</v>
      </c>
      <c r="J169" t="s">
        <v>10</v>
      </c>
    </row>
    <row r="170" spans="1:10" x14ac:dyDescent="0.3">
      <c r="A170" t="s">
        <v>405</v>
      </c>
      <c r="B170">
        <v>30025</v>
      </c>
      <c r="C170">
        <v>119</v>
      </c>
      <c r="D170" s="1">
        <v>1</v>
      </c>
      <c r="E170" s="2">
        <v>2.9999999999999999E-30</v>
      </c>
      <c r="F170">
        <v>29.11</v>
      </c>
      <c r="G170">
        <v>255</v>
      </c>
      <c r="H170" t="str">
        <f>HYPERLINK("https://www.ncbi.nlm.nih.gov/protein/XP_017058709.1?report=genbank&amp;log$=prottop&amp;blast_rank=169&amp;RID=2YBR89SD016","XP_017058709.1")</f>
        <v>XP_017058709.1</v>
      </c>
      <c r="I170" t="s">
        <v>406</v>
      </c>
      <c r="J170" t="s">
        <v>10</v>
      </c>
    </row>
    <row r="171" spans="1:10" x14ac:dyDescent="0.3">
      <c r="A171" t="s">
        <v>407</v>
      </c>
      <c r="B171">
        <v>248454</v>
      </c>
      <c r="C171">
        <v>120</v>
      </c>
      <c r="D171" s="1">
        <v>1</v>
      </c>
      <c r="E171" s="2">
        <v>2.9999999999999999E-30</v>
      </c>
      <c r="F171">
        <v>30.8</v>
      </c>
      <c r="G171">
        <v>273</v>
      </c>
      <c r="H171" t="str">
        <f>HYPERLINK("https://www.ncbi.nlm.nih.gov/protein/KAF6203636.1?report=genbank&amp;log$=prottop&amp;blast_rank=170&amp;RID=2YBR89SD016","KAF6203636.1")</f>
        <v>KAF6203636.1</v>
      </c>
      <c r="I171" t="s">
        <v>408</v>
      </c>
      <c r="J171" t="s">
        <v>10</v>
      </c>
    </row>
    <row r="172" spans="1:10" x14ac:dyDescent="0.3">
      <c r="A172" t="s">
        <v>409</v>
      </c>
      <c r="B172">
        <v>7225</v>
      </c>
      <c r="C172">
        <v>119</v>
      </c>
      <c r="D172" s="1">
        <v>1</v>
      </c>
      <c r="E172" s="2">
        <v>2.9999999999999999E-30</v>
      </c>
      <c r="F172">
        <v>28.69</v>
      </c>
      <c r="G172">
        <v>255</v>
      </c>
      <c r="H172" t="str">
        <f>HYPERLINK("https://www.ncbi.nlm.nih.gov/protein/XP_030373753.1?report=genbank&amp;log$=prottop&amp;blast_rank=171&amp;RID=2YBR89SD016","XP_030373753.1")</f>
        <v>XP_030373753.1</v>
      </c>
      <c r="I172" t="s">
        <v>410</v>
      </c>
      <c r="J172" t="s">
        <v>10</v>
      </c>
    </row>
    <row r="173" spans="1:10" x14ac:dyDescent="0.3">
      <c r="A173" t="s">
        <v>411</v>
      </c>
      <c r="B173">
        <v>191418</v>
      </c>
      <c r="C173">
        <v>119</v>
      </c>
      <c r="D173" s="1">
        <v>0.99</v>
      </c>
      <c r="E173" s="2">
        <v>2.9999999999999999E-30</v>
      </c>
      <c r="F173">
        <v>28.51</v>
      </c>
      <c r="G173">
        <v>254</v>
      </c>
      <c r="H173" t="str">
        <f>HYPERLINK("https://www.ncbi.nlm.nih.gov/protein/XP_045761472.1?report=genbank&amp;log$=prottop&amp;blast_rank=172&amp;RID=2YBR89SD016","XP_045761472.1")</f>
        <v>XP_045761472.1</v>
      </c>
      <c r="I173" t="s">
        <v>412</v>
      </c>
      <c r="J173" t="s">
        <v>413</v>
      </c>
    </row>
    <row r="174" spans="1:10" x14ac:dyDescent="0.3">
      <c r="A174" t="s">
        <v>414</v>
      </c>
      <c r="B174">
        <v>110193</v>
      </c>
      <c r="C174">
        <v>119</v>
      </c>
      <c r="D174" s="1">
        <v>1</v>
      </c>
      <c r="E174" s="2">
        <v>2.9999999999999999E-30</v>
      </c>
      <c r="F174">
        <v>30.38</v>
      </c>
      <c r="G174">
        <v>255</v>
      </c>
      <c r="H174" t="str">
        <f>HYPERLINK("https://www.ncbi.nlm.nih.gov/protein/XP_017768645.1?report=genbank&amp;log$=prottop&amp;blast_rank=173&amp;RID=2YBR89SD016","XP_017768645.1")</f>
        <v>XP_017768645.1</v>
      </c>
      <c r="I174" t="s">
        <v>415</v>
      </c>
      <c r="J174" t="s">
        <v>10</v>
      </c>
    </row>
    <row r="175" spans="1:10" x14ac:dyDescent="0.3">
      <c r="A175" t="s">
        <v>416</v>
      </c>
      <c r="B175">
        <v>7111</v>
      </c>
      <c r="C175">
        <v>119</v>
      </c>
      <c r="D175" s="1">
        <v>1</v>
      </c>
      <c r="E175" s="2">
        <v>2.9999999999999999E-30</v>
      </c>
      <c r="F175">
        <v>28.81</v>
      </c>
      <c r="G175">
        <v>254</v>
      </c>
      <c r="H175" t="str">
        <f>HYPERLINK("https://www.ncbi.nlm.nih.gov/protein/XP_026726370.1?report=genbank&amp;log$=prottop&amp;blast_rank=174&amp;RID=2YBR89SD016","XP_026726370.1")</f>
        <v>XP_026726370.1</v>
      </c>
      <c r="I175" t="s">
        <v>417</v>
      </c>
      <c r="J175" t="s">
        <v>418</v>
      </c>
    </row>
    <row r="176" spans="1:10" x14ac:dyDescent="0.3">
      <c r="A176" t="s">
        <v>419</v>
      </c>
      <c r="B176">
        <v>42026</v>
      </c>
      <c r="C176">
        <v>119</v>
      </c>
      <c r="D176" s="1">
        <v>1</v>
      </c>
      <c r="E176" s="2">
        <v>2.9999999999999999E-30</v>
      </c>
      <c r="F176">
        <v>29.11</v>
      </c>
      <c r="G176">
        <v>255</v>
      </c>
      <c r="H176" t="str">
        <f>HYPERLINK("https://www.ncbi.nlm.nih.gov/protein/XP_017104787.1?report=genbank&amp;log$=prottop&amp;blast_rank=175&amp;RID=2YBR89SD016","XP_017104787.1")</f>
        <v>XP_017104787.1</v>
      </c>
      <c r="I176" t="s">
        <v>420</v>
      </c>
      <c r="J176" t="s">
        <v>10</v>
      </c>
    </row>
    <row r="177" spans="1:10" x14ac:dyDescent="0.3">
      <c r="A177" t="s">
        <v>421</v>
      </c>
      <c r="B177">
        <v>460826</v>
      </c>
      <c r="C177">
        <v>119</v>
      </c>
      <c r="D177" s="1">
        <v>0.99</v>
      </c>
      <c r="E177" s="2">
        <v>2.9999999999999999E-30</v>
      </c>
      <c r="F177">
        <v>30.08</v>
      </c>
      <c r="G177">
        <v>255</v>
      </c>
      <c r="H177" t="str">
        <f>HYPERLINK("https://www.ncbi.nlm.nih.gov/protein/XP_034949379.1?report=genbank&amp;log$=prottop&amp;blast_rank=176&amp;RID=2YBR89SD016","XP_034949379.1")</f>
        <v>XP_034949379.1</v>
      </c>
      <c r="I177" t="s">
        <v>422</v>
      </c>
      <c r="J177" t="s">
        <v>10</v>
      </c>
    </row>
    <row r="178" spans="1:10" x14ac:dyDescent="0.3">
      <c r="A178" t="s">
        <v>423</v>
      </c>
      <c r="B178">
        <v>1486046</v>
      </c>
      <c r="C178">
        <v>119</v>
      </c>
      <c r="D178" s="1">
        <v>0.99</v>
      </c>
      <c r="E178" s="2">
        <v>4.0000000000000003E-30</v>
      </c>
      <c r="F178">
        <v>28.81</v>
      </c>
      <c r="G178">
        <v>255</v>
      </c>
      <c r="H178" t="str">
        <f>HYPERLINK("https://www.ncbi.nlm.nih.gov/protein/XP_037707350.1?report=genbank&amp;log$=prottop&amp;blast_rank=177&amp;RID=2YBR89SD016","XP_037707350.1")</f>
        <v>XP_037707350.1</v>
      </c>
      <c r="I178" t="s">
        <v>424</v>
      </c>
      <c r="J178" t="s">
        <v>10</v>
      </c>
    </row>
    <row r="179" spans="1:10" x14ac:dyDescent="0.3">
      <c r="A179" t="s">
        <v>425</v>
      </c>
      <c r="B179">
        <v>189513</v>
      </c>
      <c r="C179">
        <v>119</v>
      </c>
      <c r="D179" s="1">
        <v>1</v>
      </c>
      <c r="E179" s="2">
        <v>4.0000000000000003E-30</v>
      </c>
      <c r="F179">
        <v>29.54</v>
      </c>
      <c r="G179">
        <v>255</v>
      </c>
      <c r="H179" t="str">
        <f>HYPERLINK("https://www.ncbi.nlm.nih.gov/protein/XP_044743526.1?report=genbank&amp;log$=prottop&amp;blast_rank=178&amp;RID=2YBR89SD016","XP_044743526.1")</f>
        <v>XP_044743526.1</v>
      </c>
      <c r="I179" t="s">
        <v>426</v>
      </c>
      <c r="J179" t="s">
        <v>10</v>
      </c>
    </row>
    <row r="180" spans="1:10" x14ac:dyDescent="0.3">
      <c r="A180" t="s">
        <v>427</v>
      </c>
      <c r="B180">
        <v>516756</v>
      </c>
      <c r="C180">
        <v>119</v>
      </c>
      <c r="D180" s="1">
        <v>0.99</v>
      </c>
      <c r="E180" s="2">
        <v>4.0000000000000003E-30</v>
      </c>
      <c r="F180">
        <v>30.51</v>
      </c>
      <c r="G180">
        <v>255</v>
      </c>
      <c r="H180" t="str">
        <f>HYPERLINK("https://www.ncbi.nlm.nih.gov/protein/XP_017756472.1?report=genbank&amp;log$=prottop&amp;blast_rank=179&amp;RID=2YBR89SD016","XP_017756472.1")</f>
        <v>XP_017756472.1</v>
      </c>
      <c r="I180" t="s">
        <v>428</v>
      </c>
      <c r="J180" t="s">
        <v>10</v>
      </c>
    </row>
    <row r="181" spans="1:10" x14ac:dyDescent="0.3">
      <c r="A181" t="s">
        <v>429</v>
      </c>
      <c r="B181">
        <v>135651</v>
      </c>
      <c r="C181">
        <v>119</v>
      </c>
      <c r="D181" s="1">
        <v>1</v>
      </c>
      <c r="E181" s="2">
        <v>4.0000000000000003E-30</v>
      </c>
      <c r="F181">
        <v>31.67</v>
      </c>
      <c r="G181">
        <v>270</v>
      </c>
      <c r="H181" t="str">
        <f>HYPERLINK("https://www.ncbi.nlm.nih.gov/protein/EGT43056.1?report=genbank&amp;log$=prottop&amp;blast_rank=180&amp;RID=2YBR89SD016","EGT43056.1")</f>
        <v>EGT43056.1</v>
      </c>
      <c r="I181" t="s">
        <v>430</v>
      </c>
      <c r="J181" t="s">
        <v>10</v>
      </c>
    </row>
    <row r="182" spans="1:10" x14ac:dyDescent="0.3">
      <c r="A182" t="s">
        <v>431</v>
      </c>
      <c r="B182">
        <v>143948</v>
      </c>
      <c r="C182">
        <v>119</v>
      </c>
      <c r="D182" s="1">
        <v>1</v>
      </c>
      <c r="E182" s="2">
        <v>4.0000000000000003E-30</v>
      </c>
      <c r="F182">
        <v>29.54</v>
      </c>
      <c r="G182">
        <v>255</v>
      </c>
      <c r="H182" t="str">
        <f>HYPERLINK("https://www.ncbi.nlm.nih.gov/protein/XP_015365968.1?report=genbank&amp;log$=prottop&amp;blast_rank=181&amp;RID=2YBR89SD016","XP_015365968.1")</f>
        <v>XP_015365968.1</v>
      </c>
      <c r="I182" t="s">
        <v>432</v>
      </c>
      <c r="J182" t="s">
        <v>433</v>
      </c>
    </row>
    <row r="183" spans="1:10" x14ac:dyDescent="0.3">
      <c r="A183" t="s">
        <v>434</v>
      </c>
      <c r="B183">
        <v>2015173</v>
      </c>
      <c r="C183">
        <v>119</v>
      </c>
      <c r="D183" s="1">
        <v>1</v>
      </c>
      <c r="E183" s="2">
        <v>4.0000000000000003E-30</v>
      </c>
      <c r="F183">
        <v>30.38</v>
      </c>
      <c r="G183">
        <v>285</v>
      </c>
      <c r="H183" t="str">
        <f>HYPERLINK("https://www.ncbi.nlm.nih.gov/protein/XP_011344222.1?report=genbank&amp;log$=prottop&amp;blast_rank=182&amp;RID=2YBR89SD016","XP_011344222.1")</f>
        <v>XP_011344222.1</v>
      </c>
      <c r="I183" t="s">
        <v>435</v>
      </c>
      <c r="J183" t="s">
        <v>436</v>
      </c>
    </row>
    <row r="184" spans="1:10" x14ac:dyDescent="0.3">
      <c r="A184" t="s">
        <v>437</v>
      </c>
      <c r="B184">
        <v>28612</v>
      </c>
      <c r="C184">
        <v>119</v>
      </c>
      <c r="D184" s="1">
        <v>1</v>
      </c>
      <c r="E184" s="2">
        <v>4.9999999999999997E-30</v>
      </c>
      <c r="F184">
        <v>30.38</v>
      </c>
      <c r="G184">
        <v>255</v>
      </c>
      <c r="H184" t="str">
        <f>HYPERLINK("https://www.ncbi.nlm.nih.gov/protein/XP_017485455.1?report=genbank&amp;log$=prottop&amp;blast_rank=183&amp;RID=2YBR89SD016","XP_017485455.1")</f>
        <v>XP_017485455.1</v>
      </c>
      <c r="I184" t="s">
        <v>438</v>
      </c>
      <c r="J184" t="s">
        <v>439</v>
      </c>
    </row>
    <row r="185" spans="1:10" x14ac:dyDescent="0.3">
      <c r="A185" t="s">
        <v>440</v>
      </c>
      <c r="B185">
        <v>6412</v>
      </c>
      <c r="C185">
        <v>119</v>
      </c>
      <c r="D185" s="1">
        <v>1</v>
      </c>
      <c r="E185" s="2">
        <v>4.9999999999999997E-30</v>
      </c>
      <c r="F185">
        <v>31.09</v>
      </c>
      <c r="G185">
        <v>255</v>
      </c>
      <c r="H185" t="str">
        <f>HYPERLINK("https://www.ncbi.nlm.nih.gov/protein/XP_009013880.1?report=genbank&amp;log$=prottop&amp;blast_rank=184&amp;RID=2YBR89SD016","XP_009013880.1")</f>
        <v>XP_009013880.1</v>
      </c>
      <c r="I185" t="s">
        <v>441</v>
      </c>
      <c r="J185" t="s">
        <v>10</v>
      </c>
    </row>
    <row r="186" spans="1:10" x14ac:dyDescent="0.3">
      <c r="A186" t="s">
        <v>442</v>
      </c>
      <c r="B186">
        <v>743375</v>
      </c>
      <c r="C186">
        <v>118</v>
      </c>
      <c r="D186" s="1">
        <v>1</v>
      </c>
      <c r="E186" s="2">
        <v>4.9999999999999997E-30</v>
      </c>
      <c r="F186">
        <v>31.22</v>
      </c>
      <c r="G186">
        <v>255</v>
      </c>
      <c r="H186" t="str">
        <f>HYPERLINK("https://www.ncbi.nlm.nih.gov/protein/XP_015188321.1?report=genbank&amp;log$=prottop&amp;blast_rank=185&amp;RID=2YBR89SD016","XP_015188321.1")</f>
        <v>XP_015188321.1</v>
      </c>
      <c r="I186" t="s">
        <v>443</v>
      </c>
      <c r="J186" t="s">
        <v>444</v>
      </c>
    </row>
    <row r="187" spans="1:10" x14ac:dyDescent="0.3">
      <c r="A187" t="s">
        <v>445</v>
      </c>
      <c r="B187">
        <v>30207</v>
      </c>
      <c r="C187">
        <v>118</v>
      </c>
      <c r="D187" s="1">
        <v>1</v>
      </c>
      <c r="E187" s="2">
        <v>5.9999999999999998E-30</v>
      </c>
      <c r="F187">
        <v>31.22</v>
      </c>
      <c r="G187">
        <v>255</v>
      </c>
      <c r="H187" t="str">
        <f>HYPERLINK("https://www.ncbi.nlm.nih.gov/protein/XP_043496238.1?report=genbank&amp;log$=prottop&amp;blast_rank=186&amp;RID=2YBR89SD016","XP_043496238.1")</f>
        <v>XP_043496238.1</v>
      </c>
      <c r="I187" t="s">
        <v>446</v>
      </c>
      <c r="J187" t="s">
        <v>447</v>
      </c>
    </row>
    <row r="188" spans="1:10" x14ac:dyDescent="0.3">
      <c r="A188" t="s">
        <v>448</v>
      </c>
      <c r="B188">
        <v>27835</v>
      </c>
      <c r="C188">
        <v>119</v>
      </c>
      <c r="D188" s="1">
        <v>1</v>
      </c>
      <c r="E188" s="2">
        <v>5.9999999999999998E-30</v>
      </c>
      <c r="F188">
        <v>32.5</v>
      </c>
      <c r="G188">
        <v>266</v>
      </c>
      <c r="H188" t="str">
        <f>HYPERLINK("https://www.ncbi.nlm.nih.gov/protein/VDL66086.1?report=genbank&amp;log$=prottop&amp;blast_rank=187&amp;RID=2YBR89SD016","VDL66086.1")</f>
        <v>VDL66086.1</v>
      </c>
      <c r="I188" t="s">
        <v>449</v>
      </c>
      <c r="J188" t="s">
        <v>10</v>
      </c>
    </row>
    <row r="189" spans="1:10" x14ac:dyDescent="0.3">
      <c r="A189" t="s">
        <v>450</v>
      </c>
      <c r="B189">
        <v>7237</v>
      </c>
      <c r="C189">
        <v>118</v>
      </c>
      <c r="D189" s="1">
        <v>0.99</v>
      </c>
      <c r="E189" s="2">
        <v>5.9999999999999998E-30</v>
      </c>
      <c r="F189">
        <v>29.24</v>
      </c>
      <c r="G189">
        <v>255</v>
      </c>
      <c r="H189" t="str">
        <f>HYPERLINK("https://www.ncbi.nlm.nih.gov/protein/XP_001359368.1?report=genbank&amp;log$=prottop&amp;blast_rank=188&amp;RID=2YBR89SD016","XP_001359368.1")</f>
        <v>XP_001359368.1</v>
      </c>
      <c r="I189" t="s">
        <v>451</v>
      </c>
      <c r="J189" t="s">
        <v>10</v>
      </c>
    </row>
    <row r="190" spans="1:10" x14ac:dyDescent="0.3">
      <c r="A190" t="s">
        <v>452</v>
      </c>
      <c r="B190">
        <v>115357</v>
      </c>
      <c r="C190">
        <v>118</v>
      </c>
      <c r="D190" s="1">
        <v>1</v>
      </c>
      <c r="E190" s="2">
        <v>5.9999999999999998E-30</v>
      </c>
      <c r="F190">
        <v>30.38</v>
      </c>
      <c r="G190">
        <v>255</v>
      </c>
      <c r="H190" t="str">
        <f>HYPERLINK("https://www.ncbi.nlm.nih.gov/protein/XP_045472083.1?report=genbank&amp;log$=prottop&amp;blast_rank=189&amp;RID=2YBR89SD016","XP_045472083.1")</f>
        <v>XP_045472083.1</v>
      </c>
      <c r="I190" t="s">
        <v>453</v>
      </c>
      <c r="J190" t="s">
        <v>10</v>
      </c>
    </row>
    <row r="191" spans="1:10" x14ac:dyDescent="0.3">
      <c r="A191" t="s">
        <v>454</v>
      </c>
      <c r="B191">
        <v>80765</v>
      </c>
      <c r="C191">
        <v>118</v>
      </c>
      <c r="D191" s="1">
        <v>1</v>
      </c>
      <c r="E191" s="2">
        <v>7.0000000000000006E-30</v>
      </c>
      <c r="F191">
        <v>29.54</v>
      </c>
      <c r="G191">
        <v>255</v>
      </c>
      <c r="H191" t="str">
        <f>HYPERLINK("https://www.ncbi.nlm.nih.gov/protein/XP_027853131.1?report=genbank&amp;log$=prottop&amp;blast_rank=190&amp;RID=2YBR89SD016","XP_027853131.1")</f>
        <v>XP_027853131.1</v>
      </c>
      <c r="I191" t="s">
        <v>455</v>
      </c>
      <c r="J191" t="s">
        <v>456</v>
      </c>
    </row>
    <row r="192" spans="1:10" x14ac:dyDescent="0.3">
      <c r="A192" t="s">
        <v>457</v>
      </c>
      <c r="B192">
        <v>110368</v>
      </c>
      <c r="C192">
        <v>118</v>
      </c>
      <c r="D192" s="1">
        <v>0.99</v>
      </c>
      <c r="E192" s="2">
        <v>7.0000000000000006E-30</v>
      </c>
      <c r="F192">
        <v>28.51</v>
      </c>
      <c r="G192">
        <v>254</v>
      </c>
      <c r="H192" t="str">
        <f>HYPERLINK("https://www.ncbi.nlm.nih.gov/protein/XP_023934043.1?report=genbank&amp;log$=prottop&amp;blast_rank=191&amp;RID=2YBR89SD016","XP_023934043.1")</f>
        <v>XP_023934043.1</v>
      </c>
      <c r="I192" t="s">
        <v>458</v>
      </c>
      <c r="J192" t="s">
        <v>459</v>
      </c>
    </row>
    <row r="193" spans="1:10" x14ac:dyDescent="0.3">
      <c r="A193" t="s">
        <v>460</v>
      </c>
      <c r="B193">
        <v>37344</v>
      </c>
      <c r="C193">
        <v>118</v>
      </c>
      <c r="D193" s="1">
        <v>1</v>
      </c>
      <c r="E193" s="2">
        <v>8.0000000000000007E-30</v>
      </c>
      <c r="F193">
        <v>31.65</v>
      </c>
      <c r="G193">
        <v>255</v>
      </c>
      <c r="H193" t="str">
        <f>HYPERLINK("https://www.ncbi.nlm.nih.gov/protein/XP_012259673.1?report=genbank&amp;log$=prottop&amp;blast_rank=192&amp;RID=2YBR89SD016","XP_012259673.1")</f>
        <v>XP_012259673.1</v>
      </c>
      <c r="I193" t="s">
        <v>461</v>
      </c>
      <c r="J193" t="s">
        <v>462</v>
      </c>
    </row>
    <row r="194" spans="1:10" x14ac:dyDescent="0.3">
      <c r="A194" t="s">
        <v>463</v>
      </c>
      <c r="B194">
        <v>7274</v>
      </c>
      <c r="C194">
        <v>118</v>
      </c>
      <c r="D194" s="1">
        <v>0.99</v>
      </c>
      <c r="E194" s="2">
        <v>8.0000000000000007E-30</v>
      </c>
      <c r="F194">
        <v>29.24</v>
      </c>
      <c r="G194">
        <v>255</v>
      </c>
      <c r="H194" t="str">
        <f>HYPERLINK("https://www.ncbi.nlm.nih.gov/protein/XP_020818318.1?report=genbank&amp;log$=prottop&amp;blast_rank=193&amp;RID=2YBR89SD016","XP_020818318.1")</f>
        <v>XP_020818318.1</v>
      </c>
      <c r="I194" t="s">
        <v>464</v>
      </c>
      <c r="J194" t="s">
        <v>10</v>
      </c>
    </row>
    <row r="195" spans="1:10" x14ac:dyDescent="0.3">
      <c r="A195" t="s">
        <v>465</v>
      </c>
      <c r="B195">
        <v>506608</v>
      </c>
      <c r="C195">
        <v>118</v>
      </c>
      <c r="D195" s="1">
        <v>1</v>
      </c>
      <c r="E195" s="2">
        <v>8.0000000000000007E-30</v>
      </c>
      <c r="F195">
        <v>28.69</v>
      </c>
      <c r="G195">
        <v>255</v>
      </c>
      <c r="H195" t="str">
        <f>HYPERLINK("https://www.ncbi.nlm.nih.gov/protein/VVC24333.1?report=genbank&amp;log$=prottop&amp;blast_rank=194&amp;RID=2YBR89SD016","VVC24333.1")</f>
        <v>VVC24333.1</v>
      </c>
      <c r="I195" t="s">
        <v>466</v>
      </c>
      <c r="J195" t="s">
        <v>10</v>
      </c>
    </row>
    <row r="196" spans="1:10" x14ac:dyDescent="0.3">
      <c r="A196" t="s">
        <v>467</v>
      </c>
      <c r="B196">
        <v>1564500</v>
      </c>
      <c r="C196">
        <v>118</v>
      </c>
      <c r="D196" s="1">
        <v>1</v>
      </c>
      <c r="E196" s="2">
        <v>8.9999999999999993E-30</v>
      </c>
      <c r="F196">
        <v>29.54</v>
      </c>
      <c r="G196">
        <v>257</v>
      </c>
      <c r="H196" t="str">
        <f>HYPERLINK("https://www.ncbi.nlm.nih.gov/protein/KAG4077403.1?report=genbank&amp;log$=prottop&amp;blast_rank=195&amp;RID=2YBR89SD016","KAG4077403.1")</f>
        <v>KAG4077403.1</v>
      </c>
      <c r="I196" t="s">
        <v>468</v>
      </c>
      <c r="J196" t="s">
        <v>10</v>
      </c>
    </row>
    <row r="197" spans="1:10" x14ac:dyDescent="0.3">
      <c r="A197" t="s">
        <v>469</v>
      </c>
      <c r="B197">
        <v>54126</v>
      </c>
      <c r="C197">
        <v>118</v>
      </c>
      <c r="D197" s="1">
        <v>1</v>
      </c>
      <c r="E197" s="2">
        <v>8.9999999999999993E-30</v>
      </c>
      <c r="F197">
        <v>31.38</v>
      </c>
      <c r="G197">
        <v>272</v>
      </c>
      <c r="H197" t="str">
        <f>HYPERLINK("https://www.ncbi.nlm.nih.gov/protein/KAF8385568.1?report=genbank&amp;log$=prottop&amp;blast_rank=196&amp;RID=2YBR89SD016","KAF8385568.1")</f>
        <v>KAF8385568.1</v>
      </c>
      <c r="I197" t="s">
        <v>470</v>
      </c>
      <c r="J197" t="s">
        <v>10</v>
      </c>
    </row>
    <row r="198" spans="1:10" x14ac:dyDescent="0.3">
      <c r="A198" t="s">
        <v>471</v>
      </c>
      <c r="B198">
        <v>326594</v>
      </c>
      <c r="C198">
        <v>117</v>
      </c>
      <c r="D198" s="1">
        <v>1</v>
      </c>
      <c r="E198" s="2">
        <v>9.9999999999999994E-30</v>
      </c>
      <c r="F198">
        <v>30.96</v>
      </c>
      <c r="G198">
        <v>242</v>
      </c>
      <c r="H198" t="str">
        <f>HYPERLINK("https://www.ncbi.nlm.nih.gov/protein/XP_011504454.1?report=genbank&amp;log$=prottop&amp;blast_rank=197&amp;RID=2YBR89SD016","XP_011504454.1")</f>
        <v>XP_011504454.1</v>
      </c>
      <c r="I198" t="s">
        <v>472</v>
      </c>
      <c r="J198" t="s">
        <v>10</v>
      </c>
    </row>
    <row r="199" spans="1:10" x14ac:dyDescent="0.3">
      <c r="A199" t="s">
        <v>473</v>
      </c>
      <c r="B199">
        <v>294128</v>
      </c>
      <c r="C199">
        <v>118</v>
      </c>
      <c r="D199" s="1">
        <v>1</v>
      </c>
      <c r="E199" s="2">
        <v>9.9999999999999994E-30</v>
      </c>
      <c r="F199">
        <v>30.25</v>
      </c>
      <c r="G199">
        <v>257</v>
      </c>
      <c r="H199" t="str">
        <f>HYPERLINK("https://www.ncbi.nlm.nih.gov/protein/XP_018006429.1?report=genbank&amp;log$=prottop&amp;blast_rank=198&amp;RID=2YBR89SD016","XP_018006429.1")</f>
        <v>XP_018006429.1</v>
      </c>
      <c r="I199" t="s">
        <v>474</v>
      </c>
      <c r="J199" t="s">
        <v>10</v>
      </c>
    </row>
    <row r="200" spans="1:10" x14ac:dyDescent="0.3">
      <c r="A200" t="s">
        <v>475</v>
      </c>
      <c r="B200">
        <v>116153</v>
      </c>
      <c r="C200">
        <v>118</v>
      </c>
      <c r="D200" s="1">
        <v>1</v>
      </c>
      <c r="E200" s="2">
        <v>9.9999999999999994E-30</v>
      </c>
      <c r="F200">
        <v>29.11</v>
      </c>
      <c r="G200">
        <v>255</v>
      </c>
      <c r="H200" t="str">
        <f>HYPERLINK("https://www.ncbi.nlm.nih.gov/protein/XP_019875064.1?report=genbank&amp;log$=prottop&amp;blast_rank=199&amp;RID=2YBR89SD016","XP_019875064.1")</f>
        <v>XP_019875064.1</v>
      </c>
      <c r="I200" t="s">
        <v>476</v>
      </c>
      <c r="J200" t="s">
        <v>477</v>
      </c>
    </row>
    <row r="201" spans="1:10" x14ac:dyDescent="0.3">
      <c r="A201" t="s">
        <v>478</v>
      </c>
      <c r="B201">
        <v>46835</v>
      </c>
      <c r="C201">
        <v>117</v>
      </c>
      <c r="D201" s="1">
        <v>0.99</v>
      </c>
      <c r="E201" s="2">
        <v>9.9999999999999994E-30</v>
      </c>
      <c r="F201">
        <v>28.45</v>
      </c>
      <c r="G201">
        <v>242</v>
      </c>
      <c r="H201" t="str">
        <f>HYPERLINK("https://www.ncbi.nlm.nih.gov/protein/TPP65121.1?report=genbank&amp;log$=prottop&amp;blast_rank=200&amp;RID=2YBR89SD016","TPP65121.1")</f>
        <v>TPP65121.1</v>
      </c>
      <c r="I201" t="s">
        <v>479</v>
      </c>
      <c r="J201" t="s">
        <v>10</v>
      </c>
    </row>
    <row r="202" spans="1:10" x14ac:dyDescent="0.3">
      <c r="A202" t="s">
        <v>480</v>
      </c>
      <c r="B202">
        <v>210409</v>
      </c>
      <c r="C202">
        <v>118</v>
      </c>
      <c r="D202" s="1">
        <v>1</v>
      </c>
      <c r="E202" s="2">
        <v>9.9999999999999994E-30</v>
      </c>
      <c r="F202">
        <v>30.54</v>
      </c>
      <c r="G202">
        <v>257</v>
      </c>
      <c r="H202" t="str">
        <f>HYPERLINK("https://www.ncbi.nlm.nih.gov/protein/XP_045119740.1?report=genbank&amp;log$=prottop&amp;blast_rank=201&amp;RID=2YBR89SD016","XP_045119740.1")</f>
        <v>XP_045119740.1</v>
      </c>
      <c r="I202" t="s">
        <v>481</v>
      </c>
      <c r="J202" t="s">
        <v>482</v>
      </c>
    </row>
    <row r="203" spans="1:10" x14ac:dyDescent="0.3">
      <c r="A203" t="s">
        <v>483</v>
      </c>
      <c r="B203">
        <v>396416</v>
      </c>
      <c r="C203">
        <v>118</v>
      </c>
      <c r="D203" s="1">
        <v>1</v>
      </c>
      <c r="E203" s="2">
        <v>9.9999999999999994E-30</v>
      </c>
      <c r="F203">
        <v>30.38</v>
      </c>
      <c r="G203">
        <v>255</v>
      </c>
      <c r="H203" t="str">
        <f>HYPERLINK("https://www.ncbi.nlm.nih.gov/protein/XP_043590797.1?report=genbank&amp;log$=prottop&amp;blast_rank=202&amp;RID=2YBR89SD016","XP_043590797.1")</f>
        <v>XP_043590797.1</v>
      </c>
      <c r="I203" t="s">
        <v>484</v>
      </c>
      <c r="J203" t="s">
        <v>10</v>
      </c>
    </row>
    <row r="204" spans="1:10" x14ac:dyDescent="0.3">
      <c r="A204" t="s">
        <v>485</v>
      </c>
      <c r="B204">
        <v>34720</v>
      </c>
      <c r="C204">
        <v>117</v>
      </c>
      <c r="D204" s="1">
        <v>0.99</v>
      </c>
      <c r="E204" s="2">
        <v>9.9999999999999994E-30</v>
      </c>
      <c r="F204">
        <v>30.51</v>
      </c>
      <c r="G204">
        <v>255</v>
      </c>
      <c r="H204" t="str">
        <f>HYPERLINK("https://www.ncbi.nlm.nih.gov/protein/XP_018356932.1?report=genbank&amp;log$=prottop&amp;blast_rank=203&amp;RID=2YBR89SD016","XP_018356932.1")</f>
        <v>XP_018356932.1</v>
      </c>
      <c r="I204" t="s">
        <v>486</v>
      </c>
      <c r="J204" t="s">
        <v>10</v>
      </c>
    </row>
    <row r="205" spans="1:10" x14ac:dyDescent="0.3">
      <c r="A205" t="s">
        <v>487</v>
      </c>
      <c r="B205">
        <v>143950</v>
      </c>
      <c r="C205">
        <v>117</v>
      </c>
      <c r="D205" s="1">
        <v>1</v>
      </c>
      <c r="E205" s="2">
        <v>9.9999999999999994E-30</v>
      </c>
      <c r="F205">
        <v>28.27</v>
      </c>
      <c r="G205">
        <v>255</v>
      </c>
      <c r="H205" t="str">
        <f>HYPERLINK("https://www.ncbi.nlm.nih.gov/protein/XP_025417141.1?report=genbank&amp;log$=prottop&amp;blast_rank=204&amp;RID=2YBR89SD016","XP_025417141.1")</f>
        <v>XP_025417141.1</v>
      </c>
      <c r="I205" t="s">
        <v>488</v>
      </c>
      <c r="J205" t="s">
        <v>489</v>
      </c>
    </row>
    <row r="206" spans="1:10" x14ac:dyDescent="0.3">
      <c r="A206" t="s">
        <v>490</v>
      </c>
      <c r="B206">
        <v>684658</v>
      </c>
      <c r="C206">
        <v>117</v>
      </c>
      <c r="D206" s="1">
        <v>1</v>
      </c>
      <c r="E206" s="2">
        <v>9.9999999999999994E-30</v>
      </c>
      <c r="F206">
        <v>30.38</v>
      </c>
      <c r="G206">
        <v>255</v>
      </c>
      <c r="H206" t="str">
        <f>HYPERLINK("https://www.ncbi.nlm.nih.gov/protein/XP_044002241.1?report=genbank&amp;log$=prottop&amp;blast_rank=205&amp;RID=2YBR89SD016","XP_044002241.1")</f>
        <v>XP_044002241.1</v>
      </c>
      <c r="I206" t="s">
        <v>491</v>
      </c>
      <c r="J206" t="s">
        <v>10</v>
      </c>
    </row>
    <row r="207" spans="1:10" x14ac:dyDescent="0.3">
      <c r="A207" t="s">
        <v>492</v>
      </c>
      <c r="B207">
        <v>2053667</v>
      </c>
      <c r="C207">
        <v>117</v>
      </c>
      <c r="D207" s="1">
        <v>0.99</v>
      </c>
      <c r="E207" s="2">
        <v>9.9999999999999994E-30</v>
      </c>
      <c r="F207">
        <v>30.51</v>
      </c>
      <c r="G207">
        <v>255</v>
      </c>
      <c r="H207" t="str">
        <f>HYPERLINK("https://www.ncbi.nlm.nih.gov/protein/KAG8037887.1?report=genbank&amp;log$=prottop&amp;blast_rank=206&amp;RID=2YBR89SD016","KAG8037887.1")</f>
        <v>KAG8037887.1</v>
      </c>
      <c r="I207" t="s">
        <v>493</v>
      </c>
      <c r="J207" t="s">
        <v>10</v>
      </c>
    </row>
    <row r="208" spans="1:10" x14ac:dyDescent="0.3">
      <c r="A208" t="s">
        <v>494</v>
      </c>
      <c r="B208">
        <v>32260</v>
      </c>
      <c r="C208">
        <v>117</v>
      </c>
      <c r="D208" s="1">
        <v>1</v>
      </c>
      <c r="E208" s="2">
        <v>9.9999999999999994E-30</v>
      </c>
      <c r="F208">
        <v>29.96</v>
      </c>
      <c r="G208">
        <v>255</v>
      </c>
      <c r="H208" t="str">
        <f>HYPERLINK("https://www.ncbi.nlm.nih.gov/protein/XP_043270618.1?report=genbank&amp;log$=prottop&amp;blast_rank=207&amp;RID=2YBR89SD016","XP_043270618.1")</f>
        <v>XP_043270618.1</v>
      </c>
      <c r="I208" t="s">
        <v>495</v>
      </c>
      <c r="J208" t="s">
        <v>10</v>
      </c>
    </row>
    <row r="209" spans="1:11" x14ac:dyDescent="0.3">
      <c r="A209" t="s">
        <v>496</v>
      </c>
      <c r="B209">
        <v>7054</v>
      </c>
      <c r="C209">
        <v>117</v>
      </c>
      <c r="D209" s="1">
        <v>1</v>
      </c>
      <c r="E209" s="2">
        <v>9.9999999999999994E-30</v>
      </c>
      <c r="F209">
        <v>30.25</v>
      </c>
      <c r="G209">
        <v>255</v>
      </c>
      <c r="H209" t="str">
        <f>HYPERLINK("https://www.ncbi.nlm.nih.gov/protein/XP_031343879.1?report=genbank&amp;log$=prottop&amp;blast_rank=208&amp;RID=2YBR89SD016","XP_031343879.1")</f>
        <v>XP_031343879.1</v>
      </c>
      <c r="I209" t="s">
        <v>313</v>
      </c>
      <c r="J209" t="s">
        <v>314</v>
      </c>
    </row>
    <row r="210" spans="1:11" x14ac:dyDescent="0.3">
      <c r="A210" t="s">
        <v>497</v>
      </c>
      <c r="B210">
        <v>115081</v>
      </c>
      <c r="C210">
        <v>117</v>
      </c>
      <c r="D210" s="1">
        <v>1</v>
      </c>
      <c r="E210" s="2">
        <v>1.9999999999999999E-29</v>
      </c>
      <c r="F210">
        <v>30.38</v>
      </c>
      <c r="G210">
        <v>255</v>
      </c>
      <c r="H210" t="str">
        <f>HYPERLINK("https://www.ncbi.nlm.nih.gov/protein/XP_033325475.1?report=genbank&amp;log$=prottop&amp;blast_rank=209&amp;RID=2YBR89SD016","XP_033325475.1")</f>
        <v>XP_033325475.1</v>
      </c>
      <c r="I210" t="s">
        <v>498</v>
      </c>
      <c r="J210" t="s">
        <v>10</v>
      </c>
    </row>
    <row r="211" spans="1:11" x14ac:dyDescent="0.3">
      <c r="A211" t="s">
        <v>499</v>
      </c>
      <c r="B211">
        <v>64459</v>
      </c>
      <c r="C211">
        <v>117</v>
      </c>
      <c r="D211" s="1">
        <v>1</v>
      </c>
      <c r="E211" s="2">
        <v>1.9999999999999999E-29</v>
      </c>
      <c r="F211">
        <v>29.41</v>
      </c>
      <c r="G211">
        <v>254</v>
      </c>
      <c r="H211" t="str">
        <f>HYPERLINK("https://www.ncbi.nlm.nih.gov/protein/XP_022120797.2?report=genbank&amp;log$=prottop&amp;blast_rank=210&amp;RID=2YBR89SD016","XP_022120797.2")</f>
        <v>XP_022120797.2</v>
      </c>
      <c r="I211" t="s">
        <v>500</v>
      </c>
      <c r="J211" t="s">
        <v>501</v>
      </c>
    </row>
    <row r="212" spans="1:11" x14ac:dyDescent="0.3">
      <c r="A212" t="s">
        <v>502</v>
      </c>
      <c r="B212">
        <v>520822</v>
      </c>
      <c r="C212">
        <v>117</v>
      </c>
      <c r="D212" s="1">
        <v>0.99</v>
      </c>
      <c r="E212" s="2">
        <v>1.9999999999999999E-29</v>
      </c>
      <c r="F212">
        <v>31.36</v>
      </c>
      <c r="G212">
        <v>255</v>
      </c>
      <c r="H212" t="str">
        <f>HYPERLINK("https://www.ncbi.nlm.nih.gov/protein/XP_018050934.1?report=genbank&amp;log$=prottop&amp;blast_rank=211&amp;RID=2YBR89SD016","XP_018050934.1")</f>
        <v>XP_018050934.1</v>
      </c>
      <c r="I212" t="s">
        <v>503</v>
      </c>
      <c r="J212" t="s">
        <v>10</v>
      </c>
    </row>
    <row r="213" spans="1:11" x14ac:dyDescent="0.3">
      <c r="A213" t="s">
        <v>504</v>
      </c>
      <c r="B213">
        <v>307492</v>
      </c>
      <c r="C213">
        <v>117</v>
      </c>
      <c r="D213" s="1">
        <v>1</v>
      </c>
      <c r="E213" s="2">
        <v>1.9999999999999999E-29</v>
      </c>
      <c r="F213">
        <v>29.96</v>
      </c>
      <c r="G213">
        <v>255</v>
      </c>
      <c r="H213" t="str">
        <f>HYPERLINK("https://www.ncbi.nlm.nih.gov/protein/KAF0770685.1?report=genbank&amp;log$=prottop&amp;blast_rank=212&amp;RID=2YBR89SD016","KAF0770685.1")</f>
        <v>KAF0770685.1</v>
      </c>
      <c r="I213" t="s">
        <v>505</v>
      </c>
      <c r="J213" t="s">
        <v>506</v>
      </c>
    </row>
    <row r="214" spans="1:11" x14ac:dyDescent="0.3">
      <c r="A214" t="s">
        <v>507</v>
      </c>
      <c r="B214">
        <v>7493</v>
      </c>
      <c r="C214">
        <v>117</v>
      </c>
      <c r="D214" s="1">
        <v>1</v>
      </c>
      <c r="E214" s="2">
        <v>1.9999999999999999E-29</v>
      </c>
      <c r="F214">
        <v>28.27</v>
      </c>
      <c r="G214">
        <v>255</v>
      </c>
      <c r="H214" t="str">
        <f>HYPERLINK("https://www.ncbi.nlm.nih.gov/protein/XP_014230599.1?report=genbank&amp;log$=prottop&amp;blast_rank=213&amp;RID=2YBR89SD016","XP_014230599.1")</f>
        <v>XP_014230599.1</v>
      </c>
      <c r="I214" t="s">
        <v>508</v>
      </c>
      <c r="J214" t="s">
        <v>10</v>
      </c>
    </row>
    <row r="215" spans="1:11" x14ac:dyDescent="0.3">
      <c r="A215" t="s">
        <v>509</v>
      </c>
      <c r="B215">
        <v>28588</v>
      </c>
      <c r="C215">
        <v>117</v>
      </c>
      <c r="D215" s="1">
        <v>0.99</v>
      </c>
      <c r="E215" s="2">
        <v>1.9999999999999999E-29</v>
      </c>
      <c r="F215">
        <v>29.66</v>
      </c>
      <c r="G215">
        <v>255</v>
      </c>
      <c r="H215" t="str">
        <f>HYPERLINK("https://www.ncbi.nlm.nih.gov/protein/XP_011185607.1?report=genbank&amp;log$=prottop&amp;blast_rank=214&amp;RID=2YBR89SD016","XP_011185607.1")</f>
        <v>XP_011185607.1</v>
      </c>
      <c r="I215" t="s">
        <v>510</v>
      </c>
      <c r="J215" t="s">
        <v>511</v>
      </c>
    </row>
    <row r="216" spans="1:11" x14ac:dyDescent="0.3">
      <c r="A216" t="s">
        <v>512</v>
      </c>
      <c r="B216">
        <v>27845</v>
      </c>
      <c r="C216">
        <v>117</v>
      </c>
      <c r="D216" s="1">
        <v>0.99</v>
      </c>
      <c r="E216" s="2">
        <v>1.9999999999999999E-29</v>
      </c>
      <c r="F216">
        <v>28.02</v>
      </c>
      <c r="G216">
        <v>242</v>
      </c>
      <c r="H216" t="str">
        <f>HYPERLINK("https://www.ncbi.nlm.nih.gov/protein/KAA0189413.1?report=genbank&amp;log$=prottop&amp;blast_rank=215&amp;RID=2YBR89SD016","KAA0189413.1")</f>
        <v>KAA0189413.1</v>
      </c>
      <c r="I216" t="s">
        <v>513</v>
      </c>
      <c r="J216" t="s">
        <v>10</v>
      </c>
    </row>
    <row r="217" spans="1:11" x14ac:dyDescent="0.3">
      <c r="A217" t="s">
        <v>514</v>
      </c>
      <c r="B217">
        <v>265458</v>
      </c>
      <c r="C217">
        <v>117</v>
      </c>
      <c r="D217" s="1">
        <v>1</v>
      </c>
      <c r="E217" s="2">
        <v>1.9999999999999999E-29</v>
      </c>
      <c r="F217">
        <v>30.13</v>
      </c>
      <c r="G217">
        <v>256</v>
      </c>
      <c r="H217" t="str">
        <f>HYPERLINK("https://www.ncbi.nlm.nih.gov/protein/XP_031629647.1?report=genbank&amp;log$=prottop&amp;blast_rank=216&amp;RID=2YBR89SD016","XP_031629647.1")</f>
        <v>XP_031629647.1</v>
      </c>
      <c r="I217" t="s">
        <v>515</v>
      </c>
      <c r="J217" t="s">
        <v>516</v>
      </c>
    </row>
    <row r="218" spans="1:11" x14ac:dyDescent="0.3">
      <c r="A218" t="s">
        <v>517</v>
      </c>
      <c r="B218">
        <v>12957</v>
      </c>
      <c r="C218">
        <v>117</v>
      </c>
      <c r="D218" s="1">
        <v>0.99</v>
      </c>
      <c r="E218" s="2">
        <v>1.9999999999999999E-29</v>
      </c>
      <c r="F218">
        <v>31.36</v>
      </c>
      <c r="G218">
        <v>255</v>
      </c>
      <c r="H218" t="str">
        <f>HYPERLINK("https://www.ncbi.nlm.nih.gov/protein/XP_012061585.1?report=genbank&amp;log$=prottop&amp;blast_rank=217&amp;RID=2YBR89SD016","XP_012061585.1")</f>
        <v>XP_012061585.1</v>
      </c>
      <c r="I218" t="s">
        <v>518</v>
      </c>
      <c r="J218" t="s">
        <v>10</v>
      </c>
    </row>
    <row r="219" spans="1:11" x14ac:dyDescent="0.3">
      <c r="A219" t="s">
        <v>519</v>
      </c>
      <c r="B219">
        <v>156304</v>
      </c>
      <c r="C219">
        <v>117</v>
      </c>
      <c r="D219" s="1">
        <v>1</v>
      </c>
      <c r="E219" s="2">
        <v>1.9999999999999999E-29</v>
      </c>
      <c r="F219">
        <v>29.96</v>
      </c>
      <c r="G219">
        <v>255</v>
      </c>
      <c r="H219" t="str">
        <f>HYPERLINK("https://www.ncbi.nlm.nih.gov/protein/XP_017876706.1?report=genbank&amp;log$=prottop&amp;blast_rank=218&amp;RID=2YBR89SD016","XP_017876706.1")</f>
        <v>XP_017876706.1</v>
      </c>
      <c r="I219" t="s">
        <v>520</v>
      </c>
      <c r="J219" t="s">
        <v>10</v>
      </c>
    </row>
    <row r="220" spans="1:11" x14ac:dyDescent="0.3">
      <c r="A220" t="s">
        <v>521</v>
      </c>
      <c r="B220">
        <v>456900</v>
      </c>
      <c r="C220">
        <v>117</v>
      </c>
      <c r="D220" s="1">
        <v>0.99</v>
      </c>
      <c r="E220" s="2">
        <v>1.9999999999999999E-29</v>
      </c>
      <c r="F220">
        <v>30.51</v>
      </c>
      <c r="G220">
        <v>255</v>
      </c>
      <c r="H220" t="str">
        <f>HYPERLINK("https://www.ncbi.nlm.nih.gov/protein/XP_018407616.1?report=genbank&amp;log$=prottop&amp;blast_rank=219&amp;RID=2YBR89SD016","XP_018407616.1")</f>
        <v>XP_018407616.1</v>
      </c>
      <c r="I220" t="s">
        <v>522</v>
      </c>
      <c r="J220" t="s">
        <v>10</v>
      </c>
    </row>
    <row r="221" spans="1:11" x14ac:dyDescent="0.3">
      <c r="A221" t="s">
        <v>523</v>
      </c>
      <c r="B221">
        <v>7029</v>
      </c>
      <c r="C221">
        <v>117</v>
      </c>
      <c r="D221" s="1">
        <v>1</v>
      </c>
      <c r="E221" s="2">
        <v>1.9999999999999999E-29</v>
      </c>
      <c r="F221">
        <v>29.54</v>
      </c>
      <c r="G221">
        <v>255</v>
      </c>
      <c r="H221" t="str">
        <f>HYPERLINK("https://www.ncbi.nlm.nih.gov/protein/XP_029341681.1?report=genbank&amp;log$=prottop&amp;blast_rank=220&amp;RID=2YBR89SD016","XP_029341681.1")</f>
        <v>XP_029341681.1</v>
      </c>
      <c r="I221" t="s">
        <v>524</v>
      </c>
      <c r="J221" t="s">
        <v>525</v>
      </c>
    </row>
    <row r="222" spans="1:11" x14ac:dyDescent="0.3">
      <c r="A222" t="s">
        <v>526</v>
      </c>
      <c r="B222">
        <v>6182</v>
      </c>
      <c r="C222">
        <v>117</v>
      </c>
      <c r="D222" s="1">
        <v>0.99</v>
      </c>
      <c r="E222" s="2">
        <v>1.9999999999999999E-29</v>
      </c>
      <c r="F222">
        <v>30.4</v>
      </c>
      <c r="G222">
        <v>267</v>
      </c>
      <c r="H222" s="3" t="str">
        <f>HYPERLINK("https://www.ncbi.nlm.nih.gov/protein/KAH8855123.1?report=genbank&amp;log$=prottop&amp;blast_rank=221&amp;RID=2YBR89SD016","KAH8855123.1")</f>
        <v>KAH8855123.1</v>
      </c>
      <c r="I222" s="3" t="s">
        <v>527</v>
      </c>
      <c r="J222" t="s">
        <v>10</v>
      </c>
      <c r="K222" t="s">
        <v>844</v>
      </c>
    </row>
    <row r="223" spans="1:11" x14ac:dyDescent="0.3">
      <c r="A223" t="s">
        <v>528</v>
      </c>
      <c r="B223">
        <v>64791</v>
      </c>
      <c r="C223">
        <v>116</v>
      </c>
      <c r="D223" s="1">
        <v>0.99</v>
      </c>
      <c r="E223" s="2">
        <v>3.0000000000000003E-29</v>
      </c>
      <c r="F223">
        <v>30.93</v>
      </c>
      <c r="G223">
        <v>255</v>
      </c>
      <c r="H223" t="str">
        <f>HYPERLINK("https://www.ncbi.nlm.nih.gov/protein/XP_018303272.1?report=genbank&amp;log$=prottop&amp;blast_rank=222&amp;RID=2YBR89SD016","XP_018303272.1")</f>
        <v>XP_018303272.1</v>
      </c>
      <c r="I223" t="s">
        <v>529</v>
      </c>
      <c r="J223" t="s">
        <v>10</v>
      </c>
    </row>
    <row r="224" spans="1:11" x14ac:dyDescent="0.3">
      <c r="A224" t="s">
        <v>530</v>
      </c>
      <c r="B224">
        <v>343691</v>
      </c>
      <c r="C224">
        <v>116</v>
      </c>
      <c r="D224" s="1">
        <v>1</v>
      </c>
      <c r="E224" s="2">
        <v>3.9999999999999998E-29</v>
      </c>
      <c r="F224">
        <v>29.11</v>
      </c>
      <c r="G224">
        <v>255</v>
      </c>
      <c r="H224" t="str">
        <f>HYPERLINK("https://www.ncbi.nlm.nih.gov/protein/XP_037924690.1?report=genbank&amp;log$=prottop&amp;blast_rank=223&amp;RID=2YBR89SD016","XP_037924690.1")</f>
        <v>XP_037924690.1</v>
      </c>
      <c r="I224" t="s">
        <v>531</v>
      </c>
      <c r="J224" t="s">
        <v>10</v>
      </c>
    </row>
    <row r="225" spans="1:11" x14ac:dyDescent="0.3">
      <c r="A225" t="s">
        <v>532</v>
      </c>
      <c r="B225">
        <v>80765</v>
      </c>
      <c r="C225">
        <v>116</v>
      </c>
      <c r="D225" s="1">
        <v>1</v>
      </c>
      <c r="E225" s="2">
        <v>3.9999999999999998E-29</v>
      </c>
      <c r="F225">
        <v>27.43</v>
      </c>
      <c r="G225">
        <v>255</v>
      </c>
      <c r="H225" t="str">
        <f>HYPERLINK("https://www.ncbi.nlm.nih.gov/protein/XP_027840474.1?report=genbank&amp;log$=prottop&amp;blast_rank=224&amp;RID=2YBR89SD016","XP_027840474.1")</f>
        <v>XP_027840474.1</v>
      </c>
      <c r="I225" t="s">
        <v>455</v>
      </c>
      <c r="J225" t="s">
        <v>456</v>
      </c>
    </row>
    <row r="226" spans="1:11" x14ac:dyDescent="0.3">
      <c r="A226" t="s">
        <v>533</v>
      </c>
      <c r="B226">
        <v>7029</v>
      </c>
      <c r="C226">
        <v>116</v>
      </c>
      <c r="D226" s="1">
        <v>1</v>
      </c>
      <c r="E226" s="2">
        <v>3.9999999999999998E-29</v>
      </c>
      <c r="F226">
        <v>27.43</v>
      </c>
      <c r="G226">
        <v>255</v>
      </c>
      <c r="H226" t="str">
        <f>HYPERLINK("https://www.ncbi.nlm.nih.gov/protein/XP_029341942.1?report=genbank&amp;log$=prottop&amp;blast_rank=225&amp;RID=2YBR89SD016","XP_029341942.1")</f>
        <v>XP_029341942.1</v>
      </c>
      <c r="I226" t="s">
        <v>524</v>
      </c>
      <c r="J226" t="s">
        <v>525</v>
      </c>
    </row>
    <row r="227" spans="1:11" x14ac:dyDescent="0.3">
      <c r="A227" t="s">
        <v>534</v>
      </c>
      <c r="B227">
        <v>35570</v>
      </c>
      <c r="C227">
        <v>116</v>
      </c>
      <c r="D227" s="1">
        <v>0.99</v>
      </c>
      <c r="E227" s="2">
        <v>3.9999999999999998E-29</v>
      </c>
      <c r="F227">
        <v>27.97</v>
      </c>
      <c r="G227">
        <v>255</v>
      </c>
      <c r="H227" t="str">
        <f>HYPERLINK("https://www.ncbi.nlm.nih.gov/protein/XP_013112395.1?report=genbank&amp;log$=prottop&amp;blast_rank=226&amp;RID=2YBR89SD016","XP_013112395.1")</f>
        <v>XP_013112395.1</v>
      </c>
      <c r="I227" t="s">
        <v>535</v>
      </c>
      <c r="J227" t="s">
        <v>536</v>
      </c>
    </row>
    <row r="228" spans="1:11" x14ac:dyDescent="0.3">
      <c r="A228" t="s">
        <v>537</v>
      </c>
      <c r="B228">
        <v>471704</v>
      </c>
      <c r="C228">
        <v>116</v>
      </c>
      <c r="D228" s="1">
        <v>0.99</v>
      </c>
      <c r="E228" s="2">
        <v>3.9999999999999998E-29</v>
      </c>
      <c r="F228">
        <v>30.08</v>
      </c>
      <c r="G228">
        <v>255</v>
      </c>
      <c r="H228" t="str">
        <f>HYPERLINK("https://www.ncbi.nlm.nih.gov/protein/XP_018363376.1?report=genbank&amp;log$=prottop&amp;blast_rank=227&amp;RID=2YBR89SD016","XP_018363376.1")</f>
        <v>XP_018363376.1</v>
      </c>
      <c r="I228" t="s">
        <v>538</v>
      </c>
      <c r="J228" t="s">
        <v>10</v>
      </c>
    </row>
    <row r="229" spans="1:11" x14ac:dyDescent="0.3">
      <c r="A229" t="s">
        <v>539</v>
      </c>
      <c r="B229">
        <v>104711</v>
      </c>
      <c r="C229">
        <v>116</v>
      </c>
      <c r="D229" s="1">
        <v>0.99</v>
      </c>
      <c r="E229" s="2">
        <v>3.9999999999999998E-29</v>
      </c>
      <c r="F229">
        <v>29.66</v>
      </c>
      <c r="G229">
        <v>252</v>
      </c>
      <c r="H229" t="str">
        <f>HYPERLINK("https://www.ncbi.nlm.nih.gov/protein/KAI0233246.1?report=genbank&amp;log$=prottop&amp;blast_rank=228&amp;RID=2YBR89SD016","KAI0233246.1")</f>
        <v>KAI0233246.1</v>
      </c>
      <c r="I229" t="s">
        <v>540</v>
      </c>
      <c r="J229" t="s">
        <v>10</v>
      </c>
    </row>
    <row r="230" spans="1:11" x14ac:dyDescent="0.3">
      <c r="A230" t="s">
        <v>541</v>
      </c>
      <c r="B230">
        <v>6239</v>
      </c>
      <c r="C230">
        <v>116</v>
      </c>
      <c r="D230" s="1">
        <v>1</v>
      </c>
      <c r="E230" s="2">
        <v>3.9999999999999998E-29</v>
      </c>
      <c r="F230">
        <v>31.25</v>
      </c>
      <c r="G230">
        <v>270</v>
      </c>
      <c r="H230" s="3" t="str">
        <f>HYPERLINK("https://www.ncbi.nlm.nih.gov/protein/NP_741809.1?report=genbank&amp;log$=prottop&amp;blast_rank=229&amp;RID=2YBR89SD016","NP_741809.1")</f>
        <v>NP_741809.1</v>
      </c>
      <c r="I230" s="3" t="s">
        <v>542</v>
      </c>
      <c r="J230" t="s">
        <v>10</v>
      </c>
      <c r="K230" t="s">
        <v>847</v>
      </c>
    </row>
    <row r="231" spans="1:11" x14ac:dyDescent="0.3">
      <c r="A231" t="s">
        <v>543</v>
      </c>
      <c r="B231">
        <v>13164</v>
      </c>
      <c r="C231">
        <v>116</v>
      </c>
      <c r="D231" s="1">
        <v>1</v>
      </c>
      <c r="E231" s="2">
        <v>3.9999999999999998E-29</v>
      </c>
      <c r="F231">
        <v>27.43</v>
      </c>
      <c r="G231">
        <v>255</v>
      </c>
      <c r="H231" t="str">
        <f>HYPERLINK("https://www.ncbi.nlm.nih.gov/protein/XP_022166710.1?report=genbank&amp;log$=prottop&amp;blast_rank=230&amp;RID=2YBR89SD016","XP_022166710.1")</f>
        <v>XP_022166710.1</v>
      </c>
      <c r="I231" t="s">
        <v>544</v>
      </c>
      <c r="J231" t="s">
        <v>545</v>
      </c>
    </row>
    <row r="232" spans="1:11" x14ac:dyDescent="0.3">
      <c r="A232" t="s">
        <v>546</v>
      </c>
      <c r="B232">
        <v>27404</v>
      </c>
      <c r="C232">
        <v>122</v>
      </c>
      <c r="D232" s="1">
        <v>0.95</v>
      </c>
      <c r="E232" s="2">
        <v>4.9999999999999999E-29</v>
      </c>
      <c r="F232">
        <v>30.53</v>
      </c>
      <c r="G232">
        <v>724</v>
      </c>
      <c r="H232" t="str">
        <f>HYPERLINK("https://www.ncbi.nlm.nih.gov/protein/CAH0106425.1?report=genbank&amp;log$=prottop&amp;blast_rank=231&amp;RID=2YBR89SD016","CAH0106425.1")</f>
        <v>CAH0106425.1</v>
      </c>
      <c r="I232" t="s">
        <v>547</v>
      </c>
      <c r="J232" t="s">
        <v>10</v>
      </c>
    </row>
    <row r="233" spans="1:11" x14ac:dyDescent="0.3">
      <c r="A233" t="s">
        <v>548</v>
      </c>
      <c r="B233">
        <v>143995</v>
      </c>
      <c r="C233">
        <v>116</v>
      </c>
      <c r="D233" s="1">
        <v>1</v>
      </c>
      <c r="E233" s="2">
        <v>4.9999999999999999E-29</v>
      </c>
      <c r="F233">
        <v>29.96</v>
      </c>
      <c r="G233">
        <v>255</v>
      </c>
      <c r="H233" t="str">
        <f>HYPERLINK("https://www.ncbi.nlm.nih.gov/protein/XP_012138574.1?report=genbank&amp;log$=prottop&amp;blast_rank=232&amp;RID=2YBR89SD016","XP_012138574.1")</f>
        <v>XP_012138574.1</v>
      </c>
      <c r="I233" t="s">
        <v>549</v>
      </c>
      <c r="J233" t="s">
        <v>550</v>
      </c>
    </row>
    <row r="234" spans="1:11" x14ac:dyDescent="0.3">
      <c r="A234" t="s">
        <v>551</v>
      </c>
      <c r="B234">
        <v>43146</v>
      </c>
      <c r="C234">
        <v>116</v>
      </c>
      <c r="D234" s="1">
        <v>1</v>
      </c>
      <c r="E234" s="2">
        <v>4.9999999999999999E-29</v>
      </c>
      <c r="F234">
        <v>27.43</v>
      </c>
      <c r="G234">
        <v>255</v>
      </c>
      <c r="H234" t="str">
        <f>HYPERLINK("https://www.ncbi.nlm.nih.gov/protein/XP_026818632.1?report=genbank&amp;log$=prottop&amp;blast_rank=233&amp;RID=2YBR89SD016","XP_026818632.1")</f>
        <v>XP_026818632.1</v>
      </c>
      <c r="I234" t="s">
        <v>552</v>
      </c>
      <c r="J234" t="s">
        <v>553</v>
      </c>
    </row>
    <row r="235" spans="1:11" x14ac:dyDescent="0.3">
      <c r="A235" t="s">
        <v>554</v>
      </c>
      <c r="B235">
        <v>392227</v>
      </c>
      <c r="C235">
        <v>116</v>
      </c>
      <c r="D235" s="1">
        <v>1</v>
      </c>
      <c r="E235" s="2">
        <v>6.0000000000000005E-29</v>
      </c>
      <c r="F235">
        <v>28.99</v>
      </c>
      <c r="G235">
        <v>257</v>
      </c>
      <c r="H235" t="str">
        <f>HYPERLINK("https://www.ncbi.nlm.nih.gov/protein/AWH57222.1?report=genbank&amp;log$=prottop&amp;blast_rank=234&amp;RID=2YBR89SD016","AWH57222.1")</f>
        <v>AWH57222.1</v>
      </c>
      <c r="I235" t="s">
        <v>555</v>
      </c>
      <c r="J235" t="s">
        <v>10</v>
      </c>
    </row>
    <row r="236" spans="1:11" x14ac:dyDescent="0.3">
      <c r="A236" t="s">
        <v>556</v>
      </c>
      <c r="B236">
        <v>2762512</v>
      </c>
      <c r="C236">
        <v>116</v>
      </c>
      <c r="D236" s="1">
        <v>1</v>
      </c>
      <c r="E236" s="2">
        <v>6.0000000000000005E-29</v>
      </c>
      <c r="F236">
        <v>31.38</v>
      </c>
      <c r="G236">
        <v>260</v>
      </c>
      <c r="H236" t="str">
        <f>HYPERLINK("https://www.ncbi.nlm.nih.gov/protein/CAF3941029.1?report=genbank&amp;log$=prottop&amp;blast_rank=235&amp;RID=2YBR89SD016","CAF3941029.1")</f>
        <v>CAF3941029.1</v>
      </c>
      <c r="I236" t="s">
        <v>557</v>
      </c>
      <c r="J236" t="s">
        <v>10</v>
      </c>
    </row>
    <row r="237" spans="1:11" x14ac:dyDescent="0.3">
      <c r="A237" t="s">
        <v>558</v>
      </c>
      <c r="B237">
        <v>7396</v>
      </c>
      <c r="C237">
        <v>116</v>
      </c>
      <c r="D237" s="1">
        <v>1</v>
      </c>
      <c r="E237" s="2">
        <v>6.0000000000000005E-29</v>
      </c>
      <c r="F237">
        <v>28.69</v>
      </c>
      <c r="G237">
        <v>255</v>
      </c>
      <c r="H237" t="str">
        <f>HYPERLINK("https://www.ncbi.nlm.nih.gov/protein/XP_037896985.1?report=genbank&amp;log$=prottop&amp;blast_rank=236&amp;RID=2YBR89SD016","XP_037896985.1")</f>
        <v>XP_037896985.1</v>
      </c>
      <c r="I237" t="s">
        <v>559</v>
      </c>
      <c r="J237" t="s">
        <v>10</v>
      </c>
    </row>
    <row r="238" spans="1:11" x14ac:dyDescent="0.3">
      <c r="A238" t="s">
        <v>431</v>
      </c>
      <c r="B238">
        <v>143948</v>
      </c>
      <c r="C238">
        <v>116</v>
      </c>
      <c r="D238" s="1">
        <v>1</v>
      </c>
      <c r="E238" s="2">
        <v>6.9999999999999995E-29</v>
      </c>
      <c r="F238">
        <v>27.43</v>
      </c>
      <c r="G238">
        <v>255</v>
      </c>
      <c r="H238" t="str">
        <f>HYPERLINK("https://www.ncbi.nlm.nih.gov/protein/XP_015366032.1?report=genbank&amp;log$=prottop&amp;blast_rank=237&amp;RID=2YBR89SD016","XP_015366032.1")</f>
        <v>XP_015366032.1</v>
      </c>
      <c r="I238" t="s">
        <v>432</v>
      </c>
      <c r="J238" t="s">
        <v>433</v>
      </c>
    </row>
    <row r="239" spans="1:11" x14ac:dyDescent="0.3">
      <c r="A239" t="s">
        <v>560</v>
      </c>
      <c r="B239">
        <v>10224</v>
      </c>
      <c r="C239">
        <v>116</v>
      </c>
      <c r="D239" s="1">
        <v>1</v>
      </c>
      <c r="E239" s="2">
        <v>6.9999999999999995E-29</v>
      </c>
      <c r="F239">
        <v>29.66</v>
      </c>
      <c r="G239">
        <v>259</v>
      </c>
      <c r="H239" t="str">
        <f>HYPERLINK("https://www.ncbi.nlm.nih.gov/protein/NP_001171747.1?report=genbank&amp;log$=prottop&amp;blast_rank=238&amp;RID=2YBR89SD016","NP_001171747.1")</f>
        <v>NP_001171747.1</v>
      </c>
      <c r="I239" t="s">
        <v>561</v>
      </c>
      <c r="J239" t="s">
        <v>10</v>
      </c>
    </row>
    <row r="240" spans="1:11" x14ac:dyDescent="0.3">
      <c r="A240" t="s">
        <v>562</v>
      </c>
      <c r="B240">
        <v>41210</v>
      </c>
      <c r="C240">
        <v>117</v>
      </c>
      <c r="D240" s="1">
        <v>1</v>
      </c>
      <c r="E240" s="2">
        <v>7.9999999999999995E-29</v>
      </c>
      <c r="F240">
        <v>30.25</v>
      </c>
      <c r="G240">
        <v>315</v>
      </c>
      <c r="H240" t="str">
        <f>HYPERLINK("https://www.ncbi.nlm.nih.gov/protein/KAG0723333.1?report=genbank&amp;log$=prottop&amp;blast_rank=239&amp;RID=2YBR89SD016","KAG0723333.1")</f>
        <v>KAG0723333.1</v>
      </c>
      <c r="I240" t="s">
        <v>563</v>
      </c>
      <c r="J240" t="s">
        <v>564</v>
      </c>
    </row>
    <row r="241" spans="1:10" x14ac:dyDescent="0.3">
      <c r="A241" t="s">
        <v>565</v>
      </c>
      <c r="B241">
        <v>7038</v>
      </c>
      <c r="C241">
        <v>115</v>
      </c>
      <c r="D241" s="1">
        <v>0.91</v>
      </c>
      <c r="E241" s="2">
        <v>7.9999999999999995E-29</v>
      </c>
      <c r="F241">
        <v>30.41</v>
      </c>
      <c r="G241">
        <v>250</v>
      </c>
      <c r="H241" t="str">
        <f>HYPERLINK("https://www.ncbi.nlm.nih.gov/protein/XP_018897307.1?report=genbank&amp;log$=prottop&amp;blast_rank=240&amp;RID=2YBR89SD016","XP_018897307.1")</f>
        <v>XP_018897307.1</v>
      </c>
      <c r="I241" t="s">
        <v>318</v>
      </c>
      <c r="J241" t="s">
        <v>10</v>
      </c>
    </row>
    <row r="242" spans="1:10" x14ac:dyDescent="0.3">
      <c r="A242" t="s">
        <v>566</v>
      </c>
      <c r="B242">
        <v>2448451</v>
      </c>
      <c r="C242">
        <v>115</v>
      </c>
      <c r="D242" s="1">
        <v>0.99</v>
      </c>
      <c r="E242" s="2">
        <v>8.9999999999999996E-29</v>
      </c>
      <c r="F242">
        <v>29.24</v>
      </c>
      <c r="G242">
        <v>255</v>
      </c>
      <c r="H242" t="str">
        <f>HYPERLINK("https://www.ncbi.nlm.nih.gov/protein/XP_031830819.1?report=genbank&amp;log$=prottop&amp;blast_rank=241&amp;RID=2YBR89SD016","XP_031830819.1")</f>
        <v>XP_031830819.1</v>
      </c>
      <c r="I242" t="s">
        <v>567</v>
      </c>
      <c r="J242" t="s">
        <v>568</v>
      </c>
    </row>
    <row r="243" spans="1:10" x14ac:dyDescent="0.3">
      <c r="A243" t="s">
        <v>569</v>
      </c>
      <c r="B243">
        <v>91739</v>
      </c>
      <c r="C243">
        <v>115</v>
      </c>
      <c r="D243" s="1">
        <v>0.99</v>
      </c>
      <c r="E243" s="2">
        <v>8.9999999999999996E-29</v>
      </c>
      <c r="F243">
        <v>27.66</v>
      </c>
      <c r="G243">
        <v>254</v>
      </c>
      <c r="H243" t="str">
        <f>HYPERLINK("https://www.ncbi.nlm.nih.gov/protein/XP_041974068.1?report=genbank&amp;log$=prottop&amp;blast_rank=242&amp;RID=2YBR89SD016","XP_041974068.1")</f>
        <v>XP_041974068.1</v>
      </c>
      <c r="I243" t="s">
        <v>570</v>
      </c>
      <c r="J243" t="s">
        <v>571</v>
      </c>
    </row>
    <row r="244" spans="1:10" x14ac:dyDescent="0.3">
      <c r="A244" t="s">
        <v>572</v>
      </c>
      <c r="B244">
        <v>45954</v>
      </c>
      <c r="C244">
        <v>115</v>
      </c>
      <c r="D244" s="1">
        <v>1</v>
      </c>
      <c r="E244" s="2">
        <v>8.9999999999999996E-29</v>
      </c>
      <c r="F244">
        <v>28.57</v>
      </c>
      <c r="G244">
        <v>263</v>
      </c>
      <c r="H244" t="str">
        <f>HYPERLINK("https://www.ncbi.nlm.nih.gov/protein/KAH3870454.1?report=genbank&amp;log$=prottop&amp;blast_rank=243&amp;RID=2YBR89SD016","KAH3870454.1")</f>
        <v>KAH3870454.1</v>
      </c>
      <c r="I244" t="s">
        <v>573</v>
      </c>
      <c r="J244" t="s">
        <v>10</v>
      </c>
    </row>
    <row r="245" spans="1:10" x14ac:dyDescent="0.3">
      <c r="A245" t="s">
        <v>574</v>
      </c>
      <c r="B245">
        <v>99802</v>
      </c>
      <c r="C245">
        <v>116</v>
      </c>
      <c r="D245" s="1">
        <v>1</v>
      </c>
      <c r="E245" s="2">
        <v>9.9999999999999997E-29</v>
      </c>
      <c r="F245">
        <v>28.09</v>
      </c>
      <c r="G245">
        <v>317</v>
      </c>
      <c r="H245" t="str">
        <f>HYPERLINK("https://www.ncbi.nlm.nih.gov/protein/VZI34272.1?report=genbank&amp;log$=prottop&amp;blast_rank=244&amp;RID=2YBR89SD016","VZI34272.1")</f>
        <v>VZI34272.1</v>
      </c>
      <c r="I245" t="s">
        <v>575</v>
      </c>
      <c r="J245" t="s">
        <v>10</v>
      </c>
    </row>
    <row r="246" spans="1:10" x14ac:dyDescent="0.3">
      <c r="A246" t="s">
        <v>576</v>
      </c>
      <c r="B246">
        <v>244254</v>
      </c>
      <c r="C246">
        <v>115</v>
      </c>
      <c r="D246" s="1">
        <v>0.94</v>
      </c>
      <c r="E246" s="2">
        <v>9.9999999999999997E-29</v>
      </c>
      <c r="F246">
        <v>29.78</v>
      </c>
      <c r="G246">
        <v>245</v>
      </c>
      <c r="H246" t="str">
        <f>HYPERLINK("https://www.ncbi.nlm.nih.gov/protein/KAH8265218.1?report=genbank&amp;log$=prottop&amp;blast_rank=245&amp;RID=2YBR89SD016","KAH8265218.1")</f>
        <v>KAH8265218.1</v>
      </c>
      <c r="I246" t="s">
        <v>577</v>
      </c>
      <c r="J246" t="s">
        <v>10</v>
      </c>
    </row>
    <row r="247" spans="1:10" x14ac:dyDescent="0.3">
      <c r="A247" t="s">
        <v>578</v>
      </c>
      <c r="B247">
        <v>7385</v>
      </c>
      <c r="C247">
        <v>115</v>
      </c>
      <c r="D247" s="1">
        <v>0.99</v>
      </c>
      <c r="E247" s="2">
        <v>9.9999999999999997E-29</v>
      </c>
      <c r="F247">
        <v>28.87</v>
      </c>
      <c r="G247">
        <v>258</v>
      </c>
      <c r="H247" t="str">
        <f>HYPERLINK("https://www.ncbi.nlm.nih.gov/protein/TMW48439.1?report=genbank&amp;log$=prottop&amp;blast_rank=246&amp;RID=2YBR89SD016","TMW48439.1")</f>
        <v>TMW48439.1</v>
      </c>
      <c r="I247" t="s">
        <v>579</v>
      </c>
      <c r="J247" t="s">
        <v>580</v>
      </c>
    </row>
    <row r="248" spans="1:10" x14ac:dyDescent="0.3">
      <c r="A248" t="s">
        <v>581</v>
      </c>
      <c r="B248">
        <v>742174</v>
      </c>
      <c r="C248">
        <v>115</v>
      </c>
      <c r="D248" s="1">
        <v>1</v>
      </c>
      <c r="E248" s="2">
        <v>9.9999999999999997E-29</v>
      </c>
      <c r="F248">
        <v>27.43</v>
      </c>
      <c r="G248">
        <v>255</v>
      </c>
      <c r="H248" t="str">
        <f>HYPERLINK("https://www.ncbi.nlm.nih.gov/protein/XP_025201979.1?report=genbank&amp;log$=prottop&amp;blast_rank=247&amp;RID=2YBR89SD016","XP_025201979.1")</f>
        <v>XP_025201979.1</v>
      </c>
      <c r="I248" t="s">
        <v>582</v>
      </c>
      <c r="J248" t="s">
        <v>10</v>
      </c>
    </row>
    <row r="249" spans="1:10" x14ac:dyDescent="0.3">
      <c r="A249" t="s">
        <v>583</v>
      </c>
      <c r="B249">
        <v>7461</v>
      </c>
      <c r="C249">
        <v>115</v>
      </c>
      <c r="D249" s="1">
        <v>1</v>
      </c>
      <c r="E249" s="2">
        <v>9.9999999999999997E-29</v>
      </c>
      <c r="F249">
        <v>30.96</v>
      </c>
      <c r="G249">
        <v>255</v>
      </c>
      <c r="H249" t="str">
        <f>HYPERLINK("https://www.ncbi.nlm.nih.gov/protein/XP_016905192.1?report=genbank&amp;log$=prottop&amp;blast_rank=248&amp;RID=2YBR89SD016","XP_016905192.1")</f>
        <v>XP_016905192.1</v>
      </c>
      <c r="I249" t="s">
        <v>584</v>
      </c>
      <c r="J249" t="s">
        <v>585</v>
      </c>
    </row>
    <row r="250" spans="1:10" x14ac:dyDescent="0.3">
      <c r="A250" t="s">
        <v>586</v>
      </c>
      <c r="B250">
        <v>51543</v>
      </c>
      <c r="C250">
        <v>115</v>
      </c>
      <c r="D250" s="1">
        <v>0.97</v>
      </c>
      <c r="E250" s="2">
        <v>9.9999999999999997E-29</v>
      </c>
      <c r="F250">
        <v>30.3</v>
      </c>
      <c r="G250">
        <v>263</v>
      </c>
      <c r="H250" t="str">
        <f>HYPERLINK("https://www.ncbi.nlm.nih.gov/protein/CAG5108269.1?report=genbank&amp;log$=prottop&amp;blast_rank=249&amp;RID=2YBR89SD016","CAG5108269.1")</f>
        <v>CAG5108269.1</v>
      </c>
      <c r="I250" t="s">
        <v>587</v>
      </c>
      <c r="J250" t="s">
        <v>10</v>
      </c>
    </row>
    <row r="251" spans="1:10" x14ac:dyDescent="0.3">
      <c r="A251" t="s">
        <v>588</v>
      </c>
      <c r="B251">
        <v>6689</v>
      </c>
      <c r="C251">
        <v>115</v>
      </c>
      <c r="D251" s="1">
        <v>0.94</v>
      </c>
      <c r="E251" s="2">
        <v>9.9999999999999997E-29</v>
      </c>
      <c r="F251">
        <v>31.88</v>
      </c>
      <c r="G251">
        <v>257</v>
      </c>
      <c r="H251" t="str">
        <f>HYPERLINK("https://www.ncbi.nlm.nih.gov/protein/XP_027239041.1?report=genbank&amp;log$=prottop&amp;blast_rank=250&amp;RID=2YBR89SD016","XP_027239041.1")</f>
        <v>XP_027239041.1</v>
      </c>
      <c r="I251" t="s">
        <v>589</v>
      </c>
      <c r="J251" t="s">
        <v>590</v>
      </c>
    </row>
    <row r="252" spans="1:10" x14ac:dyDescent="0.3">
      <c r="A252" t="s">
        <v>591</v>
      </c>
      <c r="B252">
        <v>222816</v>
      </c>
      <c r="C252">
        <v>115</v>
      </c>
      <c r="D252" s="1">
        <v>0.99</v>
      </c>
      <c r="E252" s="2">
        <v>9.9999999999999997E-29</v>
      </c>
      <c r="F252">
        <v>32.200000000000003</v>
      </c>
      <c r="G252">
        <v>255</v>
      </c>
      <c r="H252" t="str">
        <f>HYPERLINK("https://www.ncbi.nlm.nih.gov/protein/XP_012275169.1?report=genbank&amp;log$=prottop&amp;blast_rank=251&amp;RID=2YBR89SD016","XP_012275169.1")</f>
        <v>XP_012275169.1</v>
      </c>
      <c r="I252" t="s">
        <v>592</v>
      </c>
      <c r="J252" t="s">
        <v>10</v>
      </c>
    </row>
    <row r="253" spans="1:10" x14ac:dyDescent="0.3">
      <c r="A253" t="s">
        <v>593</v>
      </c>
      <c r="B253">
        <v>7462</v>
      </c>
      <c r="C253">
        <v>115</v>
      </c>
      <c r="D253" s="1">
        <v>0.99</v>
      </c>
      <c r="E253" s="2">
        <v>9.9999999999999997E-29</v>
      </c>
      <c r="F253">
        <v>30.67</v>
      </c>
      <c r="G253">
        <v>255</v>
      </c>
      <c r="H253" t="str">
        <f>HYPERLINK("https://www.ncbi.nlm.nih.gov/protein/XP_006613005.1?report=genbank&amp;log$=prottop&amp;blast_rank=252&amp;RID=2YBR89SD016","XP_006613005.1")</f>
        <v>XP_006613005.1</v>
      </c>
      <c r="I253" t="s">
        <v>594</v>
      </c>
      <c r="J253" t="s">
        <v>595</v>
      </c>
    </row>
    <row r="254" spans="1:10" x14ac:dyDescent="0.3">
      <c r="A254" t="s">
        <v>596</v>
      </c>
      <c r="B254">
        <v>136037</v>
      </c>
      <c r="C254">
        <v>115</v>
      </c>
      <c r="D254" s="1">
        <v>1</v>
      </c>
      <c r="E254" s="2">
        <v>9.9999999999999997E-29</v>
      </c>
      <c r="F254">
        <v>28.69</v>
      </c>
      <c r="G254">
        <v>255</v>
      </c>
      <c r="H254" t="str">
        <f>HYPERLINK("https://www.ncbi.nlm.nih.gov/protein/XP_021934230.1?report=genbank&amp;log$=prottop&amp;blast_rank=253&amp;RID=2YBR89SD016","XP_021934230.1")</f>
        <v>XP_021934230.1</v>
      </c>
      <c r="I254" t="s">
        <v>597</v>
      </c>
      <c r="J254" t="s">
        <v>10</v>
      </c>
    </row>
    <row r="255" spans="1:10" x14ac:dyDescent="0.3">
      <c r="A255" t="s">
        <v>598</v>
      </c>
      <c r="B255">
        <v>72036</v>
      </c>
      <c r="C255">
        <v>115</v>
      </c>
      <c r="D255" s="1">
        <v>0.92</v>
      </c>
      <c r="E255" s="2">
        <v>9.9999999999999997E-29</v>
      </c>
      <c r="F255">
        <v>27.65</v>
      </c>
      <c r="G255">
        <v>251</v>
      </c>
      <c r="H255" t="str">
        <f>HYPERLINK("https://www.ncbi.nlm.nih.gov/protein/XP_040566913.1?report=genbank&amp;log$=prottop&amp;blast_rank=254&amp;RID=2YBR89SD016","XP_040566913.1")</f>
        <v>XP_040566913.1</v>
      </c>
      <c r="I255" t="s">
        <v>599</v>
      </c>
      <c r="J255" t="s">
        <v>600</v>
      </c>
    </row>
    <row r="256" spans="1:10" x14ac:dyDescent="0.3">
      <c r="A256" t="s">
        <v>601</v>
      </c>
      <c r="B256">
        <v>1611254</v>
      </c>
      <c r="C256">
        <v>115</v>
      </c>
      <c r="D256" s="1">
        <v>0.99</v>
      </c>
      <c r="E256" s="2">
        <v>1.9999999999999999E-28</v>
      </c>
      <c r="F256">
        <v>28.57</v>
      </c>
      <c r="G256">
        <v>270</v>
      </c>
      <c r="H256" t="str">
        <f>HYPERLINK("https://www.ncbi.nlm.nih.gov/protein/PIC18648.1?report=genbank&amp;log$=prottop&amp;blast_rank=255&amp;RID=2YBR89SD016","PIC18648.1")</f>
        <v>PIC18648.1</v>
      </c>
      <c r="I256" t="s">
        <v>602</v>
      </c>
      <c r="J256" t="s">
        <v>10</v>
      </c>
    </row>
    <row r="257" spans="1:10" x14ac:dyDescent="0.3">
      <c r="A257" t="s">
        <v>601</v>
      </c>
      <c r="B257">
        <v>1611254</v>
      </c>
      <c r="C257">
        <v>115</v>
      </c>
      <c r="D257" s="1">
        <v>0.99</v>
      </c>
      <c r="E257" s="2">
        <v>1.9999999999999999E-28</v>
      </c>
      <c r="F257">
        <v>28.57</v>
      </c>
      <c r="G257">
        <v>279</v>
      </c>
      <c r="H257" t="str">
        <f>HYPERLINK("https://www.ncbi.nlm.nih.gov/protein/PIC18649.1?report=genbank&amp;log$=prottop&amp;blast_rank=256&amp;RID=2YBR89SD016","PIC18649.1")</f>
        <v>PIC18649.1</v>
      </c>
      <c r="I257" t="s">
        <v>602</v>
      </c>
      <c r="J257" t="s">
        <v>10</v>
      </c>
    </row>
    <row r="258" spans="1:10" x14ac:dyDescent="0.3">
      <c r="A258" t="s">
        <v>603</v>
      </c>
      <c r="B258">
        <v>27405</v>
      </c>
      <c r="C258">
        <v>114</v>
      </c>
      <c r="D258" s="1">
        <v>0.94</v>
      </c>
      <c r="E258" s="2">
        <v>1.9999999999999999E-28</v>
      </c>
      <c r="F258">
        <v>31.44</v>
      </c>
      <c r="G258">
        <v>257</v>
      </c>
      <c r="H258" t="str">
        <f>HYPERLINK("https://www.ncbi.nlm.nih.gov/protein/XP_042865604.1?report=genbank&amp;log$=prottop&amp;blast_rank=257&amp;RID=2YBR89SD016","XP_042865604.1")</f>
        <v>XP_042865604.1</v>
      </c>
      <c r="I258" t="s">
        <v>604</v>
      </c>
      <c r="J258" t="s">
        <v>10</v>
      </c>
    </row>
    <row r="259" spans="1:10" x14ac:dyDescent="0.3">
      <c r="A259" t="s">
        <v>605</v>
      </c>
      <c r="B259">
        <v>51655</v>
      </c>
      <c r="C259">
        <v>114</v>
      </c>
      <c r="D259" s="1">
        <v>1</v>
      </c>
      <c r="E259" s="2">
        <v>1.9999999999999999E-28</v>
      </c>
      <c r="F259">
        <v>28.39</v>
      </c>
      <c r="G259">
        <v>254</v>
      </c>
      <c r="H259" t="str">
        <f>HYPERLINK("https://www.ncbi.nlm.nih.gov/protein/XP_011549456.2?report=genbank&amp;log$=prottop&amp;blast_rank=258&amp;RID=2YBR89SD016","XP_011549456.2")</f>
        <v>XP_011549456.2</v>
      </c>
      <c r="I259" t="s">
        <v>606</v>
      </c>
      <c r="J259" t="s">
        <v>607</v>
      </c>
    </row>
    <row r="260" spans="1:10" x14ac:dyDescent="0.3">
      <c r="A260" t="s">
        <v>608</v>
      </c>
      <c r="B260">
        <v>7137</v>
      </c>
      <c r="C260">
        <v>114</v>
      </c>
      <c r="D260" s="1">
        <v>0.99</v>
      </c>
      <c r="E260" s="2">
        <v>3E-28</v>
      </c>
      <c r="F260">
        <v>27.23</v>
      </c>
      <c r="G260">
        <v>254</v>
      </c>
      <c r="H260" t="str">
        <f>HYPERLINK("https://www.ncbi.nlm.nih.gov/protein/XP_026764330.1?report=genbank&amp;log$=prottop&amp;blast_rank=259&amp;RID=2YBR89SD016","XP_026764330.1")</f>
        <v>XP_026764330.1</v>
      </c>
      <c r="I260" t="s">
        <v>609</v>
      </c>
      <c r="J260" t="s">
        <v>610</v>
      </c>
    </row>
    <row r="261" spans="1:10" x14ac:dyDescent="0.3">
      <c r="A261" t="s">
        <v>611</v>
      </c>
      <c r="B261">
        <v>7260</v>
      </c>
      <c r="C261">
        <v>114</v>
      </c>
      <c r="D261" s="1">
        <v>1</v>
      </c>
      <c r="E261" s="2">
        <v>3E-28</v>
      </c>
      <c r="F261">
        <v>28.57</v>
      </c>
      <c r="G261">
        <v>255</v>
      </c>
      <c r="H261" t="str">
        <f>HYPERLINK("https://www.ncbi.nlm.nih.gov/protein/XP_002070097.1?report=genbank&amp;log$=prottop&amp;blast_rank=260&amp;RID=2YBR89SD016","XP_002070097.1")</f>
        <v>XP_002070097.1</v>
      </c>
      <c r="I261" t="s">
        <v>612</v>
      </c>
      <c r="J261" t="s">
        <v>10</v>
      </c>
    </row>
    <row r="262" spans="1:10" x14ac:dyDescent="0.3">
      <c r="A262" t="s">
        <v>613</v>
      </c>
      <c r="B262">
        <v>2777116</v>
      </c>
      <c r="C262">
        <v>116</v>
      </c>
      <c r="D262" s="1">
        <v>0.99</v>
      </c>
      <c r="E262" s="2">
        <v>3E-28</v>
      </c>
      <c r="F262">
        <v>30.25</v>
      </c>
      <c r="G262">
        <v>335</v>
      </c>
      <c r="H262" t="str">
        <f>HYPERLINK("https://www.ncbi.nlm.nih.gov/protein/CAD6194288.1?report=genbank&amp;log$=prottop&amp;blast_rank=261&amp;RID=2YBR89SD016","CAD6194288.1")</f>
        <v>CAD6194288.1</v>
      </c>
      <c r="I262" t="s">
        <v>614</v>
      </c>
      <c r="J262" t="s">
        <v>10</v>
      </c>
    </row>
    <row r="263" spans="1:10" x14ac:dyDescent="0.3">
      <c r="A263" t="s">
        <v>615</v>
      </c>
      <c r="B263">
        <v>392032</v>
      </c>
      <c r="C263">
        <v>114</v>
      </c>
      <c r="D263" s="1">
        <v>1</v>
      </c>
      <c r="E263" s="2">
        <v>3E-28</v>
      </c>
      <c r="F263">
        <v>30.13</v>
      </c>
      <c r="G263">
        <v>260</v>
      </c>
      <c r="H263" t="str">
        <f>HYPERLINK("https://www.ncbi.nlm.nih.gov/protein/CAF3222872.1?report=genbank&amp;log$=prottop&amp;blast_rank=262&amp;RID=2YBR89SD016","CAF3222872.1")</f>
        <v>CAF3222872.1</v>
      </c>
      <c r="I263" t="s">
        <v>616</v>
      </c>
      <c r="J263" t="s">
        <v>10</v>
      </c>
    </row>
    <row r="264" spans="1:10" x14ac:dyDescent="0.3">
      <c r="A264" t="s">
        <v>617</v>
      </c>
      <c r="B264">
        <v>32391</v>
      </c>
      <c r="C264">
        <v>115</v>
      </c>
      <c r="D264" s="1">
        <v>0.97</v>
      </c>
      <c r="E264" s="2">
        <v>3E-28</v>
      </c>
      <c r="F264">
        <v>30.74</v>
      </c>
      <c r="G264">
        <v>313</v>
      </c>
      <c r="H264" t="str">
        <f>HYPERLINK("https://www.ncbi.nlm.nih.gov/protein/XP_044593270.1?report=genbank&amp;log$=prottop&amp;blast_rank=263&amp;RID=2YBR89SD016","XP_044593270.1")</f>
        <v>XP_044593270.1</v>
      </c>
      <c r="I264" t="s">
        <v>369</v>
      </c>
      <c r="J264" t="s">
        <v>10</v>
      </c>
    </row>
    <row r="265" spans="1:10" x14ac:dyDescent="0.3">
      <c r="A265" t="s">
        <v>618</v>
      </c>
      <c r="B265">
        <v>6238</v>
      </c>
      <c r="C265">
        <v>114</v>
      </c>
      <c r="D265" s="1">
        <v>1</v>
      </c>
      <c r="E265" s="2">
        <v>3E-28</v>
      </c>
      <c r="F265">
        <v>28.03</v>
      </c>
      <c r="G265">
        <v>270</v>
      </c>
      <c r="H265" t="str">
        <f>HYPERLINK("https://www.ncbi.nlm.nih.gov/protein/XP_045095542.1?report=genbank&amp;log$=prottop&amp;blast_rank=264&amp;RID=2YBR89SD016","XP_045095542.1")</f>
        <v>XP_045095542.1</v>
      </c>
      <c r="I265" t="s">
        <v>619</v>
      </c>
      <c r="J265" t="s">
        <v>10</v>
      </c>
    </row>
    <row r="266" spans="1:10" x14ac:dyDescent="0.3">
      <c r="A266" t="s">
        <v>620</v>
      </c>
      <c r="B266">
        <v>282301</v>
      </c>
      <c r="C266">
        <v>113</v>
      </c>
      <c r="D266" s="1">
        <v>0.99</v>
      </c>
      <c r="E266" s="2">
        <v>3.9999999999999999E-28</v>
      </c>
      <c r="F266">
        <v>28.76</v>
      </c>
      <c r="G266">
        <v>242</v>
      </c>
      <c r="H266" t="str">
        <f>HYPERLINK("https://www.ncbi.nlm.nih.gov/protein/PAA53847.1?report=genbank&amp;log$=prottop&amp;blast_rank=265&amp;RID=2YBR89SD016","PAA53847.1")</f>
        <v>PAA53847.1</v>
      </c>
      <c r="I266" t="s">
        <v>621</v>
      </c>
      <c r="J266" t="s">
        <v>10</v>
      </c>
    </row>
    <row r="267" spans="1:10" x14ac:dyDescent="0.3">
      <c r="A267" t="s">
        <v>622</v>
      </c>
      <c r="B267">
        <v>30195</v>
      </c>
      <c r="C267">
        <v>113</v>
      </c>
      <c r="D267" s="1">
        <v>1</v>
      </c>
      <c r="E267" s="2">
        <v>5.0000000000000002E-28</v>
      </c>
      <c r="F267">
        <v>30.38</v>
      </c>
      <c r="G267">
        <v>255</v>
      </c>
      <c r="H267" t="str">
        <f>HYPERLINK("https://www.ncbi.nlm.nih.gov/protein/XP_003402550.2?report=genbank&amp;log$=prottop&amp;blast_rank=266&amp;RID=2YBR89SD016","XP_003402550.2")</f>
        <v>XP_003402550.2</v>
      </c>
      <c r="I267" t="s">
        <v>623</v>
      </c>
      <c r="J267" t="s">
        <v>624</v>
      </c>
    </row>
    <row r="268" spans="1:10" x14ac:dyDescent="0.3">
      <c r="A268" t="s">
        <v>543</v>
      </c>
      <c r="B268">
        <v>13164</v>
      </c>
      <c r="C268">
        <v>113</v>
      </c>
      <c r="D268" s="1">
        <v>1</v>
      </c>
      <c r="E268" s="2">
        <v>5.0000000000000002E-28</v>
      </c>
      <c r="F268">
        <v>28.69</v>
      </c>
      <c r="G268">
        <v>255</v>
      </c>
      <c r="H268" t="str">
        <f>HYPERLINK("https://www.ncbi.nlm.nih.gov/protein/XP_022174548.1?report=genbank&amp;log$=prottop&amp;blast_rank=267&amp;RID=2YBR89SD016","XP_022174548.1")</f>
        <v>XP_022174548.1</v>
      </c>
      <c r="I268" t="s">
        <v>544</v>
      </c>
      <c r="J268" t="s">
        <v>545</v>
      </c>
    </row>
    <row r="269" spans="1:10" x14ac:dyDescent="0.3">
      <c r="A269" t="s">
        <v>625</v>
      </c>
      <c r="B269">
        <v>54126</v>
      </c>
      <c r="C269">
        <v>113</v>
      </c>
      <c r="D269" s="1">
        <v>1</v>
      </c>
      <c r="E269" s="2">
        <v>5.0000000000000002E-28</v>
      </c>
      <c r="F269">
        <v>31.25</v>
      </c>
      <c r="G269">
        <v>260</v>
      </c>
      <c r="H269" t="str">
        <f>HYPERLINK("https://www.ncbi.nlm.nih.gov/protein/KAF8373880.1?report=genbank&amp;log$=prottop&amp;blast_rank=268&amp;RID=2YBR89SD016","KAF8373880.1")</f>
        <v>KAF8373880.1</v>
      </c>
      <c r="I269" t="s">
        <v>470</v>
      </c>
      <c r="J269" t="s">
        <v>10</v>
      </c>
    </row>
    <row r="270" spans="1:10" x14ac:dyDescent="0.3">
      <c r="A270" t="s">
        <v>626</v>
      </c>
      <c r="B270">
        <v>225164</v>
      </c>
      <c r="C270">
        <v>113</v>
      </c>
      <c r="D270" s="1">
        <v>0.99</v>
      </c>
      <c r="E270" s="2">
        <v>6.0000000000000001E-28</v>
      </c>
      <c r="F270">
        <v>29.96</v>
      </c>
      <c r="G270">
        <v>255</v>
      </c>
      <c r="H270" t="str">
        <f>HYPERLINK("https://www.ncbi.nlm.nih.gov/protein/XP_009053308.1?report=genbank&amp;log$=prottop&amp;blast_rank=269&amp;RID=2YBR89SD016","XP_009053308.1")</f>
        <v>XP_009053308.1</v>
      </c>
      <c r="I270" t="s">
        <v>627</v>
      </c>
      <c r="J270" t="s">
        <v>628</v>
      </c>
    </row>
    <row r="271" spans="1:10" x14ac:dyDescent="0.3">
      <c r="A271" t="s">
        <v>629</v>
      </c>
      <c r="B271">
        <v>6687</v>
      </c>
      <c r="C271">
        <v>113</v>
      </c>
      <c r="D271" s="1">
        <v>1</v>
      </c>
      <c r="E271" s="2">
        <v>6.9999999999999999E-28</v>
      </c>
      <c r="F271">
        <v>29.41</v>
      </c>
      <c r="G271">
        <v>257</v>
      </c>
      <c r="H271" t="str">
        <f>HYPERLINK("https://www.ncbi.nlm.nih.gov/protein/XP_037795874.1?report=genbank&amp;log$=prottop&amp;blast_rank=270&amp;RID=2YBR89SD016","XP_037795874.1")</f>
        <v>XP_037795874.1</v>
      </c>
      <c r="I271" t="s">
        <v>630</v>
      </c>
      <c r="J271" t="s">
        <v>631</v>
      </c>
    </row>
    <row r="272" spans="1:10" x14ac:dyDescent="0.3">
      <c r="A272" t="s">
        <v>526</v>
      </c>
      <c r="B272">
        <v>6182</v>
      </c>
      <c r="C272">
        <v>113</v>
      </c>
      <c r="D272" s="1">
        <v>0.99</v>
      </c>
      <c r="E272" s="2">
        <v>6.9999999999999999E-28</v>
      </c>
      <c r="F272">
        <v>29.6</v>
      </c>
      <c r="G272">
        <v>267</v>
      </c>
      <c r="H272" t="str">
        <f>HYPERLINK("https://www.ncbi.nlm.nih.gov/protein/TNN15731.1?report=genbank&amp;log$=prottop&amp;blast_rank=271&amp;RID=2YBR89SD016","TNN15731.1")</f>
        <v>TNN15731.1</v>
      </c>
      <c r="I272" t="s">
        <v>527</v>
      </c>
      <c r="J272" t="s">
        <v>10</v>
      </c>
    </row>
    <row r="273" spans="1:10" x14ac:dyDescent="0.3">
      <c r="A273" t="s">
        <v>632</v>
      </c>
      <c r="B273">
        <v>1735272</v>
      </c>
      <c r="C273">
        <v>113</v>
      </c>
      <c r="D273" s="1">
        <v>0.99</v>
      </c>
      <c r="E273" s="2">
        <v>6.9999999999999999E-28</v>
      </c>
      <c r="F273">
        <v>30.08</v>
      </c>
      <c r="G273">
        <v>262</v>
      </c>
      <c r="H273" t="str">
        <f>HYPERLINK("https://www.ncbi.nlm.nih.gov/protein/XP_041373453.1?report=genbank&amp;log$=prottop&amp;blast_rank=272&amp;RID=2YBR89SD016","XP_041373453.1")</f>
        <v>XP_041373453.1</v>
      </c>
      <c r="I273" t="s">
        <v>633</v>
      </c>
      <c r="J273" t="s">
        <v>10</v>
      </c>
    </row>
    <row r="274" spans="1:10" x14ac:dyDescent="0.3">
      <c r="A274" t="s">
        <v>634</v>
      </c>
      <c r="B274">
        <v>7463</v>
      </c>
      <c r="C274">
        <v>113</v>
      </c>
      <c r="D274" s="1">
        <v>1</v>
      </c>
      <c r="E274" s="2">
        <v>6.9999999999999999E-28</v>
      </c>
      <c r="F274">
        <v>30.13</v>
      </c>
      <c r="G274">
        <v>255</v>
      </c>
      <c r="H274" t="str">
        <f>HYPERLINK("https://www.ncbi.nlm.nih.gov/protein/XP_003692734.1?report=genbank&amp;log$=prottop&amp;blast_rank=273&amp;RID=2YBR89SD016","XP_003692734.1")</f>
        <v>XP_003692734.1</v>
      </c>
      <c r="I274" t="s">
        <v>635</v>
      </c>
      <c r="J274" t="s">
        <v>636</v>
      </c>
    </row>
    <row r="275" spans="1:10" x14ac:dyDescent="0.3">
      <c r="A275" t="s">
        <v>637</v>
      </c>
      <c r="B275">
        <v>7515</v>
      </c>
      <c r="C275">
        <v>113</v>
      </c>
      <c r="D275" s="1">
        <v>1</v>
      </c>
      <c r="E275" s="2">
        <v>6.9999999999999999E-28</v>
      </c>
      <c r="F275">
        <v>28.27</v>
      </c>
      <c r="G275">
        <v>255</v>
      </c>
      <c r="H275" t="str">
        <f>HYPERLINK("https://www.ncbi.nlm.nih.gov/protein/XP_026466152.1?report=genbank&amp;log$=prottop&amp;blast_rank=274&amp;RID=2YBR89SD016","XP_026466152.1")</f>
        <v>XP_026466152.1</v>
      </c>
      <c r="I275" t="s">
        <v>638</v>
      </c>
      <c r="J275" t="s">
        <v>639</v>
      </c>
    </row>
    <row r="276" spans="1:10" x14ac:dyDescent="0.3">
      <c r="A276" t="s">
        <v>640</v>
      </c>
      <c r="B276">
        <v>454923</v>
      </c>
      <c r="C276">
        <v>113</v>
      </c>
      <c r="D276" s="1">
        <v>1</v>
      </c>
      <c r="E276" s="2">
        <v>6.9999999999999999E-28</v>
      </c>
      <c r="F276">
        <v>29.96</v>
      </c>
      <c r="G276">
        <v>255</v>
      </c>
      <c r="H276" t="str">
        <f>HYPERLINK("https://www.ncbi.nlm.nih.gov/protein/XP_015117973.1?report=genbank&amp;log$=prottop&amp;blast_rank=275&amp;RID=2YBR89SD016","XP_015117973.1")</f>
        <v>XP_015117973.1</v>
      </c>
      <c r="I276" t="s">
        <v>641</v>
      </c>
      <c r="J276" t="s">
        <v>10</v>
      </c>
    </row>
    <row r="277" spans="1:10" x14ac:dyDescent="0.3">
      <c r="A277" t="s">
        <v>642</v>
      </c>
      <c r="B277">
        <v>161013</v>
      </c>
      <c r="C277">
        <v>113</v>
      </c>
      <c r="D277" s="1">
        <v>0.99</v>
      </c>
      <c r="E277" s="2">
        <v>6.9999999999999999E-28</v>
      </c>
      <c r="F277">
        <v>28.39</v>
      </c>
      <c r="G277">
        <v>255</v>
      </c>
      <c r="H277" t="str">
        <f>HYPERLINK("https://www.ncbi.nlm.nih.gov/protein/XP_034238427.1?report=genbank&amp;log$=prottop&amp;blast_rank=276&amp;RID=2YBR89SD016","XP_034238427.1")</f>
        <v>XP_034238427.1</v>
      </c>
      <c r="I277" t="s">
        <v>643</v>
      </c>
      <c r="J277" t="s">
        <v>10</v>
      </c>
    </row>
    <row r="278" spans="1:10" x14ac:dyDescent="0.3">
      <c r="A278" t="s">
        <v>644</v>
      </c>
      <c r="B278">
        <v>6573</v>
      </c>
      <c r="C278">
        <v>113</v>
      </c>
      <c r="D278" s="1">
        <v>0.94</v>
      </c>
      <c r="E278" s="2">
        <v>7.9999999999999998E-28</v>
      </c>
      <c r="F278">
        <v>28.7</v>
      </c>
      <c r="G278">
        <v>262</v>
      </c>
      <c r="H278" t="str">
        <f>HYPERLINK("https://www.ncbi.nlm.nih.gov/protein/XP_021359188.1?report=genbank&amp;log$=prottop&amp;blast_rank=277&amp;RID=2YBR89SD016","XP_021359188.1")</f>
        <v>XP_021359188.1</v>
      </c>
      <c r="I278" t="s">
        <v>645</v>
      </c>
      <c r="J278" t="s">
        <v>646</v>
      </c>
    </row>
    <row r="279" spans="1:10" x14ac:dyDescent="0.3">
      <c r="A279" t="s">
        <v>615</v>
      </c>
      <c r="B279">
        <v>392032</v>
      </c>
      <c r="C279">
        <v>113</v>
      </c>
      <c r="D279" s="1">
        <v>1</v>
      </c>
      <c r="E279" s="2">
        <v>7.9999999999999998E-28</v>
      </c>
      <c r="F279">
        <v>30.13</v>
      </c>
      <c r="G279">
        <v>260</v>
      </c>
      <c r="H279" t="str">
        <f>HYPERLINK("https://www.ncbi.nlm.nih.gov/protein/CAF3428043.1?report=genbank&amp;log$=prottop&amp;blast_rank=278&amp;RID=2YBR89SD016","CAF3428043.1")</f>
        <v>CAF3428043.1</v>
      </c>
      <c r="I279" t="s">
        <v>616</v>
      </c>
      <c r="J279" t="s">
        <v>10</v>
      </c>
    </row>
    <row r="280" spans="1:10" x14ac:dyDescent="0.3">
      <c r="A280" t="s">
        <v>647</v>
      </c>
      <c r="B280">
        <v>7067</v>
      </c>
      <c r="C280">
        <v>118</v>
      </c>
      <c r="D280" s="1">
        <v>0.99</v>
      </c>
      <c r="E280" s="2">
        <v>8.9999999999999996E-28</v>
      </c>
      <c r="F280">
        <v>29.66</v>
      </c>
      <c r="G280">
        <v>738</v>
      </c>
      <c r="H280" t="str">
        <f>HYPERLINK("https://www.ncbi.nlm.nih.gov/protein/KAH0816143.1?report=genbank&amp;log$=prottop&amp;blast_rank=279&amp;RID=2YBR89SD016","KAH0816143.1")</f>
        <v>KAH0816143.1</v>
      </c>
      <c r="I280" t="s">
        <v>371</v>
      </c>
      <c r="J280" t="s">
        <v>372</v>
      </c>
    </row>
    <row r="281" spans="1:10" x14ac:dyDescent="0.3">
      <c r="A281" t="s">
        <v>648</v>
      </c>
      <c r="B281">
        <v>36987</v>
      </c>
      <c r="C281">
        <v>113</v>
      </c>
      <c r="D281" s="1">
        <v>0.99</v>
      </c>
      <c r="E281" s="2">
        <v>1E-27</v>
      </c>
      <c r="F281">
        <v>29.24</v>
      </c>
      <c r="G281">
        <v>255</v>
      </c>
      <c r="H281" t="str">
        <f>HYPERLINK("https://www.ncbi.nlm.nih.gov/protein/GFG38476.1?report=genbank&amp;log$=prottop&amp;blast_rank=280&amp;RID=2YBR89SD016","GFG38476.1")</f>
        <v>GFG38476.1</v>
      </c>
      <c r="I281" t="s">
        <v>649</v>
      </c>
      <c r="J281" t="s">
        <v>650</v>
      </c>
    </row>
    <row r="282" spans="1:10" x14ac:dyDescent="0.3">
      <c r="A282" t="s">
        <v>651</v>
      </c>
      <c r="B282">
        <v>34504</v>
      </c>
      <c r="C282">
        <v>112</v>
      </c>
      <c r="D282" s="1">
        <v>0.91</v>
      </c>
      <c r="E282" s="2">
        <v>1E-27</v>
      </c>
      <c r="F282">
        <v>27.98</v>
      </c>
      <c r="G282">
        <v>229</v>
      </c>
      <c r="H282" t="str">
        <f>HYPERLINK("https://www.ncbi.nlm.nih.gov/protein/KAF8563402.1?report=genbank&amp;log$=prottop&amp;blast_rank=281&amp;RID=2YBR89SD016","KAF8563402.1")</f>
        <v>KAF8563402.1</v>
      </c>
      <c r="I282" t="s">
        <v>166</v>
      </c>
      <c r="J282" t="s">
        <v>10</v>
      </c>
    </row>
    <row r="283" spans="1:10" x14ac:dyDescent="0.3">
      <c r="A283" t="s">
        <v>652</v>
      </c>
      <c r="B283">
        <v>6579</v>
      </c>
      <c r="C283">
        <v>113</v>
      </c>
      <c r="D283" s="1">
        <v>0.94</v>
      </c>
      <c r="E283" s="2">
        <v>1E-27</v>
      </c>
      <c r="F283">
        <v>31.84</v>
      </c>
      <c r="G283">
        <v>262</v>
      </c>
      <c r="H283" t="str">
        <f>HYPERLINK("https://www.ncbi.nlm.nih.gov/protein/XP_033759917.1?report=genbank&amp;log$=prottop&amp;blast_rank=282&amp;RID=2YBR89SD016","XP_033759917.1")</f>
        <v>XP_033759917.1</v>
      </c>
      <c r="I283" t="s">
        <v>653</v>
      </c>
      <c r="J283" t="s">
        <v>10</v>
      </c>
    </row>
    <row r="284" spans="1:10" x14ac:dyDescent="0.3">
      <c r="A284" t="s">
        <v>654</v>
      </c>
      <c r="B284">
        <v>72036</v>
      </c>
      <c r="C284">
        <v>112</v>
      </c>
      <c r="D284" s="1">
        <v>0.92</v>
      </c>
      <c r="E284" s="2">
        <v>1E-27</v>
      </c>
      <c r="F284">
        <v>27.19</v>
      </c>
      <c r="G284">
        <v>251</v>
      </c>
      <c r="H284" t="str">
        <f>HYPERLINK("https://www.ncbi.nlm.nih.gov/protein/ACO12620.1?report=genbank&amp;log$=prottop&amp;blast_rank=283&amp;RID=2YBR89SD016","ACO12620.1")</f>
        <v>ACO12620.1</v>
      </c>
      <c r="I284" t="s">
        <v>599</v>
      </c>
      <c r="J284" t="s">
        <v>600</v>
      </c>
    </row>
    <row r="285" spans="1:10" x14ac:dyDescent="0.3">
      <c r="A285" t="s">
        <v>655</v>
      </c>
      <c r="B285">
        <v>268474</v>
      </c>
      <c r="C285">
        <v>112</v>
      </c>
      <c r="D285" s="1">
        <v>1</v>
      </c>
      <c r="E285" s="2">
        <v>2.0000000000000001E-27</v>
      </c>
      <c r="F285">
        <v>30.25</v>
      </c>
      <c r="G285">
        <v>256</v>
      </c>
      <c r="H285" t="str">
        <f>HYPERLINK("https://www.ncbi.nlm.nih.gov/protein/KRZ73557.1?report=genbank&amp;log$=prottop&amp;blast_rank=284&amp;RID=2YBR89SD016","KRZ73557.1")</f>
        <v>KRZ73557.1</v>
      </c>
      <c r="I285" t="s">
        <v>656</v>
      </c>
      <c r="J285" t="s">
        <v>10</v>
      </c>
    </row>
    <row r="286" spans="1:10" x14ac:dyDescent="0.3">
      <c r="A286" t="s">
        <v>657</v>
      </c>
      <c r="B286">
        <v>64838</v>
      </c>
      <c r="C286">
        <v>113</v>
      </c>
      <c r="D286" s="1">
        <v>1</v>
      </c>
      <c r="E286" s="2">
        <v>2.0000000000000001E-27</v>
      </c>
      <c r="F286">
        <v>29.96</v>
      </c>
      <c r="G286">
        <v>296</v>
      </c>
      <c r="H286" t="str">
        <f>HYPERLINK("https://www.ncbi.nlm.nih.gov/protein/XP_011300350.1?report=genbank&amp;log$=prottop&amp;blast_rank=285&amp;RID=2YBR89SD016","XP_011300350.1")</f>
        <v>XP_011300350.1</v>
      </c>
      <c r="I286" t="s">
        <v>658</v>
      </c>
      <c r="J286" t="s">
        <v>10</v>
      </c>
    </row>
    <row r="287" spans="1:10" x14ac:dyDescent="0.3">
      <c r="A287" t="s">
        <v>659</v>
      </c>
      <c r="B287">
        <v>249248</v>
      </c>
      <c r="C287">
        <v>112</v>
      </c>
      <c r="D287" s="1">
        <v>1</v>
      </c>
      <c r="E287" s="2">
        <v>2.0000000000000001E-27</v>
      </c>
      <c r="F287">
        <v>31.38</v>
      </c>
      <c r="G287">
        <v>260</v>
      </c>
      <c r="H287" t="str">
        <f>HYPERLINK("https://www.ncbi.nlm.nih.gov/protein/CAF1119542.1?report=genbank&amp;log$=prottop&amp;blast_rank=286&amp;RID=2YBR89SD016","CAF1119542.1")</f>
        <v>CAF1119542.1</v>
      </c>
      <c r="I287" t="s">
        <v>660</v>
      </c>
      <c r="J287" t="s">
        <v>10</v>
      </c>
    </row>
    <row r="288" spans="1:10" x14ac:dyDescent="0.3">
      <c r="A288" t="s">
        <v>659</v>
      </c>
      <c r="B288">
        <v>249248</v>
      </c>
      <c r="C288">
        <v>112</v>
      </c>
      <c r="D288" s="1">
        <v>1</v>
      </c>
      <c r="E288" s="2">
        <v>2.0000000000000001E-27</v>
      </c>
      <c r="F288">
        <v>31.38</v>
      </c>
      <c r="G288">
        <v>260</v>
      </c>
      <c r="H288" t="str">
        <f>HYPERLINK("https://www.ncbi.nlm.nih.gov/protein/CAF1225555.1?report=genbank&amp;log$=prottop&amp;blast_rank=287&amp;RID=2YBR89SD016","CAF1225555.1")</f>
        <v>CAF1225555.1</v>
      </c>
      <c r="I288" t="s">
        <v>660</v>
      </c>
      <c r="J288" t="s">
        <v>10</v>
      </c>
    </row>
    <row r="289" spans="1:10" x14ac:dyDescent="0.3">
      <c r="A289" t="s">
        <v>661</v>
      </c>
      <c r="B289">
        <v>268475</v>
      </c>
      <c r="C289">
        <v>112</v>
      </c>
      <c r="D289" s="1">
        <v>1</v>
      </c>
      <c r="E289" s="2">
        <v>2.0000000000000001E-27</v>
      </c>
      <c r="F289">
        <v>29.83</v>
      </c>
      <c r="G289">
        <v>256</v>
      </c>
      <c r="H289" t="str">
        <f>HYPERLINK("https://www.ncbi.nlm.nih.gov/protein/KRZ09329.1?report=genbank&amp;log$=prottop&amp;blast_rank=288&amp;RID=2YBR89SD016","KRZ09329.1")</f>
        <v>KRZ09329.1</v>
      </c>
      <c r="I289" t="s">
        <v>662</v>
      </c>
      <c r="J289" t="s">
        <v>10</v>
      </c>
    </row>
    <row r="290" spans="1:10" x14ac:dyDescent="0.3">
      <c r="A290" t="s">
        <v>663</v>
      </c>
      <c r="B290">
        <v>860918</v>
      </c>
      <c r="C290">
        <v>111</v>
      </c>
      <c r="D290" s="1">
        <v>0.91</v>
      </c>
      <c r="E290" s="2">
        <v>2.0000000000000001E-27</v>
      </c>
      <c r="F290">
        <v>29.95</v>
      </c>
      <c r="G290">
        <v>237</v>
      </c>
      <c r="H290" t="str">
        <f>HYPERLINK("https://www.ncbi.nlm.nih.gov/protein/KAG7205461.1?report=genbank&amp;log$=prottop&amp;blast_rank=289&amp;RID=2YBR89SD016","KAG7205461.1")</f>
        <v>KAG7205461.1</v>
      </c>
      <c r="I290" t="s">
        <v>664</v>
      </c>
      <c r="J290" t="s">
        <v>10</v>
      </c>
    </row>
    <row r="291" spans="1:10" x14ac:dyDescent="0.3">
      <c r="A291" t="s">
        <v>556</v>
      </c>
      <c r="B291">
        <v>2762512</v>
      </c>
      <c r="C291">
        <v>111</v>
      </c>
      <c r="D291" s="1">
        <v>1</v>
      </c>
      <c r="E291" s="2">
        <v>3.0000000000000001E-27</v>
      </c>
      <c r="F291">
        <v>30.96</v>
      </c>
      <c r="G291">
        <v>260</v>
      </c>
      <c r="H291" t="str">
        <f>HYPERLINK("https://www.ncbi.nlm.nih.gov/protein/CAF4396138.1?report=genbank&amp;log$=prottop&amp;blast_rank=290&amp;RID=2YBR89SD016","CAF4396138.1")</f>
        <v>CAF4396138.1</v>
      </c>
      <c r="I291" t="s">
        <v>557</v>
      </c>
      <c r="J291" t="s">
        <v>10</v>
      </c>
    </row>
    <row r="292" spans="1:10" x14ac:dyDescent="0.3">
      <c r="A292" t="s">
        <v>665</v>
      </c>
      <c r="B292">
        <v>2762511</v>
      </c>
      <c r="C292">
        <v>111</v>
      </c>
      <c r="D292" s="1">
        <v>1</v>
      </c>
      <c r="E292" s="2">
        <v>3.0000000000000001E-27</v>
      </c>
      <c r="F292">
        <v>30.54</v>
      </c>
      <c r="G292">
        <v>260</v>
      </c>
      <c r="H292" t="str">
        <f>HYPERLINK("https://www.ncbi.nlm.nih.gov/protein/CAF1162029.1?report=genbank&amp;log$=prottop&amp;blast_rank=291&amp;RID=2YBR89SD016","CAF1162029.1")</f>
        <v>CAF1162029.1</v>
      </c>
      <c r="I292" t="s">
        <v>666</v>
      </c>
      <c r="J292" t="s">
        <v>10</v>
      </c>
    </row>
    <row r="293" spans="1:10" x14ac:dyDescent="0.3">
      <c r="A293" t="s">
        <v>613</v>
      </c>
      <c r="B293">
        <v>2777116</v>
      </c>
      <c r="C293">
        <v>111</v>
      </c>
      <c r="D293" s="1">
        <v>0.99</v>
      </c>
      <c r="E293" s="2">
        <v>4.0000000000000002E-27</v>
      </c>
      <c r="F293">
        <v>29.88</v>
      </c>
      <c r="G293">
        <v>259</v>
      </c>
      <c r="H293" t="str">
        <f>HYPERLINK("https://www.ncbi.nlm.nih.gov/protein/CAD6198090.1?report=genbank&amp;log$=prottop&amp;blast_rank=292&amp;RID=2YBR89SD016","CAD6198090.1")</f>
        <v>CAD6198090.1</v>
      </c>
      <c r="I293" t="s">
        <v>614</v>
      </c>
      <c r="J293" t="s">
        <v>10</v>
      </c>
    </row>
    <row r="294" spans="1:10" x14ac:dyDescent="0.3">
      <c r="A294" t="s">
        <v>667</v>
      </c>
      <c r="B294">
        <v>68888</v>
      </c>
      <c r="C294">
        <v>111</v>
      </c>
      <c r="D294" s="1">
        <v>1</v>
      </c>
      <c r="E294" s="2">
        <v>5.0000000000000002E-27</v>
      </c>
      <c r="F294">
        <v>29.66</v>
      </c>
      <c r="G294">
        <v>276</v>
      </c>
      <c r="H294" t="str">
        <f>HYPERLINK("https://www.ncbi.nlm.nih.gov/protein/KHJ46144.1?report=genbank&amp;log$=prottop&amp;blast_rank=293&amp;RID=2YBR89SD016","KHJ46144.1")</f>
        <v>KHJ46144.1</v>
      </c>
      <c r="I294" t="s">
        <v>668</v>
      </c>
      <c r="J294" t="s">
        <v>669</v>
      </c>
    </row>
    <row r="295" spans="1:10" x14ac:dyDescent="0.3">
      <c r="A295" t="s">
        <v>670</v>
      </c>
      <c r="B295">
        <v>68888</v>
      </c>
      <c r="C295">
        <v>111</v>
      </c>
      <c r="D295" s="1">
        <v>1</v>
      </c>
      <c r="E295" s="2">
        <v>6.0000000000000002E-27</v>
      </c>
      <c r="F295">
        <v>29.66</v>
      </c>
      <c r="G295">
        <v>282</v>
      </c>
      <c r="H295" t="str">
        <f>HYPERLINK("https://www.ncbi.nlm.nih.gov/protein/KFD59019.1?report=genbank&amp;log$=prottop&amp;blast_rank=294&amp;RID=2YBR89SD016","KFD59019.1")</f>
        <v>KFD59019.1</v>
      </c>
      <c r="I295" t="s">
        <v>668</v>
      </c>
      <c r="J295" t="s">
        <v>669</v>
      </c>
    </row>
    <row r="296" spans="1:10" x14ac:dyDescent="0.3">
      <c r="A296" t="s">
        <v>671</v>
      </c>
      <c r="B296">
        <v>6238</v>
      </c>
      <c r="C296">
        <v>114</v>
      </c>
      <c r="D296" s="1">
        <v>1</v>
      </c>
      <c r="E296" s="2">
        <v>6.0000000000000002E-27</v>
      </c>
      <c r="F296">
        <v>28.03</v>
      </c>
      <c r="G296">
        <v>429</v>
      </c>
      <c r="H296" t="str">
        <f>HYPERLINK("https://www.ncbi.nlm.nih.gov/protein/ULT82676.1?report=genbank&amp;log$=prottop&amp;blast_rank=295&amp;RID=2YBR89SD016","ULT82676.1")</f>
        <v>ULT82676.1</v>
      </c>
      <c r="I296" t="s">
        <v>619</v>
      </c>
      <c r="J296" t="s">
        <v>10</v>
      </c>
    </row>
    <row r="297" spans="1:10" x14ac:dyDescent="0.3">
      <c r="A297" t="s">
        <v>672</v>
      </c>
      <c r="B297">
        <v>2664684</v>
      </c>
      <c r="C297">
        <v>110</v>
      </c>
      <c r="D297" s="1">
        <v>0.99</v>
      </c>
      <c r="E297" s="2">
        <v>7.0000000000000003E-27</v>
      </c>
      <c r="F297">
        <v>27.59</v>
      </c>
      <c r="G297">
        <v>246</v>
      </c>
      <c r="H297" t="str">
        <f>HYPERLINK("https://www.ncbi.nlm.nih.gov/protein/CAD5123161.1?report=genbank&amp;log$=prottop&amp;blast_rank=296&amp;RID=2YBR89SD016","CAD5123161.1")</f>
        <v>CAD5123161.1</v>
      </c>
      <c r="I297" t="s">
        <v>673</v>
      </c>
      <c r="J297" t="s">
        <v>10</v>
      </c>
    </row>
    <row r="298" spans="1:10" x14ac:dyDescent="0.3">
      <c r="A298" t="s">
        <v>674</v>
      </c>
      <c r="B298">
        <v>39272</v>
      </c>
      <c r="C298">
        <v>110</v>
      </c>
      <c r="D298" s="1">
        <v>1</v>
      </c>
      <c r="E298" s="2">
        <v>9.0000000000000003E-27</v>
      </c>
      <c r="F298">
        <v>28.57</v>
      </c>
      <c r="G298">
        <v>282</v>
      </c>
      <c r="H298" t="str">
        <f>HYPERLINK("https://www.ncbi.nlm.nih.gov/protein/CAG7730563.1?report=genbank&amp;log$=prottop&amp;blast_rank=297&amp;RID=2YBR89SD016","CAG7730563.1")</f>
        <v>CAG7730563.1</v>
      </c>
      <c r="I298" t="s">
        <v>675</v>
      </c>
      <c r="J298" t="s">
        <v>10</v>
      </c>
    </row>
    <row r="299" spans="1:10" x14ac:dyDescent="0.3">
      <c r="A299" t="s">
        <v>676</v>
      </c>
      <c r="B299">
        <v>133901</v>
      </c>
      <c r="C299">
        <v>110</v>
      </c>
      <c r="D299" s="1">
        <v>1</v>
      </c>
      <c r="E299" s="2">
        <v>9.0000000000000003E-27</v>
      </c>
      <c r="F299">
        <v>27.85</v>
      </c>
      <c r="G299">
        <v>255</v>
      </c>
      <c r="H299" t="str">
        <f>HYPERLINK("https://www.ncbi.nlm.nih.gov/protein/XP_026292517.1?report=genbank&amp;log$=prottop&amp;blast_rank=298&amp;RID=2YBR89SD016","XP_026292517.1")</f>
        <v>XP_026292517.1</v>
      </c>
      <c r="I299" t="s">
        <v>677</v>
      </c>
      <c r="J299" t="s">
        <v>678</v>
      </c>
    </row>
    <row r="300" spans="1:10" x14ac:dyDescent="0.3">
      <c r="A300" t="s">
        <v>679</v>
      </c>
      <c r="B300">
        <v>31234</v>
      </c>
      <c r="C300">
        <v>111</v>
      </c>
      <c r="D300" s="1">
        <v>1</v>
      </c>
      <c r="E300" s="2">
        <v>9.0000000000000003E-27</v>
      </c>
      <c r="F300">
        <v>30.59</v>
      </c>
      <c r="G300">
        <v>286</v>
      </c>
      <c r="H300" t="str">
        <f>HYPERLINK("https://www.ncbi.nlm.nih.gov/protein/XP_003118305.1?report=genbank&amp;log$=prottop&amp;blast_rank=299&amp;RID=2YBR89SD016","XP_003118305.1")</f>
        <v>XP_003118305.1</v>
      </c>
      <c r="I300" t="s">
        <v>52</v>
      </c>
      <c r="J300" t="s">
        <v>10</v>
      </c>
    </row>
    <row r="301" spans="1:10" x14ac:dyDescent="0.3">
      <c r="A301" t="s">
        <v>680</v>
      </c>
      <c r="B301">
        <v>70226</v>
      </c>
      <c r="C301">
        <v>110</v>
      </c>
      <c r="D301" s="1">
        <v>1</v>
      </c>
      <c r="E301" s="2">
        <v>1E-26</v>
      </c>
      <c r="F301">
        <v>29.27</v>
      </c>
      <c r="G301">
        <v>274</v>
      </c>
      <c r="H301" t="str">
        <f>HYPERLINK("https://www.ncbi.nlm.nih.gov/protein/KAH7730640.1?report=genbank&amp;log$=prottop&amp;blast_rank=300&amp;RID=2YBR89SD016","KAH7730640.1")</f>
        <v>KAH7730640.1</v>
      </c>
      <c r="I301" t="s">
        <v>681</v>
      </c>
      <c r="J301" t="s">
        <v>10</v>
      </c>
    </row>
    <row r="302" spans="1:10" x14ac:dyDescent="0.3">
      <c r="A302" t="s">
        <v>682</v>
      </c>
      <c r="B302">
        <v>6454</v>
      </c>
      <c r="C302">
        <v>110</v>
      </c>
      <c r="D302" s="1">
        <v>1</v>
      </c>
      <c r="E302" s="2">
        <v>1E-26</v>
      </c>
      <c r="F302">
        <v>30.13</v>
      </c>
      <c r="G302">
        <v>255</v>
      </c>
      <c r="H302" t="str">
        <f>HYPERLINK("https://www.ncbi.nlm.nih.gov/protein/XP_046349964.1?report=genbank&amp;log$=prottop&amp;blast_rank=301&amp;RID=2YBR89SD016","XP_046349964.1")</f>
        <v>XP_046349964.1</v>
      </c>
      <c r="I302" t="s">
        <v>683</v>
      </c>
      <c r="J302" t="s">
        <v>684</v>
      </c>
    </row>
    <row r="303" spans="1:10" x14ac:dyDescent="0.3">
      <c r="A303" t="s">
        <v>685</v>
      </c>
      <c r="B303">
        <v>283909</v>
      </c>
      <c r="C303">
        <v>109</v>
      </c>
      <c r="D303" s="1">
        <v>0.99</v>
      </c>
      <c r="E303" s="2">
        <v>2.0000000000000001E-26</v>
      </c>
      <c r="F303">
        <v>28.39</v>
      </c>
      <c r="G303">
        <v>251</v>
      </c>
      <c r="H303" t="str">
        <f>HYPERLINK("https://www.ncbi.nlm.nih.gov/protein/ELT97609.1?report=genbank&amp;log$=prottop&amp;blast_rank=302&amp;RID=2YBR89SD016","ELT97609.1")</f>
        <v>ELT97609.1</v>
      </c>
      <c r="I303" t="s">
        <v>686</v>
      </c>
      <c r="J303" t="s">
        <v>10</v>
      </c>
    </row>
    <row r="304" spans="1:10" x14ac:dyDescent="0.3">
      <c r="A304" t="s">
        <v>687</v>
      </c>
      <c r="B304">
        <v>392033</v>
      </c>
      <c r="C304">
        <v>108</v>
      </c>
      <c r="D304" s="1">
        <v>0.98</v>
      </c>
      <c r="E304" s="2">
        <v>3.0000000000000001E-26</v>
      </c>
      <c r="F304">
        <v>31.36</v>
      </c>
      <c r="G304">
        <v>242</v>
      </c>
      <c r="H304" t="str">
        <f>HYPERLINK("https://www.ncbi.nlm.nih.gov/protein/CAF0993588.1?report=genbank&amp;log$=prottop&amp;blast_rank=303&amp;RID=2YBR89SD016","CAF0993588.1")</f>
        <v>CAF0993588.1</v>
      </c>
      <c r="I304" t="s">
        <v>688</v>
      </c>
      <c r="J304" t="s">
        <v>10</v>
      </c>
    </row>
    <row r="305" spans="1:10" x14ac:dyDescent="0.3">
      <c r="A305" t="s">
        <v>689</v>
      </c>
      <c r="B305">
        <v>6337</v>
      </c>
      <c r="C305">
        <v>108</v>
      </c>
      <c r="D305" s="1">
        <v>1</v>
      </c>
      <c r="E305" s="2">
        <v>3.0000000000000001E-26</v>
      </c>
      <c r="F305">
        <v>28.99</v>
      </c>
      <c r="G305">
        <v>248</v>
      </c>
      <c r="H305" t="str">
        <f>HYPERLINK("https://www.ncbi.nlm.nih.gov/protein/KRY71377.1?report=genbank&amp;log$=prottop&amp;blast_rank=304&amp;RID=2YBR89SD016","KRY71377.1")</f>
        <v>KRY71377.1</v>
      </c>
      <c r="I305" t="s">
        <v>690</v>
      </c>
      <c r="J305" t="s">
        <v>10</v>
      </c>
    </row>
    <row r="306" spans="1:10" x14ac:dyDescent="0.3">
      <c r="A306" t="s">
        <v>691</v>
      </c>
      <c r="B306">
        <v>72036</v>
      </c>
      <c r="C306">
        <v>108</v>
      </c>
      <c r="D306" s="1">
        <v>0.92</v>
      </c>
      <c r="E306" s="2">
        <v>3.0000000000000001E-26</v>
      </c>
      <c r="F306">
        <v>27.65</v>
      </c>
      <c r="G306">
        <v>250</v>
      </c>
      <c r="H306" t="str">
        <f>HYPERLINK("https://www.ncbi.nlm.nih.gov/protein/XP_040566914.1?report=genbank&amp;log$=prottop&amp;blast_rank=305&amp;RID=2YBR89SD016","XP_040566914.1")</f>
        <v>XP_040566914.1</v>
      </c>
      <c r="I306" t="s">
        <v>599</v>
      </c>
      <c r="J306" t="s">
        <v>600</v>
      </c>
    </row>
    <row r="307" spans="1:10" x14ac:dyDescent="0.3">
      <c r="A307" t="s">
        <v>692</v>
      </c>
      <c r="B307">
        <v>34508</v>
      </c>
      <c r="C307">
        <v>109</v>
      </c>
      <c r="D307" s="1">
        <v>1</v>
      </c>
      <c r="E307" s="2">
        <v>3.0000000000000001E-26</v>
      </c>
      <c r="F307">
        <v>27.62</v>
      </c>
      <c r="G307">
        <v>265</v>
      </c>
      <c r="H307" t="str">
        <f>HYPERLINK("https://www.ncbi.nlm.nih.gov/protein/TMS38138.1?report=genbank&amp;log$=prottop&amp;blast_rank=306&amp;RID=2YBR89SD016","TMS38138.1")</f>
        <v>TMS38138.1</v>
      </c>
      <c r="I307" t="s">
        <v>693</v>
      </c>
      <c r="J307" t="s">
        <v>10</v>
      </c>
    </row>
    <row r="308" spans="1:10" x14ac:dyDescent="0.3">
      <c r="A308" t="s">
        <v>694</v>
      </c>
      <c r="B308">
        <v>135651</v>
      </c>
      <c r="C308">
        <v>109</v>
      </c>
      <c r="D308" s="1">
        <v>1</v>
      </c>
      <c r="E308" s="2">
        <v>3.0000000000000001E-26</v>
      </c>
      <c r="F308">
        <v>30.58</v>
      </c>
      <c r="G308">
        <v>259</v>
      </c>
      <c r="H308" t="str">
        <f>HYPERLINK("https://www.ncbi.nlm.nih.gov/protein/EGT41942.1?report=genbank&amp;log$=prottop&amp;blast_rank=307&amp;RID=2YBR89SD016","EGT41942.1")</f>
        <v>EGT41942.1</v>
      </c>
      <c r="I308" t="s">
        <v>430</v>
      </c>
      <c r="J308" t="s">
        <v>10</v>
      </c>
    </row>
    <row r="309" spans="1:10" x14ac:dyDescent="0.3">
      <c r="A309" t="s">
        <v>695</v>
      </c>
      <c r="B309">
        <v>6335</v>
      </c>
      <c r="C309">
        <v>108</v>
      </c>
      <c r="D309" s="1">
        <v>1</v>
      </c>
      <c r="E309" s="2">
        <v>4.0000000000000002E-26</v>
      </c>
      <c r="F309">
        <v>29.41</v>
      </c>
      <c r="G309">
        <v>248</v>
      </c>
      <c r="H309" t="str">
        <f>HYPERLINK("https://www.ncbi.nlm.nih.gov/protein/KRZ54747.1?report=genbank&amp;log$=prottop&amp;blast_rank=308&amp;RID=2YBR89SD016","KRZ54747.1")</f>
        <v>KRZ54747.1</v>
      </c>
      <c r="I309" t="s">
        <v>696</v>
      </c>
      <c r="J309" t="s">
        <v>10</v>
      </c>
    </row>
    <row r="310" spans="1:10" x14ac:dyDescent="0.3">
      <c r="A310" t="s">
        <v>697</v>
      </c>
      <c r="B310">
        <v>1529436</v>
      </c>
      <c r="C310">
        <v>109</v>
      </c>
      <c r="D310" s="1">
        <v>0.99</v>
      </c>
      <c r="E310" s="2">
        <v>4.0000000000000002E-26</v>
      </c>
      <c r="F310">
        <v>30.54</v>
      </c>
      <c r="G310">
        <v>273</v>
      </c>
      <c r="H310" t="str">
        <f>HYPERLINK("https://www.ncbi.nlm.nih.gov/protein/XP_033096127.1?report=genbank&amp;log$=prottop&amp;blast_rank=309&amp;RID=2YBR89SD016","XP_033096127.1")</f>
        <v>XP_033096127.1</v>
      </c>
      <c r="I310" t="s">
        <v>698</v>
      </c>
      <c r="J310" t="s">
        <v>10</v>
      </c>
    </row>
    <row r="311" spans="1:10" x14ac:dyDescent="0.3">
      <c r="A311" t="s">
        <v>699</v>
      </c>
      <c r="B311">
        <v>29172</v>
      </c>
      <c r="C311">
        <v>108</v>
      </c>
      <c r="D311" s="1">
        <v>0.99</v>
      </c>
      <c r="E311" s="2">
        <v>4.0000000000000002E-26</v>
      </c>
      <c r="F311">
        <v>29.88</v>
      </c>
      <c r="G311">
        <v>257</v>
      </c>
      <c r="H311" t="str">
        <f>HYPERLINK("https://www.ncbi.nlm.nih.gov/protein/KJH42542.1?report=genbank&amp;log$=prottop&amp;blast_rank=310&amp;RID=2YBR89SD016","KJH42542.1")</f>
        <v>KJH42542.1</v>
      </c>
      <c r="I311" t="s">
        <v>700</v>
      </c>
      <c r="J311" t="s">
        <v>701</v>
      </c>
    </row>
    <row r="312" spans="1:10" x14ac:dyDescent="0.3">
      <c r="A312" t="s">
        <v>702</v>
      </c>
      <c r="B312">
        <v>51543</v>
      </c>
      <c r="C312">
        <v>108</v>
      </c>
      <c r="D312" s="1">
        <v>0.97</v>
      </c>
      <c r="E312" s="2">
        <v>5.0000000000000002E-26</v>
      </c>
      <c r="F312">
        <v>29.91</v>
      </c>
      <c r="G312">
        <v>266</v>
      </c>
      <c r="H312" t="str">
        <f>HYPERLINK("https://www.ncbi.nlm.nih.gov/protein/CAD6208250.1?report=genbank&amp;log$=prottop&amp;blast_rank=311&amp;RID=2YBR89SD016","CAD6208250.1")</f>
        <v>CAD6208250.1</v>
      </c>
      <c r="I312" t="s">
        <v>587</v>
      </c>
      <c r="J312" t="s">
        <v>10</v>
      </c>
    </row>
    <row r="313" spans="1:10" x14ac:dyDescent="0.3">
      <c r="A313" t="s">
        <v>703</v>
      </c>
      <c r="B313">
        <v>471704</v>
      </c>
      <c r="C313">
        <v>108</v>
      </c>
      <c r="D313" s="1">
        <v>0.99</v>
      </c>
      <c r="E313" s="2">
        <v>6.0000000000000002E-26</v>
      </c>
      <c r="F313">
        <v>29.46</v>
      </c>
      <c r="G313">
        <v>260</v>
      </c>
      <c r="H313" t="str">
        <f>HYPERLINK("https://www.ncbi.nlm.nih.gov/protein/KYN19642.1?report=genbank&amp;log$=prottop&amp;blast_rank=312&amp;RID=2YBR89SD016","KYN19642.1")</f>
        <v>KYN19642.1</v>
      </c>
      <c r="I313" t="s">
        <v>538</v>
      </c>
      <c r="J313" t="s">
        <v>10</v>
      </c>
    </row>
    <row r="314" spans="1:10" x14ac:dyDescent="0.3">
      <c r="A314" t="s">
        <v>704</v>
      </c>
      <c r="B314">
        <v>45882</v>
      </c>
      <c r="C314">
        <v>107</v>
      </c>
      <c r="D314" s="1">
        <v>1</v>
      </c>
      <c r="E314" s="2">
        <v>6.0000000000000002E-26</v>
      </c>
      <c r="F314">
        <v>28.99</v>
      </c>
      <c r="G314">
        <v>248</v>
      </c>
      <c r="H314" t="str">
        <f>HYPERLINK("https://www.ncbi.nlm.nih.gov/protein/KRY60766.1?report=genbank&amp;log$=prottop&amp;blast_rank=313&amp;RID=2YBR89SD016","KRY60766.1")</f>
        <v>KRY60766.1</v>
      </c>
      <c r="I314" t="s">
        <v>705</v>
      </c>
      <c r="J314" t="s">
        <v>10</v>
      </c>
    </row>
    <row r="315" spans="1:10" x14ac:dyDescent="0.3">
      <c r="A315" t="s">
        <v>706</v>
      </c>
      <c r="B315">
        <v>6239</v>
      </c>
      <c r="C315">
        <v>108</v>
      </c>
      <c r="D315" s="1">
        <v>1</v>
      </c>
      <c r="E315" s="2">
        <v>6.9999999999999997E-26</v>
      </c>
      <c r="F315">
        <v>30.58</v>
      </c>
      <c r="G315">
        <v>259</v>
      </c>
      <c r="H315" t="str">
        <f>HYPERLINK("https://www.ncbi.nlm.nih.gov/protein/NP_001370216.1?report=genbank&amp;log$=prottop&amp;blast_rank=314&amp;RID=2YBR89SD016","NP_001370216.1")</f>
        <v>NP_001370216.1</v>
      </c>
      <c r="I315" t="s">
        <v>542</v>
      </c>
      <c r="J315" t="s">
        <v>10</v>
      </c>
    </row>
    <row r="316" spans="1:10" x14ac:dyDescent="0.3">
      <c r="A316" t="s">
        <v>707</v>
      </c>
      <c r="B316">
        <v>30033</v>
      </c>
      <c r="C316">
        <v>108</v>
      </c>
      <c r="D316" s="1">
        <v>0.99</v>
      </c>
      <c r="E316" s="2">
        <v>6.9999999999999997E-26</v>
      </c>
      <c r="F316">
        <v>28.63</v>
      </c>
      <c r="G316">
        <v>275</v>
      </c>
      <c r="H316" t="str">
        <f>HYPERLINK("https://www.ncbi.nlm.nih.gov/protein/KAH8347296.1?report=genbank&amp;log$=prottop&amp;blast_rank=315&amp;RID=2YBR89SD016","KAH8347296.1")</f>
        <v>KAH8347296.1</v>
      </c>
      <c r="I316" t="s">
        <v>367</v>
      </c>
      <c r="J316" t="s">
        <v>10</v>
      </c>
    </row>
    <row r="317" spans="1:10" x14ac:dyDescent="0.3">
      <c r="A317" t="s">
        <v>708</v>
      </c>
      <c r="B317">
        <v>29170</v>
      </c>
      <c r="C317">
        <v>107</v>
      </c>
      <c r="D317" s="1">
        <v>0.99</v>
      </c>
      <c r="E317" s="2">
        <v>8.9999999999999998E-26</v>
      </c>
      <c r="F317">
        <v>30.13</v>
      </c>
      <c r="G317">
        <v>268</v>
      </c>
      <c r="H317" t="str">
        <f>HYPERLINK("https://www.ncbi.nlm.nih.gov/protein/RCN50005.1?report=genbank&amp;log$=prottop&amp;blast_rank=316&amp;RID=2YBR89SD016","RCN50005.1")</f>
        <v>RCN50005.1</v>
      </c>
      <c r="I317" t="s">
        <v>709</v>
      </c>
      <c r="J317" t="s">
        <v>710</v>
      </c>
    </row>
    <row r="318" spans="1:10" x14ac:dyDescent="0.3">
      <c r="A318" t="s">
        <v>711</v>
      </c>
      <c r="B318">
        <v>392030</v>
      </c>
      <c r="C318">
        <v>107</v>
      </c>
      <c r="D318" s="1">
        <v>1</v>
      </c>
      <c r="E318" s="2">
        <v>1E-25</v>
      </c>
      <c r="F318">
        <v>29.29</v>
      </c>
      <c r="G318">
        <v>260</v>
      </c>
      <c r="H318" t="str">
        <f>HYPERLINK("https://www.ncbi.nlm.nih.gov/protein/CAF1301217.1?report=genbank&amp;log$=prottop&amp;blast_rank=317&amp;RID=2YBR89SD016","CAF1301217.1")</f>
        <v>CAF1301217.1</v>
      </c>
      <c r="I318" t="s">
        <v>712</v>
      </c>
      <c r="J318" t="s">
        <v>10</v>
      </c>
    </row>
    <row r="319" spans="1:10" x14ac:dyDescent="0.3">
      <c r="A319" t="s">
        <v>713</v>
      </c>
      <c r="B319">
        <v>36100</v>
      </c>
      <c r="C319">
        <v>107</v>
      </c>
      <c r="D319" s="1">
        <v>1</v>
      </c>
      <c r="E319" s="2">
        <v>1E-25</v>
      </c>
      <c r="F319">
        <v>29.29</v>
      </c>
      <c r="G319">
        <v>255</v>
      </c>
      <c r="H319" t="str">
        <f>HYPERLINK("https://www.ncbi.nlm.nih.gov/protein/XP_046548515.1?report=genbank&amp;log$=prottop&amp;blast_rank=318&amp;RID=2YBR89SD016","XP_046548515.1")</f>
        <v>XP_046548515.1</v>
      </c>
      <c r="I319" t="s">
        <v>714</v>
      </c>
      <c r="J319" t="s">
        <v>715</v>
      </c>
    </row>
    <row r="320" spans="1:10" x14ac:dyDescent="0.3">
      <c r="A320" t="s">
        <v>716</v>
      </c>
      <c r="B320">
        <v>1093978</v>
      </c>
      <c r="C320">
        <v>107</v>
      </c>
      <c r="D320" s="1">
        <v>1</v>
      </c>
      <c r="E320" s="2">
        <v>1E-25</v>
      </c>
      <c r="F320">
        <v>28.51</v>
      </c>
      <c r="G320">
        <v>263</v>
      </c>
      <c r="H320" t="str">
        <f>HYPERLINK("https://www.ncbi.nlm.nih.gov/protein/GFR80859.1?report=genbank&amp;log$=prottop&amp;blast_rank=319&amp;RID=2YBR89SD016","GFR80859.1")</f>
        <v>GFR80859.1</v>
      </c>
      <c r="I320" t="s">
        <v>717</v>
      </c>
      <c r="J320" t="s">
        <v>10</v>
      </c>
    </row>
    <row r="321" spans="1:10" x14ac:dyDescent="0.3">
      <c r="A321" t="s">
        <v>144</v>
      </c>
      <c r="B321">
        <v>2654633</v>
      </c>
      <c r="C321">
        <v>107</v>
      </c>
      <c r="D321" s="1">
        <v>1</v>
      </c>
      <c r="E321" s="2">
        <v>1E-25</v>
      </c>
      <c r="F321">
        <v>29.17</v>
      </c>
      <c r="G321">
        <v>256</v>
      </c>
      <c r="H321" t="str">
        <f>HYPERLINK("https://www.ncbi.nlm.nih.gov/protein/CAB3409368.1?report=genbank&amp;log$=prottop&amp;blast_rank=320&amp;RID=2YBR89SD016","CAB3409368.1")</f>
        <v>CAB3409368.1</v>
      </c>
      <c r="I321" t="s">
        <v>145</v>
      </c>
      <c r="J321" t="s">
        <v>10</v>
      </c>
    </row>
    <row r="322" spans="1:10" x14ac:dyDescent="0.3">
      <c r="A322" t="s">
        <v>687</v>
      </c>
      <c r="B322">
        <v>392033</v>
      </c>
      <c r="C322">
        <v>107</v>
      </c>
      <c r="D322" s="1">
        <v>1</v>
      </c>
      <c r="E322" s="2">
        <v>1E-25</v>
      </c>
      <c r="F322">
        <v>29.88</v>
      </c>
      <c r="G322">
        <v>260</v>
      </c>
      <c r="H322" t="str">
        <f>HYPERLINK("https://www.ncbi.nlm.nih.gov/protein/CAF1118227.1?report=genbank&amp;log$=prottop&amp;blast_rank=321&amp;RID=2YBR89SD016","CAF1118227.1")</f>
        <v>CAF1118227.1</v>
      </c>
      <c r="I322" t="s">
        <v>688</v>
      </c>
      <c r="J322" t="s">
        <v>10</v>
      </c>
    </row>
    <row r="323" spans="1:10" x14ac:dyDescent="0.3">
      <c r="A323" t="s">
        <v>556</v>
      </c>
      <c r="B323">
        <v>2762512</v>
      </c>
      <c r="C323">
        <v>107</v>
      </c>
      <c r="D323" s="1">
        <v>1</v>
      </c>
      <c r="E323" s="2">
        <v>2.0000000000000001E-25</v>
      </c>
      <c r="F323">
        <v>30.13</v>
      </c>
      <c r="G323">
        <v>257</v>
      </c>
      <c r="H323" t="str">
        <f>HYPERLINK("https://www.ncbi.nlm.nih.gov/protein/CAF2547141.1?report=genbank&amp;log$=prottop&amp;blast_rank=322&amp;RID=2YBR89SD016","CAF2547141.1")</f>
        <v>CAF2547141.1</v>
      </c>
      <c r="I323" t="s">
        <v>557</v>
      </c>
      <c r="J323" t="s">
        <v>10</v>
      </c>
    </row>
    <row r="324" spans="1:10" x14ac:dyDescent="0.3">
      <c r="A324" t="s">
        <v>556</v>
      </c>
      <c r="B324">
        <v>2762512</v>
      </c>
      <c r="C324">
        <v>111</v>
      </c>
      <c r="D324" s="1">
        <v>0.96</v>
      </c>
      <c r="E324" s="2">
        <v>2.0000000000000001E-25</v>
      </c>
      <c r="F324">
        <v>31.6</v>
      </c>
      <c r="G324">
        <v>2125</v>
      </c>
      <c r="H324" t="str">
        <f>HYPERLINK("https://www.ncbi.nlm.nih.gov/protein/CAF3955536.1?report=genbank&amp;log$=prottop&amp;blast_rank=323&amp;RID=2YBR89SD016","CAF3955536.1")</f>
        <v>CAF3955536.1</v>
      </c>
      <c r="I324" t="s">
        <v>557</v>
      </c>
      <c r="J324" t="s">
        <v>10</v>
      </c>
    </row>
    <row r="325" spans="1:10" x14ac:dyDescent="0.3">
      <c r="A325" t="s">
        <v>718</v>
      </c>
      <c r="B325">
        <v>27848</v>
      </c>
      <c r="C325">
        <v>107</v>
      </c>
      <c r="D325" s="1">
        <v>1</v>
      </c>
      <c r="E325" s="2">
        <v>2.0000000000000001E-25</v>
      </c>
      <c r="F325">
        <v>26.61</v>
      </c>
      <c r="G325">
        <v>294</v>
      </c>
      <c r="H325" t="str">
        <f>HYPERLINK("https://www.ncbi.nlm.nih.gov/protein/VDP71164.1?report=genbank&amp;log$=prottop&amp;blast_rank=324&amp;RID=2YBR89SD016","VDP71164.1")</f>
        <v>VDP71164.1</v>
      </c>
      <c r="I325" t="s">
        <v>719</v>
      </c>
      <c r="J325" t="s">
        <v>10</v>
      </c>
    </row>
    <row r="326" spans="1:10" x14ac:dyDescent="0.3">
      <c r="A326" t="s">
        <v>539</v>
      </c>
      <c r="B326">
        <v>104711</v>
      </c>
      <c r="C326">
        <v>109</v>
      </c>
      <c r="D326" s="1">
        <v>1</v>
      </c>
      <c r="E326" s="2">
        <v>2.0000000000000001E-25</v>
      </c>
      <c r="F326">
        <v>29.41</v>
      </c>
      <c r="G326">
        <v>366</v>
      </c>
      <c r="H326" t="str">
        <f>HYPERLINK("https://www.ncbi.nlm.nih.gov/protein/KAI0233247.1?report=genbank&amp;log$=prottop&amp;blast_rank=325&amp;RID=2YBR89SD016","KAI0233247.1")</f>
        <v>KAI0233247.1</v>
      </c>
      <c r="I326" t="s">
        <v>540</v>
      </c>
      <c r="J326" t="s">
        <v>10</v>
      </c>
    </row>
    <row r="327" spans="1:10" x14ac:dyDescent="0.3">
      <c r="A327" t="s">
        <v>720</v>
      </c>
      <c r="B327">
        <v>6238</v>
      </c>
      <c r="C327">
        <v>106</v>
      </c>
      <c r="D327" s="1">
        <v>1</v>
      </c>
      <c r="E327" s="2">
        <v>2.0000000000000001E-25</v>
      </c>
      <c r="F327">
        <v>29.75</v>
      </c>
      <c r="G327">
        <v>259</v>
      </c>
      <c r="H327" t="str">
        <f>HYPERLINK("https://www.ncbi.nlm.nih.gov/protein/XP_002632400.2?report=genbank&amp;log$=prottop&amp;blast_rank=326&amp;RID=2YBR89SD016","XP_002632400.2")</f>
        <v>XP_002632400.2</v>
      </c>
      <c r="I327" t="s">
        <v>619</v>
      </c>
      <c r="J327" t="s">
        <v>10</v>
      </c>
    </row>
    <row r="328" spans="1:10" x14ac:dyDescent="0.3">
      <c r="A328" t="s">
        <v>687</v>
      </c>
      <c r="B328">
        <v>392033</v>
      </c>
      <c r="C328">
        <v>106</v>
      </c>
      <c r="D328" s="1">
        <v>0.92</v>
      </c>
      <c r="E328" s="2">
        <v>2.0000000000000001E-25</v>
      </c>
      <c r="F328">
        <v>31.98</v>
      </c>
      <c r="G328">
        <v>229</v>
      </c>
      <c r="H328" t="str">
        <f>HYPERLINK("https://www.ncbi.nlm.nih.gov/protein/CAF3960731.1?report=genbank&amp;log$=prottop&amp;blast_rank=327&amp;RID=2YBR89SD016","CAF3960731.1")</f>
        <v>CAF3960731.1</v>
      </c>
      <c r="I328" t="s">
        <v>688</v>
      </c>
      <c r="J328" t="s">
        <v>10</v>
      </c>
    </row>
    <row r="329" spans="1:10" x14ac:dyDescent="0.3">
      <c r="A329" t="s">
        <v>721</v>
      </c>
      <c r="B329">
        <v>6185</v>
      </c>
      <c r="C329">
        <v>106</v>
      </c>
      <c r="D329" s="1">
        <v>0.99</v>
      </c>
      <c r="E329" s="2">
        <v>2.9999999999999998E-25</v>
      </c>
      <c r="F329">
        <v>28.69</v>
      </c>
      <c r="G329">
        <v>267</v>
      </c>
      <c r="H329" t="str">
        <f>HYPERLINK("https://www.ncbi.nlm.nih.gov/protein/KAH9593836.1?report=genbank&amp;log$=prottop&amp;blast_rank=328&amp;RID=2YBR89SD016","KAH9593836.1")</f>
        <v>KAH9593836.1</v>
      </c>
      <c r="I329" t="s">
        <v>722</v>
      </c>
      <c r="J329" t="s">
        <v>10</v>
      </c>
    </row>
    <row r="330" spans="1:10" x14ac:dyDescent="0.3">
      <c r="A330" t="s">
        <v>723</v>
      </c>
      <c r="B330">
        <v>6290</v>
      </c>
      <c r="C330">
        <v>106</v>
      </c>
      <c r="D330" s="1">
        <v>0.99</v>
      </c>
      <c r="E330" s="2">
        <v>2.9999999999999998E-25</v>
      </c>
      <c r="F330">
        <v>30</v>
      </c>
      <c r="G330">
        <v>258</v>
      </c>
      <c r="H330" t="str">
        <f>HYPERLINK("https://www.ncbi.nlm.nih.gov/protein/VDO44040.1?report=genbank&amp;log$=prottop&amp;blast_rank=329&amp;RID=2YBR89SD016","VDO44040.1")</f>
        <v>VDO44040.1</v>
      </c>
      <c r="I330" t="s">
        <v>724</v>
      </c>
      <c r="J330" t="s">
        <v>10</v>
      </c>
    </row>
    <row r="331" spans="1:10" x14ac:dyDescent="0.3">
      <c r="A331" t="s">
        <v>725</v>
      </c>
      <c r="B331">
        <v>6289</v>
      </c>
      <c r="C331">
        <v>106</v>
      </c>
      <c r="D331" s="1">
        <v>0.99</v>
      </c>
      <c r="E331" s="2">
        <v>4.0000000000000002E-25</v>
      </c>
      <c r="F331">
        <v>30</v>
      </c>
      <c r="G331">
        <v>259</v>
      </c>
      <c r="H331" t="str">
        <f>HYPERLINK("https://www.ncbi.nlm.nih.gov/protein/CDJ90826.1?report=genbank&amp;log$=prottop&amp;blast_rank=330&amp;RID=2YBR89SD016","CDJ90826.1")</f>
        <v>CDJ90826.1</v>
      </c>
      <c r="I331" t="s">
        <v>726</v>
      </c>
      <c r="J331" t="s">
        <v>727</v>
      </c>
    </row>
    <row r="332" spans="1:10" x14ac:dyDescent="0.3">
      <c r="A332" t="s">
        <v>728</v>
      </c>
      <c r="B332">
        <v>344056</v>
      </c>
      <c r="C332">
        <v>105</v>
      </c>
      <c r="D332" s="1">
        <v>1</v>
      </c>
      <c r="E332" s="2">
        <v>4.0000000000000002E-25</v>
      </c>
      <c r="F332">
        <v>27.23</v>
      </c>
      <c r="G332">
        <v>248</v>
      </c>
      <c r="H332" t="str">
        <f>HYPERLINK("https://www.ncbi.nlm.nih.gov/protein/ACO15530.1?report=genbank&amp;log$=prottop&amp;blast_rank=331&amp;RID=2YBR89SD016","ACO15530.1")</f>
        <v>ACO15530.1</v>
      </c>
      <c r="I332" t="s">
        <v>729</v>
      </c>
      <c r="J332" t="s">
        <v>10</v>
      </c>
    </row>
    <row r="333" spans="1:10" x14ac:dyDescent="0.3">
      <c r="A333" t="s">
        <v>687</v>
      </c>
      <c r="B333">
        <v>392033</v>
      </c>
      <c r="C333">
        <v>106</v>
      </c>
      <c r="D333" s="1">
        <v>1</v>
      </c>
      <c r="E333" s="2">
        <v>4.0000000000000002E-25</v>
      </c>
      <c r="F333">
        <v>29.88</v>
      </c>
      <c r="G333">
        <v>260</v>
      </c>
      <c r="H333" t="str">
        <f>HYPERLINK("https://www.ncbi.nlm.nih.gov/protein/CAF1025683.1?report=genbank&amp;log$=prottop&amp;blast_rank=332&amp;RID=2YBR89SD016","CAF1025683.1")</f>
        <v>CAF1025683.1</v>
      </c>
      <c r="I333" t="s">
        <v>688</v>
      </c>
      <c r="J333" t="s">
        <v>10</v>
      </c>
    </row>
    <row r="334" spans="1:10" x14ac:dyDescent="0.3">
      <c r="A334" t="s">
        <v>730</v>
      </c>
      <c r="B334">
        <v>105785</v>
      </c>
      <c r="C334">
        <v>105</v>
      </c>
      <c r="D334" s="1">
        <v>0.99</v>
      </c>
      <c r="E334" s="2">
        <v>4.0000000000000002E-25</v>
      </c>
      <c r="F334">
        <v>28.39</v>
      </c>
      <c r="G334">
        <v>255</v>
      </c>
      <c r="H334" t="str">
        <f>HYPERLINK("https://www.ncbi.nlm.nih.gov/protein/XP_023705051.1?report=genbank&amp;log$=prottop&amp;blast_rank=333&amp;RID=2YBR89SD016","XP_023705051.1")</f>
        <v>XP_023705051.1</v>
      </c>
      <c r="I334" t="s">
        <v>731</v>
      </c>
      <c r="J334" t="s">
        <v>10</v>
      </c>
    </row>
    <row r="335" spans="1:10" x14ac:dyDescent="0.3">
      <c r="A335" t="s">
        <v>732</v>
      </c>
      <c r="B335">
        <v>34720</v>
      </c>
      <c r="C335">
        <v>106</v>
      </c>
      <c r="D335" s="1">
        <v>0.99</v>
      </c>
      <c r="E335" s="2">
        <v>4.9999999999999996E-25</v>
      </c>
      <c r="F335">
        <v>29.39</v>
      </c>
      <c r="G335">
        <v>264</v>
      </c>
      <c r="H335" t="str">
        <f>HYPERLINK("https://www.ncbi.nlm.nih.gov/protein/KYN43271.1?report=genbank&amp;log$=prottop&amp;blast_rank=334&amp;RID=2YBR89SD016","KYN43271.1")</f>
        <v>KYN43271.1</v>
      </c>
      <c r="I335" t="s">
        <v>486</v>
      </c>
      <c r="J335" t="s">
        <v>10</v>
      </c>
    </row>
    <row r="336" spans="1:10" x14ac:dyDescent="0.3">
      <c r="A336" t="s">
        <v>733</v>
      </c>
      <c r="B336">
        <v>104782</v>
      </c>
      <c r="C336">
        <v>105</v>
      </c>
      <c r="D336" s="1">
        <v>0.99</v>
      </c>
      <c r="E336" s="2">
        <v>7.0000000000000004E-25</v>
      </c>
      <c r="F336">
        <v>31.25</v>
      </c>
      <c r="G336">
        <v>263</v>
      </c>
      <c r="H336" t="str">
        <f>HYPERLINK("https://www.ncbi.nlm.nih.gov/protein/UJR16523.1?report=genbank&amp;log$=prottop&amp;blast_rank=335&amp;RID=2YBR89SD016","UJR16523.1")</f>
        <v>UJR16523.1</v>
      </c>
      <c r="I336" t="s">
        <v>734</v>
      </c>
      <c r="J336" t="s">
        <v>10</v>
      </c>
    </row>
    <row r="337" spans="1:10" x14ac:dyDescent="0.3">
      <c r="A337" t="s">
        <v>735</v>
      </c>
      <c r="B337">
        <v>64791</v>
      </c>
      <c r="C337">
        <v>104</v>
      </c>
      <c r="D337" s="1">
        <v>0.99</v>
      </c>
      <c r="E337" s="2">
        <v>9.9999999999999992E-25</v>
      </c>
      <c r="F337">
        <v>29.8</v>
      </c>
      <c r="G337">
        <v>264</v>
      </c>
      <c r="H337" t="str">
        <f>HYPERLINK("https://www.ncbi.nlm.nih.gov/protein/KYQ55571.1?report=genbank&amp;log$=prottop&amp;blast_rank=336&amp;RID=2YBR89SD016","KYQ55571.1")</f>
        <v>KYQ55571.1</v>
      </c>
      <c r="I337" t="s">
        <v>529</v>
      </c>
      <c r="J337" t="s">
        <v>10</v>
      </c>
    </row>
    <row r="338" spans="1:10" x14ac:dyDescent="0.3">
      <c r="A338" t="s">
        <v>736</v>
      </c>
      <c r="B338">
        <v>188477</v>
      </c>
      <c r="C338">
        <v>104</v>
      </c>
      <c r="D338" s="1">
        <v>1</v>
      </c>
      <c r="E338" s="2">
        <v>9.9999999999999992E-25</v>
      </c>
      <c r="F338">
        <v>29.55</v>
      </c>
      <c r="G338">
        <v>259</v>
      </c>
      <c r="H338" t="str">
        <f>HYPERLINK("https://www.ncbi.nlm.nih.gov/protein/RUS89945.1?report=genbank&amp;log$=prottop&amp;blast_rank=337&amp;RID=2YBR89SD016","RUS89945.1")</f>
        <v>RUS89945.1</v>
      </c>
      <c r="I338" t="s">
        <v>737</v>
      </c>
      <c r="J338" t="s">
        <v>738</v>
      </c>
    </row>
    <row r="339" spans="1:10" x14ac:dyDescent="0.3">
      <c r="A339" t="s">
        <v>739</v>
      </c>
      <c r="B339">
        <v>31234</v>
      </c>
      <c r="C339">
        <v>103</v>
      </c>
      <c r="D339" s="1">
        <v>1</v>
      </c>
      <c r="E339" s="2">
        <v>3E-24</v>
      </c>
      <c r="F339">
        <v>29.34</v>
      </c>
      <c r="G339">
        <v>259</v>
      </c>
      <c r="H339" t="str">
        <f>HYPERLINK("https://www.ncbi.nlm.nih.gov/protein/XP_003103494.1?report=genbank&amp;log$=prottop&amp;blast_rank=338&amp;RID=2YBR89SD016","XP_003103494.1")</f>
        <v>XP_003103494.1</v>
      </c>
      <c r="I339" t="s">
        <v>52</v>
      </c>
      <c r="J339" t="s">
        <v>10</v>
      </c>
    </row>
    <row r="340" spans="1:10" x14ac:dyDescent="0.3">
      <c r="A340" t="s">
        <v>740</v>
      </c>
      <c r="B340">
        <v>53326</v>
      </c>
      <c r="C340">
        <v>107</v>
      </c>
      <c r="D340" s="1">
        <v>0.99</v>
      </c>
      <c r="E340" s="2">
        <v>3.9999999999999997E-24</v>
      </c>
      <c r="F340">
        <v>30.71</v>
      </c>
      <c r="G340">
        <v>492</v>
      </c>
      <c r="H340" t="str">
        <f>HYPERLINK("https://www.ncbi.nlm.nih.gov/protein/EPB80773.1?report=genbank&amp;log$=prottop&amp;blast_rank=339&amp;RID=2YBR89SD016","EPB80773.1")</f>
        <v>EPB80773.1</v>
      </c>
      <c r="I340" t="s">
        <v>741</v>
      </c>
      <c r="J340" t="s">
        <v>10</v>
      </c>
    </row>
    <row r="341" spans="1:10" x14ac:dyDescent="0.3">
      <c r="A341" t="s">
        <v>742</v>
      </c>
      <c r="B341">
        <v>45351</v>
      </c>
      <c r="C341">
        <v>102</v>
      </c>
      <c r="D341" s="1">
        <v>1</v>
      </c>
      <c r="E341" s="2">
        <v>4.9999999999999998E-24</v>
      </c>
      <c r="F341">
        <v>26.47</v>
      </c>
      <c r="G341">
        <v>244</v>
      </c>
      <c r="H341" t="str">
        <f>HYPERLINK("https://www.ncbi.nlm.nih.gov/protein/XP_001632619.1?report=genbank&amp;log$=prottop&amp;blast_rank=340&amp;RID=2YBR89SD016","XP_001632619.1")</f>
        <v>XP_001632619.1</v>
      </c>
      <c r="I341" t="s">
        <v>743</v>
      </c>
      <c r="J341" t="s">
        <v>744</v>
      </c>
    </row>
    <row r="342" spans="1:10" x14ac:dyDescent="0.3">
      <c r="A342" t="s">
        <v>745</v>
      </c>
      <c r="B342">
        <v>37653</v>
      </c>
      <c r="C342">
        <v>103</v>
      </c>
      <c r="D342" s="1">
        <v>0.9</v>
      </c>
      <c r="E342" s="2">
        <v>4.9999999999999998E-24</v>
      </c>
      <c r="F342">
        <v>31.16</v>
      </c>
      <c r="G342">
        <v>252</v>
      </c>
      <c r="H342" t="str">
        <f>HYPERLINK("https://www.ncbi.nlm.nih.gov/protein/XP_014776038.1?report=genbank&amp;log$=prottop&amp;blast_rank=341&amp;RID=2YBR89SD016","XP_014776038.1")</f>
        <v>XP_014776038.1</v>
      </c>
      <c r="I342" t="s">
        <v>746</v>
      </c>
      <c r="J342" t="s">
        <v>10</v>
      </c>
    </row>
    <row r="343" spans="1:10" x14ac:dyDescent="0.3">
      <c r="A343" t="s">
        <v>747</v>
      </c>
      <c r="B343">
        <v>51031</v>
      </c>
      <c r="C343">
        <v>103</v>
      </c>
      <c r="D343" s="1">
        <v>0.99</v>
      </c>
      <c r="E343" s="2">
        <v>6.9999999999999993E-24</v>
      </c>
      <c r="F343">
        <v>28.46</v>
      </c>
      <c r="G343">
        <v>267</v>
      </c>
      <c r="H343" t="str">
        <f>HYPERLINK("https://www.ncbi.nlm.nih.gov/protein/XP_013290959.1?report=genbank&amp;log$=prottop&amp;blast_rank=342&amp;RID=2YBR89SD016","XP_013290959.1")</f>
        <v>XP_013290959.1</v>
      </c>
      <c r="I343" t="s">
        <v>748</v>
      </c>
      <c r="J343" t="s">
        <v>749</v>
      </c>
    </row>
    <row r="344" spans="1:10" x14ac:dyDescent="0.3">
      <c r="A344" t="s">
        <v>750</v>
      </c>
      <c r="B344">
        <v>104782</v>
      </c>
      <c r="C344">
        <v>102</v>
      </c>
      <c r="D344" s="1">
        <v>0.99</v>
      </c>
      <c r="E344" s="2">
        <v>6.9999999999999993E-24</v>
      </c>
      <c r="F344">
        <v>31.25</v>
      </c>
      <c r="G344">
        <v>263</v>
      </c>
      <c r="H344" t="str">
        <f>HYPERLINK("https://www.ncbi.nlm.nih.gov/protein/ADD91464.1?report=genbank&amp;log$=prottop&amp;blast_rank=343&amp;RID=2YBR89SD016","ADD91464.1")</f>
        <v>ADD91464.1</v>
      </c>
      <c r="I344" t="s">
        <v>734</v>
      </c>
      <c r="J344" t="s">
        <v>10</v>
      </c>
    </row>
    <row r="345" spans="1:10" x14ac:dyDescent="0.3">
      <c r="A345" t="s">
        <v>751</v>
      </c>
      <c r="B345">
        <v>46731</v>
      </c>
      <c r="C345">
        <v>102</v>
      </c>
      <c r="D345" s="1">
        <v>1</v>
      </c>
      <c r="E345" s="2">
        <v>7.9999999999999994E-24</v>
      </c>
      <c r="F345">
        <v>28.45</v>
      </c>
      <c r="G345">
        <v>242</v>
      </c>
      <c r="H345" t="str">
        <f>HYPERLINK("https://www.ncbi.nlm.nih.gov/protein/XP_027059688.1?report=genbank&amp;log$=prottop&amp;blast_rank=344&amp;RID=2YBR89SD016","XP_027059688.1")</f>
        <v>XP_027059688.1</v>
      </c>
      <c r="I345" t="s">
        <v>752</v>
      </c>
      <c r="J345" t="s">
        <v>10</v>
      </c>
    </row>
    <row r="346" spans="1:10" x14ac:dyDescent="0.3">
      <c r="A346" t="s">
        <v>753</v>
      </c>
      <c r="B346">
        <v>6335</v>
      </c>
      <c r="C346">
        <v>102</v>
      </c>
      <c r="D346" s="1">
        <v>0.93</v>
      </c>
      <c r="E346" s="2">
        <v>8.9999999999999995E-24</v>
      </c>
      <c r="F346">
        <v>30.63</v>
      </c>
      <c r="G346">
        <v>276</v>
      </c>
      <c r="H346" t="str">
        <f>HYPERLINK("https://www.ncbi.nlm.nih.gov/protein/OUC42378.1?report=genbank&amp;log$=prottop&amp;blast_rank=345&amp;RID=2YBR89SD016","OUC42378.1")</f>
        <v>OUC42378.1</v>
      </c>
      <c r="I346" t="s">
        <v>696</v>
      </c>
      <c r="J346" t="s">
        <v>10</v>
      </c>
    </row>
    <row r="347" spans="1:10" x14ac:dyDescent="0.3">
      <c r="A347" t="s">
        <v>754</v>
      </c>
      <c r="B347">
        <v>433720</v>
      </c>
      <c r="C347">
        <v>107</v>
      </c>
      <c r="D347" s="1">
        <v>0.98</v>
      </c>
      <c r="E347" s="2">
        <v>8.9999999999999995E-24</v>
      </c>
      <c r="F347">
        <v>30.67</v>
      </c>
      <c r="G347">
        <v>2123</v>
      </c>
      <c r="H347" t="str">
        <f>HYPERLINK("https://www.ncbi.nlm.nih.gov/protein/CAF3691355.1?report=genbank&amp;log$=prottop&amp;blast_rank=346&amp;RID=2YBR89SD016","CAF3691355.1")</f>
        <v>CAF3691355.1</v>
      </c>
      <c r="I347" t="s">
        <v>755</v>
      </c>
      <c r="J347" t="s">
        <v>10</v>
      </c>
    </row>
    <row r="348" spans="1:10" x14ac:dyDescent="0.3">
      <c r="A348" t="s">
        <v>754</v>
      </c>
      <c r="B348">
        <v>433720</v>
      </c>
      <c r="C348">
        <v>107</v>
      </c>
      <c r="D348" s="1">
        <v>0.98</v>
      </c>
      <c r="E348" s="2">
        <v>8.9999999999999995E-24</v>
      </c>
      <c r="F348">
        <v>30.67</v>
      </c>
      <c r="G348">
        <v>2123</v>
      </c>
      <c r="H348" t="str">
        <f>HYPERLINK("https://www.ncbi.nlm.nih.gov/protein/CAF3771332.1?report=genbank&amp;log$=prottop&amp;blast_rank=347&amp;RID=2YBR89SD016","CAF3771332.1")</f>
        <v>CAF3771332.1</v>
      </c>
      <c r="I348" t="s">
        <v>755</v>
      </c>
      <c r="J348" t="s">
        <v>10</v>
      </c>
    </row>
    <row r="349" spans="1:10" x14ac:dyDescent="0.3">
      <c r="A349" t="s">
        <v>754</v>
      </c>
      <c r="B349">
        <v>433720</v>
      </c>
      <c r="C349">
        <v>107</v>
      </c>
      <c r="D349" s="1">
        <v>0.98</v>
      </c>
      <c r="E349" s="2">
        <v>8.9999999999999995E-24</v>
      </c>
      <c r="F349">
        <v>30.67</v>
      </c>
      <c r="G349">
        <v>2123</v>
      </c>
      <c r="H349" t="str">
        <f>HYPERLINK("https://www.ncbi.nlm.nih.gov/protein/CAF3703778.1?report=genbank&amp;log$=prottop&amp;blast_rank=348&amp;RID=2YBR89SD016","CAF3703778.1")</f>
        <v>CAF3703778.1</v>
      </c>
      <c r="I349" t="s">
        <v>755</v>
      </c>
      <c r="J349" t="s">
        <v>10</v>
      </c>
    </row>
    <row r="350" spans="1:10" x14ac:dyDescent="0.3">
      <c r="A350" t="s">
        <v>687</v>
      </c>
      <c r="B350">
        <v>392033</v>
      </c>
      <c r="C350">
        <v>106</v>
      </c>
      <c r="D350" s="1">
        <v>0.99</v>
      </c>
      <c r="E350" s="2">
        <v>9.9999999999999996E-24</v>
      </c>
      <c r="F350">
        <v>30.67</v>
      </c>
      <c r="G350">
        <v>2109</v>
      </c>
      <c r="H350" t="str">
        <f>HYPERLINK("https://www.ncbi.nlm.nih.gov/protein/CAF3736759.1?report=genbank&amp;log$=prottop&amp;blast_rank=349&amp;RID=2YBR89SD016","CAF3736759.1")</f>
        <v>CAF3736759.1</v>
      </c>
      <c r="I350" t="s">
        <v>688</v>
      </c>
      <c r="J350" t="s">
        <v>10</v>
      </c>
    </row>
    <row r="351" spans="1:10" x14ac:dyDescent="0.3">
      <c r="A351" t="s">
        <v>756</v>
      </c>
      <c r="B351">
        <v>2607531</v>
      </c>
      <c r="C351">
        <v>102</v>
      </c>
      <c r="D351" s="1">
        <v>0.9</v>
      </c>
      <c r="E351" s="2">
        <v>9.9999999999999996E-24</v>
      </c>
      <c r="F351">
        <v>30.7</v>
      </c>
      <c r="G351">
        <v>252</v>
      </c>
      <c r="H351" t="str">
        <f>HYPERLINK("https://www.ncbi.nlm.nih.gov/protein/XP_029642194.1?report=genbank&amp;log$=prottop&amp;blast_rank=350&amp;RID=2YBR89SD016","XP_029642194.1")</f>
        <v>XP_029642194.1</v>
      </c>
      <c r="I351" t="s">
        <v>757</v>
      </c>
      <c r="J351" t="s">
        <v>758</v>
      </c>
    </row>
    <row r="352" spans="1:10" x14ac:dyDescent="0.3">
      <c r="A352" t="s">
        <v>687</v>
      </c>
      <c r="B352">
        <v>392033</v>
      </c>
      <c r="C352">
        <v>106</v>
      </c>
      <c r="D352" s="1">
        <v>0.99</v>
      </c>
      <c r="E352" s="2">
        <v>9.9999999999999996E-24</v>
      </c>
      <c r="F352">
        <v>30.67</v>
      </c>
      <c r="G352">
        <v>2109</v>
      </c>
      <c r="H352" t="str">
        <f>HYPERLINK("https://www.ncbi.nlm.nih.gov/protein/CAF1090659.1?report=genbank&amp;log$=prottop&amp;blast_rank=351&amp;RID=2YBR89SD016","CAF1090659.1")</f>
        <v>CAF1090659.1</v>
      </c>
      <c r="I352" t="s">
        <v>688</v>
      </c>
      <c r="J352" t="s">
        <v>10</v>
      </c>
    </row>
    <row r="353" spans="1:10" x14ac:dyDescent="0.3">
      <c r="A353" t="s">
        <v>759</v>
      </c>
      <c r="B353">
        <v>334426</v>
      </c>
      <c r="C353">
        <v>102</v>
      </c>
      <c r="D353" s="1">
        <v>1</v>
      </c>
      <c r="E353" s="2">
        <v>9.9999999999999996E-24</v>
      </c>
      <c r="F353">
        <v>27.38</v>
      </c>
      <c r="G353">
        <v>272</v>
      </c>
      <c r="H353" t="str">
        <f>HYPERLINK("https://www.ncbi.nlm.nih.gov/protein/VDM64099.1?report=genbank&amp;log$=prottop&amp;blast_rank=352&amp;RID=2YBR89SD016","VDM64099.1")</f>
        <v>VDM64099.1</v>
      </c>
      <c r="I353" t="s">
        <v>760</v>
      </c>
      <c r="J353" t="s">
        <v>10</v>
      </c>
    </row>
    <row r="354" spans="1:10" x14ac:dyDescent="0.3">
      <c r="A354" t="s">
        <v>750</v>
      </c>
      <c r="B354">
        <v>104782</v>
      </c>
      <c r="C354">
        <v>102</v>
      </c>
      <c r="D354" s="1">
        <v>0.99</v>
      </c>
      <c r="E354" s="2">
        <v>9.9999999999999996E-24</v>
      </c>
      <c r="F354">
        <v>30.67</v>
      </c>
      <c r="G354">
        <v>263</v>
      </c>
      <c r="H354" t="str">
        <f>HYPERLINK("https://www.ncbi.nlm.nih.gov/protein/ADD91474.1?report=genbank&amp;log$=prottop&amp;blast_rank=353&amp;RID=2YBR89SD016","ADD91474.1")</f>
        <v>ADD91474.1</v>
      </c>
      <c r="I354" t="s">
        <v>734</v>
      </c>
      <c r="J354" t="s">
        <v>10</v>
      </c>
    </row>
    <row r="355" spans="1:10" x14ac:dyDescent="0.3">
      <c r="A355" t="s">
        <v>687</v>
      </c>
      <c r="B355">
        <v>392033</v>
      </c>
      <c r="C355">
        <v>106</v>
      </c>
      <c r="D355" s="1">
        <v>0.98</v>
      </c>
      <c r="E355" s="2">
        <v>9.9999999999999996E-24</v>
      </c>
      <c r="F355">
        <v>31.36</v>
      </c>
      <c r="G355">
        <v>2131</v>
      </c>
      <c r="H355" t="str">
        <f>HYPERLINK("https://www.ncbi.nlm.nih.gov/protein/CAF1119249.1?report=genbank&amp;log$=prottop&amp;blast_rank=354&amp;RID=2YBR89SD016","CAF1119249.1")</f>
        <v>CAF1119249.1</v>
      </c>
      <c r="I355" t="s">
        <v>688</v>
      </c>
      <c r="J355" t="s">
        <v>10</v>
      </c>
    </row>
    <row r="356" spans="1:10" x14ac:dyDescent="0.3">
      <c r="A356" t="s">
        <v>687</v>
      </c>
      <c r="B356">
        <v>392033</v>
      </c>
      <c r="C356">
        <v>106</v>
      </c>
      <c r="D356" s="1">
        <v>0.98</v>
      </c>
      <c r="E356" s="2">
        <v>9.9999999999999996E-24</v>
      </c>
      <c r="F356">
        <v>31.36</v>
      </c>
      <c r="G356">
        <v>2131</v>
      </c>
      <c r="H356" t="str">
        <f>HYPERLINK("https://www.ncbi.nlm.nih.gov/protein/CAF1003039.1?report=genbank&amp;log$=prottop&amp;blast_rank=355&amp;RID=2YBR89SD016","CAF1003039.1")</f>
        <v>CAF1003039.1</v>
      </c>
      <c r="I356" t="s">
        <v>688</v>
      </c>
      <c r="J356" t="s">
        <v>10</v>
      </c>
    </row>
    <row r="357" spans="1:10" x14ac:dyDescent="0.3">
      <c r="A357" t="s">
        <v>687</v>
      </c>
      <c r="B357">
        <v>392033</v>
      </c>
      <c r="C357">
        <v>106</v>
      </c>
      <c r="D357" s="1">
        <v>0.99</v>
      </c>
      <c r="E357" s="2">
        <v>9.9999999999999996E-24</v>
      </c>
      <c r="F357">
        <v>30.13</v>
      </c>
      <c r="G357">
        <v>998</v>
      </c>
      <c r="H357" t="str">
        <f>HYPERLINK("https://www.ncbi.nlm.nih.gov/protein/CAF3756018.1?report=genbank&amp;log$=prottop&amp;blast_rank=356&amp;RID=2YBR89SD016","CAF3756018.1")</f>
        <v>CAF3756018.1</v>
      </c>
      <c r="I357" t="s">
        <v>688</v>
      </c>
      <c r="J357" t="s">
        <v>10</v>
      </c>
    </row>
    <row r="358" spans="1:10" x14ac:dyDescent="0.3">
      <c r="A358" t="s">
        <v>761</v>
      </c>
      <c r="B358">
        <v>144512</v>
      </c>
      <c r="C358">
        <v>102</v>
      </c>
      <c r="D358" s="1">
        <v>0.93</v>
      </c>
      <c r="E358" s="2">
        <v>1.9999999999999999E-23</v>
      </c>
      <c r="F358">
        <v>30.18</v>
      </c>
      <c r="G358">
        <v>276</v>
      </c>
      <c r="H358" t="str">
        <f>HYPERLINK("https://www.ncbi.nlm.nih.gov/protein/KRX45209.1?report=genbank&amp;log$=prottop&amp;blast_rank=357&amp;RID=2YBR89SD016","KRX45209.1")</f>
        <v>KRX45209.1</v>
      </c>
      <c r="I358" t="s">
        <v>762</v>
      </c>
      <c r="J358" t="s">
        <v>10</v>
      </c>
    </row>
    <row r="359" spans="1:10" x14ac:dyDescent="0.3">
      <c r="A359" t="s">
        <v>763</v>
      </c>
      <c r="B359">
        <v>181606</v>
      </c>
      <c r="C359">
        <v>102</v>
      </c>
      <c r="D359" s="1">
        <v>0.93</v>
      </c>
      <c r="E359" s="2">
        <v>1.9999999999999999E-23</v>
      </c>
      <c r="F359">
        <v>30.18</v>
      </c>
      <c r="G359">
        <v>283</v>
      </c>
      <c r="H359" t="str">
        <f>HYPERLINK("https://www.ncbi.nlm.nih.gov/protein/KRX56089.1?report=genbank&amp;log$=prottop&amp;blast_rank=358&amp;RID=2YBR89SD016","KRX56089.1")</f>
        <v>KRX56089.1</v>
      </c>
      <c r="I359" t="s">
        <v>764</v>
      </c>
      <c r="J359" t="s">
        <v>10</v>
      </c>
    </row>
    <row r="360" spans="1:10" x14ac:dyDescent="0.3">
      <c r="A360" t="s">
        <v>687</v>
      </c>
      <c r="B360">
        <v>392033</v>
      </c>
      <c r="C360">
        <v>106</v>
      </c>
      <c r="D360" s="1">
        <v>0.99</v>
      </c>
      <c r="E360" s="2">
        <v>1.9999999999999999E-23</v>
      </c>
      <c r="F360">
        <v>30.13</v>
      </c>
      <c r="G360">
        <v>2119</v>
      </c>
      <c r="H360" t="str">
        <f>HYPERLINK("https://www.ncbi.nlm.nih.gov/protein/CAF3888998.1?report=genbank&amp;log$=prottop&amp;blast_rank=359&amp;RID=2YBR89SD016","CAF3888998.1")</f>
        <v>CAF3888998.1</v>
      </c>
      <c r="I360" t="s">
        <v>688</v>
      </c>
      <c r="J360" t="s">
        <v>10</v>
      </c>
    </row>
    <row r="361" spans="1:10" x14ac:dyDescent="0.3">
      <c r="A361" t="s">
        <v>556</v>
      </c>
      <c r="B361">
        <v>2762512</v>
      </c>
      <c r="C361">
        <v>101</v>
      </c>
      <c r="D361" s="1">
        <v>1</v>
      </c>
      <c r="E361" s="2">
        <v>1.9999999999999999E-23</v>
      </c>
      <c r="F361">
        <v>29.71</v>
      </c>
      <c r="G361">
        <v>257</v>
      </c>
      <c r="H361" t="str">
        <f>HYPERLINK("https://www.ncbi.nlm.nih.gov/protein/CAF3122858.1?report=genbank&amp;log$=prottop&amp;blast_rank=360&amp;RID=2YBR89SD016","CAF3122858.1")</f>
        <v>CAF3122858.1</v>
      </c>
      <c r="I361" t="s">
        <v>557</v>
      </c>
      <c r="J361" t="s">
        <v>10</v>
      </c>
    </row>
    <row r="362" spans="1:10" x14ac:dyDescent="0.3">
      <c r="A362" t="s">
        <v>687</v>
      </c>
      <c r="B362">
        <v>392033</v>
      </c>
      <c r="C362">
        <v>106</v>
      </c>
      <c r="D362" s="1">
        <v>0.99</v>
      </c>
      <c r="E362" s="2">
        <v>1.9999999999999999E-23</v>
      </c>
      <c r="F362">
        <v>30.13</v>
      </c>
      <c r="G362">
        <v>1683</v>
      </c>
      <c r="H362" t="str">
        <f>HYPERLINK("https://www.ncbi.nlm.nih.gov/protein/CAF3648610.1?report=genbank&amp;log$=prottop&amp;blast_rank=361&amp;RID=2YBR89SD016","CAF3648610.1")</f>
        <v>CAF3648610.1</v>
      </c>
      <c r="I362" t="s">
        <v>688</v>
      </c>
      <c r="J362" t="s">
        <v>10</v>
      </c>
    </row>
    <row r="363" spans="1:10" x14ac:dyDescent="0.3">
      <c r="A363" t="s">
        <v>765</v>
      </c>
      <c r="B363">
        <v>34506</v>
      </c>
      <c r="C363">
        <v>101</v>
      </c>
      <c r="D363" s="1">
        <v>0.99</v>
      </c>
      <c r="E363" s="2">
        <v>3E-23</v>
      </c>
      <c r="F363">
        <v>28.15</v>
      </c>
      <c r="G363">
        <v>272</v>
      </c>
      <c r="H363" t="str">
        <f>HYPERLINK("https://www.ncbi.nlm.nih.gov/protein/XP_024510735.1?report=genbank&amp;log$=prottop&amp;blast_rank=362&amp;RID=2YBR89SD016","XP_024510735.1")</f>
        <v>XP_024510735.1</v>
      </c>
      <c r="I363" t="s">
        <v>766</v>
      </c>
      <c r="J363" t="s">
        <v>10</v>
      </c>
    </row>
    <row r="364" spans="1:10" x14ac:dyDescent="0.3">
      <c r="A364" t="s">
        <v>767</v>
      </c>
      <c r="B364">
        <v>50429</v>
      </c>
      <c r="C364">
        <v>100</v>
      </c>
      <c r="D364" s="1">
        <v>1</v>
      </c>
      <c r="E364" s="2">
        <v>3.9999999999999998E-23</v>
      </c>
      <c r="F364">
        <v>26.41</v>
      </c>
      <c r="G364">
        <v>241</v>
      </c>
      <c r="H364" t="str">
        <f>HYPERLINK("https://www.ncbi.nlm.nih.gov/protein/XP_022788623.1?report=genbank&amp;log$=prottop&amp;blast_rank=363&amp;RID=2YBR89SD016","XP_022788623.1")</f>
        <v>XP_022788623.1</v>
      </c>
      <c r="I364" t="s">
        <v>768</v>
      </c>
      <c r="J364" t="s">
        <v>10</v>
      </c>
    </row>
    <row r="365" spans="1:10" x14ac:dyDescent="0.3">
      <c r="A365" t="s">
        <v>769</v>
      </c>
      <c r="B365">
        <v>48269</v>
      </c>
      <c r="C365">
        <v>100</v>
      </c>
      <c r="D365" s="1">
        <v>0.99</v>
      </c>
      <c r="E365" s="2">
        <v>5.0000000000000002E-23</v>
      </c>
      <c r="F365">
        <v>28.29</v>
      </c>
      <c r="G365">
        <v>267</v>
      </c>
      <c r="H365" t="str">
        <f>HYPERLINK("https://www.ncbi.nlm.nih.gov/protein/VDO63334.1?report=genbank&amp;log$=prottop&amp;blast_rank=364&amp;RID=2YBR89SD016","VDO63334.1")</f>
        <v>VDO63334.1</v>
      </c>
      <c r="I365" t="s">
        <v>770</v>
      </c>
      <c r="J365" t="s">
        <v>10</v>
      </c>
    </row>
    <row r="366" spans="1:10" x14ac:dyDescent="0.3">
      <c r="A366" t="s">
        <v>754</v>
      </c>
      <c r="B366">
        <v>433720</v>
      </c>
      <c r="C366">
        <v>104</v>
      </c>
      <c r="D366" s="1">
        <v>0.93</v>
      </c>
      <c r="E366" s="2">
        <v>5.0000000000000002E-23</v>
      </c>
      <c r="F366">
        <v>31.84</v>
      </c>
      <c r="G366">
        <v>2120</v>
      </c>
      <c r="H366" t="str">
        <f>HYPERLINK("https://www.ncbi.nlm.nih.gov/protein/CAF0767649.1?report=genbank&amp;log$=prottop&amp;blast_rank=365&amp;RID=2YBR89SD016","CAF0767649.1")</f>
        <v>CAF0767649.1</v>
      </c>
      <c r="I366" t="s">
        <v>755</v>
      </c>
      <c r="J366" t="s">
        <v>10</v>
      </c>
    </row>
    <row r="367" spans="1:10" x14ac:dyDescent="0.3">
      <c r="A367" t="s">
        <v>771</v>
      </c>
      <c r="B367">
        <v>6689</v>
      </c>
      <c r="C367">
        <v>104</v>
      </c>
      <c r="D367" s="1">
        <v>0.94</v>
      </c>
      <c r="E367" s="2">
        <v>6.0000000000000001E-23</v>
      </c>
      <c r="F367">
        <v>30.7</v>
      </c>
      <c r="G367">
        <v>801</v>
      </c>
      <c r="H367" t="str">
        <f>HYPERLINK("https://www.ncbi.nlm.nih.gov/protein/ROT83572.1?report=genbank&amp;log$=prottop&amp;blast_rank=366&amp;RID=2YBR89SD016","ROT83572.1")</f>
        <v>ROT83572.1</v>
      </c>
      <c r="I367" t="s">
        <v>589</v>
      </c>
      <c r="J367" t="s">
        <v>590</v>
      </c>
    </row>
    <row r="368" spans="1:10" x14ac:dyDescent="0.3">
      <c r="A368" t="s">
        <v>754</v>
      </c>
      <c r="B368">
        <v>433720</v>
      </c>
      <c r="C368">
        <v>104</v>
      </c>
      <c r="D368" s="1">
        <v>0.93</v>
      </c>
      <c r="E368" s="2">
        <v>6.0000000000000001E-23</v>
      </c>
      <c r="F368">
        <v>31.84</v>
      </c>
      <c r="G368">
        <v>2120</v>
      </c>
      <c r="H368" t="str">
        <f>HYPERLINK("https://www.ncbi.nlm.nih.gov/protein/CAF0924959.1?report=genbank&amp;log$=prottop&amp;blast_rank=367&amp;RID=2YBR89SD016","CAF0924959.1")</f>
        <v>CAF0924959.1</v>
      </c>
      <c r="I368" t="s">
        <v>755</v>
      </c>
      <c r="J368" t="s">
        <v>10</v>
      </c>
    </row>
    <row r="369" spans="1:10" x14ac:dyDescent="0.3">
      <c r="A369" t="s">
        <v>687</v>
      </c>
      <c r="B369">
        <v>392033</v>
      </c>
      <c r="C369">
        <v>104</v>
      </c>
      <c r="D369" s="1">
        <v>0.92</v>
      </c>
      <c r="E369" s="2">
        <v>6.0000000000000001E-23</v>
      </c>
      <c r="F369">
        <v>31.98</v>
      </c>
      <c r="G369">
        <v>1440</v>
      </c>
      <c r="H369" t="str">
        <f>HYPERLINK("https://www.ncbi.nlm.nih.gov/protein/CAF1165069.1?report=genbank&amp;log$=prottop&amp;blast_rank=368&amp;RID=2YBR89SD016","CAF1165069.1")</f>
        <v>CAF1165069.1</v>
      </c>
      <c r="I369" t="s">
        <v>688</v>
      </c>
      <c r="J369" t="s">
        <v>10</v>
      </c>
    </row>
    <row r="370" spans="1:10" x14ac:dyDescent="0.3">
      <c r="A370" t="s">
        <v>772</v>
      </c>
      <c r="B370">
        <v>36087</v>
      </c>
      <c r="C370">
        <v>100</v>
      </c>
      <c r="D370" s="1">
        <v>1</v>
      </c>
      <c r="E370" s="2">
        <v>6.9999999999999999E-23</v>
      </c>
      <c r="F370">
        <v>30.36</v>
      </c>
      <c r="G370">
        <v>255</v>
      </c>
      <c r="H370" t="str">
        <f>HYPERLINK("https://www.ncbi.nlm.nih.gov/protein/CDW52968.1?report=genbank&amp;log$=prottop&amp;blast_rank=369&amp;RID=2YBR89SD016","CDW52968.1")</f>
        <v>CDW52968.1</v>
      </c>
      <c r="I370" t="s">
        <v>773</v>
      </c>
      <c r="J370" t="s">
        <v>774</v>
      </c>
    </row>
    <row r="371" spans="1:10" x14ac:dyDescent="0.3">
      <c r="A371" t="s">
        <v>775</v>
      </c>
      <c r="B371">
        <v>1923959</v>
      </c>
      <c r="C371">
        <v>100</v>
      </c>
      <c r="D371" s="1">
        <v>1</v>
      </c>
      <c r="E371" s="2">
        <v>6.9999999999999999E-23</v>
      </c>
      <c r="F371">
        <v>29.34</v>
      </c>
      <c r="G371">
        <v>278</v>
      </c>
      <c r="H371" t="str">
        <f>HYPERLINK("https://www.ncbi.nlm.nih.gov/protein/KAF2359995.1?report=genbank&amp;log$=prottop&amp;blast_rank=370&amp;RID=2YBR89SD016","KAF2359995.1")</f>
        <v>KAF2359995.1</v>
      </c>
      <c r="I371" t="s">
        <v>776</v>
      </c>
      <c r="J371" t="s">
        <v>10</v>
      </c>
    </row>
    <row r="372" spans="1:10" x14ac:dyDescent="0.3">
      <c r="A372" t="s">
        <v>777</v>
      </c>
      <c r="B372">
        <v>259542</v>
      </c>
      <c r="C372">
        <v>100</v>
      </c>
      <c r="D372" s="1">
        <v>0.96</v>
      </c>
      <c r="E372" s="2">
        <v>7.9999999999999997E-23</v>
      </c>
      <c r="F372">
        <v>28.75</v>
      </c>
      <c r="G372">
        <v>261</v>
      </c>
      <c r="H372" t="str">
        <f>HYPERLINK("https://www.ncbi.nlm.nih.gov/protein/GFO16554.1?report=genbank&amp;log$=prottop&amp;blast_rank=371&amp;RID=2YBR89SD016","GFO16554.1")</f>
        <v>GFO16554.1</v>
      </c>
      <c r="I372" t="s">
        <v>778</v>
      </c>
      <c r="J372" t="s">
        <v>10</v>
      </c>
    </row>
    <row r="373" spans="1:10" x14ac:dyDescent="0.3">
      <c r="A373" t="s">
        <v>659</v>
      </c>
      <c r="B373">
        <v>249248</v>
      </c>
      <c r="C373">
        <v>99.6</v>
      </c>
      <c r="D373" s="1">
        <v>0.99</v>
      </c>
      <c r="E373" s="2">
        <v>1E-22</v>
      </c>
      <c r="F373">
        <v>28.33</v>
      </c>
      <c r="G373">
        <v>263</v>
      </c>
      <c r="H373" t="str">
        <f>HYPERLINK("https://www.ncbi.nlm.nih.gov/protein/CAF0867361.1?report=genbank&amp;log$=prottop&amp;blast_rank=372&amp;RID=2YBR89SD016","CAF0867361.1")</f>
        <v>CAF0867361.1</v>
      </c>
      <c r="I373" t="s">
        <v>660</v>
      </c>
      <c r="J373" t="s">
        <v>10</v>
      </c>
    </row>
    <row r="374" spans="1:10" x14ac:dyDescent="0.3">
      <c r="A374" t="s">
        <v>779</v>
      </c>
      <c r="B374">
        <v>6265</v>
      </c>
      <c r="C374">
        <v>99.3</v>
      </c>
      <c r="D374" s="1">
        <v>1</v>
      </c>
      <c r="E374" s="2">
        <v>2.0000000000000001E-22</v>
      </c>
      <c r="F374">
        <v>30.17</v>
      </c>
      <c r="G374">
        <v>260</v>
      </c>
      <c r="H374" t="str">
        <f>HYPERLINK("https://www.ncbi.nlm.nih.gov/protein/VDM45293.1?report=genbank&amp;log$=prottop&amp;blast_rank=373&amp;RID=2YBR89SD016","VDM45293.1")</f>
        <v>VDM45293.1</v>
      </c>
      <c r="I374" t="s">
        <v>780</v>
      </c>
      <c r="J374" t="s">
        <v>781</v>
      </c>
    </row>
    <row r="375" spans="1:10" x14ac:dyDescent="0.3">
      <c r="A375" t="s">
        <v>782</v>
      </c>
      <c r="B375">
        <v>7446</v>
      </c>
      <c r="C375">
        <v>98.7</v>
      </c>
      <c r="D375" s="1">
        <v>1</v>
      </c>
      <c r="E375" s="2">
        <v>2.0000000000000001E-22</v>
      </c>
      <c r="F375">
        <v>29.11</v>
      </c>
      <c r="G375">
        <v>240</v>
      </c>
      <c r="H375" t="str">
        <f>HYPERLINK("https://www.ncbi.nlm.nih.gov/protein/XP_035719796.1?report=genbank&amp;log$=prottop&amp;blast_rank=374&amp;RID=2YBR89SD016","XP_035719796.1")</f>
        <v>XP_035719796.1</v>
      </c>
      <c r="I375" t="s">
        <v>398</v>
      </c>
      <c r="J375" t="s">
        <v>399</v>
      </c>
    </row>
    <row r="376" spans="1:10" x14ac:dyDescent="0.3">
      <c r="A376" t="s">
        <v>783</v>
      </c>
      <c r="B376">
        <v>30213</v>
      </c>
      <c r="C376">
        <v>98.7</v>
      </c>
      <c r="D376" s="1">
        <v>1</v>
      </c>
      <c r="E376" s="2">
        <v>2.0000000000000001E-22</v>
      </c>
      <c r="F376">
        <v>29.11</v>
      </c>
      <c r="G376">
        <v>240</v>
      </c>
      <c r="H376" t="str">
        <f>HYPERLINK("https://www.ncbi.nlm.nih.gov/protein/XP_043670932.1?report=genbank&amp;log$=prottop&amp;blast_rank=375&amp;RID=2YBR89SD016","XP_043670932.1")</f>
        <v>XP_043670932.1</v>
      </c>
      <c r="I376" t="s">
        <v>301</v>
      </c>
      <c r="J376" t="s">
        <v>302</v>
      </c>
    </row>
    <row r="377" spans="1:10" x14ac:dyDescent="0.3">
      <c r="A377" t="s">
        <v>784</v>
      </c>
      <c r="B377">
        <v>2018661</v>
      </c>
      <c r="C377">
        <v>102</v>
      </c>
      <c r="D377" s="1">
        <v>1</v>
      </c>
      <c r="E377" s="2">
        <v>2.0000000000000001E-22</v>
      </c>
      <c r="F377">
        <v>28.33</v>
      </c>
      <c r="G377">
        <v>543</v>
      </c>
      <c r="H377" t="str">
        <f>HYPERLINK("https://www.ncbi.nlm.nih.gov/protein/PAV81673.1?report=genbank&amp;log$=prottop&amp;blast_rank=376&amp;RID=2YBR89SD016","PAV81673.1")</f>
        <v>PAV81673.1</v>
      </c>
      <c r="I377" t="s">
        <v>785</v>
      </c>
      <c r="J377" t="s">
        <v>10</v>
      </c>
    </row>
    <row r="378" spans="1:10" x14ac:dyDescent="0.3">
      <c r="A378" t="s">
        <v>786</v>
      </c>
      <c r="B378">
        <v>6526</v>
      </c>
      <c r="C378">
        <v>99</v>
      </c>
      <c r="D378" s="1">
        <v>0.99</v>
      </c>
      <c r="E378" s="2">
        <v>2.0000000000000001E-22</v>
      </c>
      <c r="F378">
        <v>27.94</v>
      </c>
      <c r="G378">
        <v>268</v>
      </c>
      <c r="H378" t="str">
        <f>HYPERLINK("https://www.ncbi.nlm.nih.gov/protein/XP_013069770.1?report=genbank&amp;log$=prottop&amp;blast_rank=377&amp;RID=2YBR89SD016","XP_013069770.1")</f>
        <v>XP_013069770.1</v>
      </c>
      <c r="I378" t="s">
        <v>787</v>
      </c>
      <c r="J378" t="s">
        <v>10</v>
      </c>
    </row>
    <row r="379" spans="1:10" x14ac:dyDescent="0.3">
      <c r="A379" t="s">
        <v>615</v>
      </c>
      <c r="B379">
        <v>392032</v>
      </c>
      <c r="C379">
        <v>98.7</v>
      </c>
      <c r="D379" s="1">
        <v>1</v>
      </c>
      <c r="E379" s="2">
        <v>2.0000000000000001E-22</v>
      </c>
      <c r="F379">
        <v>28.03</v>
      </c>
      <c r="G379">
        <v>260</v>
      </c>
      <c r="H379" t="str">
        <f>HYPERLINK("https://www.ncbi.nlm.nih.gov/protein/CAF3277692.1?report=genbank&amp;log$=prottop&amp;blast_rank=378&amp;RID=2YBR89SD016","CAF3277692.1")</f>
        <v>CAF3277692.1</v>
      </c>
      <c r="I379" t="s">
        <v>616</v>
      </c>
      <c r="J379" t="s">
        <v>10</v>
      </c>
    </row>
    <row r="380" spans="1:10" x14ac:dyDescent="0.3">
      <c r="A380" t="s">
        <v>788</v>
      </c>
      <c r="B380">
        <v>104777</v>
      </c>
      <c r="C380">
        <v>99</v>
      </c>
      <c r="D380" s="1">
        <v>0.99</v>
      </c>
      <c r="E380" s="2">
        <v>2.9999999999999999E-22</v>
      </c>
      <c r="F380">
        <v>26.81</v>
      </c>
      <c r="G380">
        <v>269</v>
      </c>
      <c r="H380" t="str">
        <f>HYPERLINK("https://www.ncbi.nlm.nih.gov/protein/CAF0950609.1?report=genbank&amp;log$=prottop&amp;blast_rank=379&amp;RID=2YBR89SD016","CAF0950609.1")</f>
        <v>CAF0950609.1</v>
      </c>
      <c r="I380" t="s">
        <v>789</v>
      </c>
      <c r="J380" t="s">
        <v>10</v>
      </c>
    </row>
    <row r="381" spans="1:10" x14ac:dyDescent="0.3">
      <c r="A381" t="s">
        <v>790</v>
      </c>
      <c r="B381">
        <v>456900</v>
      </c>
      <c r="C381">
        <v>100</v>
      </c>
      <c r="D381" s="1">
        <v>0.9</v>
      </c>
      <c r="E381" s="2">
        <v>2.9999999999999999E-22</v>
      </c>
      <c r="F381">
        <v>30.45</v>
      </c>
      <c r="G381">
        <v>368</v>
      </c>
      <c r="H381" t="str">
        <f>HYPERLINK("https://www.ncbi.nlm.nih.gov/protein/KYN05908.1?report=genbank&amp;log$=prottop&amp;blast_rank=380&amp;RID=2YBR89SD016","KYN05908.1")</f>
        <v>KYN05908.1</v>
      </c>
      <c r="I381" t="s">
        <v>522</v>
      </c>
      <c r="J381" t="s">
        <v>10</v>
      </c>
    </row>
    <row r="382" spans="1:10" x14ac:dyDescent="0.3">
      <c r="A382" t="s">
        <v>791</v>
      </c>
      <c r="B382">
        <v>287889</v>
      </c>
      <c r="C382">
        <v>98.1</v>
      </c>
      <c r="D382" s="1">
        <v>0.99</v>
      </c>
      <c r="E382" s="2">
        <v>2.9999999999999999E-22</v>
      </c>
      <c r="F382">
        <v>28.81</v>
      </c>
      <c r="G382">
        <v>252</v>
      </c>
      <c r="H382" t="str">
        <f>HYPERLINK("https://www.ncbi.nlm.nih.gov/protein/RDD39080.1?report=genbank&amp;log$=prottop&amp;blast_rank=381&amp;RID=2YBR89SD016","RDD39080.1")</f>
        <v>RDD39080.1</v>
      </c>
      <c r="I382" t="s">
        <v>792</v>
      </c>
      <c r="J382" t="s">
        <v>10</v>
      </c>
    </row>
    <row r="383" spans="1:10" x14ac:dyDescent="0.3">
      <c r="A383" t="s">
        <v>793</v>
      </c>
      <c r="B383">
        <v>520822</v>
      </c>
      <c r="C383">
        <v>98.4</v>
      </c>
      <c r="D383" s="1">
        <v>0.99</v>
      </c>
      <c r="E383" s="2">
        <v>4.0000000000000002E-22</v>
      </c>
      <c r="F383">
        <v>29.25</v>
      </c>
      <c r="G383">
        <v>272</v>
      </c>
      <c r="H383" t="str">
        <f>HYPERLINK("https://www.ncbi.nlm.nih.gov/protein/KYM80890.1?report=genbank&amp;log$=prottop&amp;blast_rank=382&amp;RID=2YBR89SD016","KYM80890.1")</f>
        <v>KYM80890.1</v>
      </c>
      <c r="I383" t="s">
        <v>503</v>
      </c>
      <c r="J383" t="s">
        <v>10</v>
      </c>
    </row>
    <row r="384" spans="1:10" x14ac:dyDescent="0.3">
      <c r="A384" t="s">
        <v>794</v>
      </c>
      <c r="B384">
        <v>6500</v>
      </c>
      <c r="C384">
        <v>97.8</v>
      </c>
      <c r="D384" s="1">
        <v>0.99</v>
      </c>
      <c r="E384" s="2">
        <v>4.9999999999999995E-22</v>
      </c>
      <c r="F384">
        <v>24.79</v>
      </c>
      <c r="G384">
        <v>251</v>
      </c>
      <c r="H384" t="str">
        <f>HYPERLINK("https://www.ncbi.nlm.nih.gov/protein/XP_005106142.1?report=genbank&amp;log$=prottop&amp;blast_rank=383&amp;RID=2YBR89SD016","XP_005106142.1")</f>
        <v>XP_005106142.1</v>
      </c>
      <c r="I384" t="s">
        <v>795</v>
      </c>
      <c r="J384" t="s">
        <v>796</v>
      </c>
    </row>
    <row r="385" spans="1:10" x14ac:dyDescent="0.3">
      <c r="A385" t="s">
        <v>797</v>
      </c>
      <c r="B385">
        <v>10228</v>
      </c>
      <c r="C385">
        <v>97.5</v>
      </c>
      <c r="D385" s="1">
        <v>0.99</v>
      </c>
      <c r="E385" s="2">
        <v>7.0000000000000001E-22</v>
      </c>
      <c r="F385">
        <v>28.81</v>
      </c>
      <c r="G385">
        <v>252</v>
      </c>
      <c r="H385" t="str">
        <f>HYPERLINK("https://www.ncbi.nlm.nih.gov/protein/XP_002115628.1?report=genbank&amp;log$=prottop&amp;blast_rank=384&amp;RID=2YBR89SD016","XP_002115628.1")</f>
        <v>XP_002115628.1</v>
      </c>
      <c r="I385" t="s">
        <v>798</v>
      </c>
      <c r="J385" t="s">
        <v>10</v>
      </c>
    </row>
    <row r="386" spans="1:10" x14ac:dyDescent="0.3">
      <c r="A386" t="s">
        <v>799</v>
      </c>
      <c r="B386">
        <v>100452</v>
      </c>
      <c r="C386">
        <v>97.8</v>
      </c>
      <c r="D386" s="1">
        <v>1</v>
      </c>
      <c r="E386" s="2">
        <v>7.0000000000000001E-22</v>
      </c>
      <c r="F386">
        <v>25.51</v>
      </c>
      <c r="G386">
        <v>269</v>
      </c>
      <c r="H386" t="str">
        <f>HYPERLINK("https://www.ncbi.nlm.nih.gov/protein/CAG5118574.1?report=genbank&amp;log$=prottop&amp;blast_rank=385&amp;RID=2YBR89SD016","CAG5118574.1")</f>
        <v>CAG5118574.1</v>
      </c>
      <c r="I386" t="s">
        <v>800</v>
      </c>
      <c r="J386" t="s">
        <v>10</v>
      </c>
    </row>
    <row r="387" spans="1:10" x14ac:dyDescent="0.3">
      <c r="A387" t="s">
        <v>801</v>
      </c>
      <c r="B387">
        <v>7574</v>
      </c>
      <c r="C387">
        <v>97.2</v>
      </c>
      <c r="D387" s="1">
        <v>1</v>
      </c>
      <c r="E387" s="2">
        <v>9.9999999999999991E-22</v>
      </c>
      <c r="F387">
        <v>27.73</v>
      </c>
      <c r="G387">
        <v>258</v>
      </c>
      <c r="H387" t="str">
        <f>HYPERLINK("https://www.ncbi.nlm.nih.gov/protein/XP_013382323.1?report=genbank&amp;log$=prottop&amp;blast_rank=386&amp;RID=2YBR89SD016","XP_013382323.1")</f>
        <v>XP_013382323.1</v>
      </c>
      <c r="I387" t="s">
        <v>802</v>
      </c>
      <c r="J387" t="s">
        <v>10</v>
      </c>
    </row>
    <row r="388" spans="1:10" x14ac:dyDescent="0.3">
      <c r="A388" t="s">
        <v>803</v>
      </c>
      <c r="B388">
        <v>6339</v>
      </c>
      <c r="C388">
        <v>97.2</v>
      </c>
      <c r="D388" s="1">
        <v>1</v>
      </c>
      <c r="E388" s="2">
        <v>9.9999999999999991E-22</v>
      </c>
      <c r="F388">
        <v>28.97</v>
      </c>
      <c r="G388">
        <v>272</v>
      </c>
      <c r="H388" t="str">
        <f>HYPERLINK("https://www.ncbi.nlm.nih.gov/protein/VDO63723.1?report=genbank&amp;log$=prottop&amp;blast_rank=387&amp;RID=2YBR89SD016","VDO63723.1")</f>
        <v>VDO63723.1</v>
      </c>
      <c r="I388" t="s">
        <v>804</v>
      </c>
      <c r="J388" t="s">
        <v>10</v>
      </c>
    </row>
    <row r="389" spans="1:10" x14ac:dyDescent="0.3">
      <c r="A389" t="s">
        <v>665</v>
      </c>
      <c r="B389">
        <v>2762511</v>
      </c>
      <c r="C389">
        <v>96</v>
      </c>
      <c r="D389" s="1">
        <v>0.94</v>
      </c>
      <c r="E389" s="2">
        <v>1.9999999999999998E-21</v>
      </c>
      <c r="F389">
        <v>30.6</v>
      </c>
      <c r="G389">
        <v>233</v>
      </c>
      <c r="H389" t="str">
        <f>HYPERLINK("https://www.ncbi.nlm.nih.gov/protein/CAF1360860.1?report=genbank&amp;log$=prottop&amp;blast_rank=388&amp;RID=2YBR89SD016","CAF1360860.1")</f>
        <v>CAF1360860.1</v>
      </c>
      <c r="I389" t="s">
        <v>666</v>
      </c>
      <c r="J389" t="s">
        <v>10</v>
      </c>
    </row>
    <row r="390" spans="1:10" x14ac:dyDescent="0.3">
      <c r="A390" t="s">
        <v>805</v>
      </c>
      <c r="B390">
        <v>6313</v>
      </c>
      <c r="C390">
        <v>96.9</v>
      </c>
      <c r="D390" s="1">
        <v>1</v>
      </c>
      <c r="E390" s="2">
        <v>1.9999999999999998E-21</v>
      </c>
      <c r="F390">
        <v>27.91</v>
      </c>
      <c r="G390">
        <v>277</v>
      </c>
      <c r="H390" t="str">
        <f>HYPERLINK("https://www.ncbi.nlm.nih.gov/protein/KAE9420631.1?report=genbank&amp;log$=prottop&amp;blast_rank=389&amp;RID=2YBR89SD016","KAE9420631.1")</f>
        <v>KAE9420631.1</v>
      </c>
      <c r="I390" t="s">
        <v>806</v>
      </c>
      <c r="J390" t="s">
        <v>807</v>
      </c>
    </row>
    <row r="391" spans="1:10" x14ac:dyDescent="0.3">
      <c r="A391" t="s">
        <v>808</v>
      </c>
      <c r="B391">
        <v>6265</v>
      </c>
      <c r="C391">
        <v>99</v>
      </c>
      <c r="D391" s="1">
        <v>1</v>
      </c>
      <c r="E391" s="2">
        <v>1.9999999999999998E-21</v>
      </c>
      <c r="F391">
        <v>30.17</v>
      </c>
      <c r="G391">
        <v>446</v>
      </c>
      <c r="H391" t="str">
        <f>HYPERLINK("https://www.ncbi.nlm.nih.gov/protein/KHN75516.1?report=genbank&amp;log$=prottop&amp;blast_rank=390&amp;RID=2YBR89SD016","KHN75516.1")</f>
        <v>KHN75516.1</v>
      </c>
      <c r="I391" t="s">
        <v>780</v>
      </c>
      <c r="J391" t="s">
        <v>781</v>
      </c>
    </row>
    <row r="392" spans="1:10" x14ac:dyDescent="0.3">
      <c r="A392" t="s">
        <v>809</v>
      </c>
      <c r="B392">
        <v>2598192</v>
      </c>
      <c r="C392">
        <v>99</v>
      </c>
      <c r="D392" s="1">
        <v>0.99</v>
      </c>
      <c r="E392" s="2">
        <v>1.9999999999999998E-21</v>
      </c>
      <c r="F392">
        <v>28.81</v>
      </c>
      <c r="G392">
        <v>669</v>
      </c>
      <c r="H392" t="str">
        <f>HYPERLINK("https://www.ncbi.nlm.nih.gov/protein/KAE9556443.1?report=genbank&amp;log$=prottop&amp;blast_rank=391&amp;RID=2YBR89SD016","KAE9556443.1")</f>
        <v>KAE9556443.1</v>
      </c>
      <c r="I392" t="s">
        <v>810</v>
      </c>
      <c r="J392" t="s">
        <v>10</v>
      </c>
    </row>
    <row r="393" spans="1:10" x14ac:dyDescent="0.3">
      <c r="A393" t="s">
        <v>811</v>
      </c>
      <c r="B393">
        <v>10195</v>
      </c>
      <c r="C393">
        <v>96.3</v>
      </c>
      <c r="D393" s="1">
        <v>0.95</v>
      </c>
      <c r="E393" s="2">
        <v>1.9999999999999998E-21</v>
      </c>
      <c r="F393">
        <v>29.07</v>
      </c>
      <c r="G393">
        <v>259</v>
      </c>
      <c r="H393" t="str">
        <f>HYPERLINK("https://www.ncbi.nlm.nih.gov/protein/RNA13068.1?report=genbank&amp;log$=prottop&amp;blast_rank=392&amp;RID=2YBR89SD016","RNA13068.1")</f>
        <v>RNA13068.1</v>
      </c>
      <c r="I393" t="s">
        <v>812</v>
      </c>
      <c r="J393" t="s">
        <v>10</v>
      </c>
    </row>
    <row r="394" spans="1:10" x14ac:dyDescent="0.3">
      <c r="A394" t="s">
        <v>615</v>
      </c>
      <c r="B394">
        <v>392032</v>
      </c>
      <c r="C394">
        <v>95.7</v>
      </c>
      <c r="D394" s="1">
        <v>1</v>
      </c>
      <c r="E394" s="2">
        <v>2.9999999999999999E-21</v>
      </c>
      <c r="F394">
        <v>27.62</v>
      </c>
      <c r="G394">
        <v>260</v>
      </c>
      <c r="H394" t="str">
        <f>HYPERLINK("https://www.ncbi.nlm.nih.gov/protein/CAF3359877.1?report=genbank&amp;log$=prottop&amp;blast_rank=393&amp;RID=2YBR89SD016","CAF3359877.1")</f>
        <v>CAF3359877.1</v>
      </c>
      <c r="I394" t="s">
        <v>616</v>
      </c>
      <c r="J394" t="s">
        <v>10</v>
      </c>
    </row>
    <row r="395" spans="1:10" x14ac:dyDescent="0.3">
      <c r="A395" t="s">
        <v>556</v>
      </c>
      <c r="B395">
        <v>2762512</v>
      </c>
      <c r="C395">
        <v>99.3</v>
      </c>
      <c r="D395" s="1">
        <v>0.94</v>
      </c>
      <c r="E395" s="2">
        <v>3.9999999999999996E-21</v>
      </c>
      <c r="F395">
        <v>30.6</v>
      </c>
      <c r="G395">
        <v>2119</v>
      </c>
      <c r="H395" t="str">
        <f>HYPERLINK("https://www.ncbi.nlm.nih.gov/protein/CAF3156672.1?report=genbank&amp;log$=prottop&amp;blast_rank=394&amp;RID=2YBR89SD016","CAF3156672.1")</f>
        <v>CAF3156672.1</v>
      </c>
      <c r="I395" t="s">
        <v>557</v>
      </c>
      <c r="J395" t="s">
        <v>10</v>
      </c>
    </row>
    <row r="396" spans="1:10" x14ac:dyDescent="0.3">
      <c r="A396" t="s">
        <v>556</v>
      </c>
      <c r="B396">
        <v>2762512</v>
      </c>
      <c r="C396">
        <v>99.3</v>
      </c>
      <c r="D396" s="1">
        <v>0.94</v>
      </c>
      <c r="E396" s="2">
        <v>3.9999999999999996E-21</v>
      </c>
      <c r="F396">
        <v>30.6</v>
      </c>
      <c r="G396">
        <v>2119</v>
      </c>
      <c r="H396" t="str">
        <f>HYPERLINK("https://www.ncbi.nlm.nih.gov/protein/CAF4158178.1?report=genbank&amp;log$=prottop&amp;blast_rank=395&amp;RID=2YBR89SD016","CAF4158178.1")</f>
        <v>CAF4158178.1</v>
      </c>
      <c r="I396" t="s">
        <v>557</v>
      </c>
      <c r="J396" t="s">
        <v>10</v>
      </c>
    </row>
    <row r="397" spans="1:10" x14ac:dyDescent="0.3">
      <c r="A397" t="s">
        <v>556</v>
      </c>
      <c r="B397">
        <v>2762512</v>
      </c>
      <c r="C397">
        <v>99.3</v>
      </c>
      <c r="D397" s="1">
        <v>0.94</v>
      </c>
      <c r="E397" s="2">
        <v>3.9999999999999996E-21</v>
      </c>
      <c r="F397">
        <v>30.6</v>
      </c>
      <c r="G397">
        <v>2119</v>
      </c>
      <c r="H397" t="str">
        <f>HYPERLINK("https://www.ncbi.nlm.nih.gov/protein/CAF2708377.1?report=genbank&amp;log$=prottop&amp;blast_rank=396&amp;RID=2YBR89SD016","CAF2708377.1")</f>
        <v>CAF2708377.1</v>
      </c>
      <c r="I397" t="s">
        <v>557</v>
      </c>
      <c r="J397" t="s">
        <v>10</v>
      </c>
    </row>
    <row r="398" spans="1:10" x14ac:dyDescent="0.3">
      <c r="A398" t="s">
        <v>711</v>
      </c>
      <c r="B398">
        <v>392030</v>
      </c>
      <c r="C398">
        <v>95.4</v>
      </c>
      <c r="D398" s="1">
        <v>0.96</v>
      </c>
      <c r="E398" s="2">
        <v>4.9999999999999997E-21</v>
      </c>
      <c r="F398">
        <v>27.71</v>
      </c>
      <c r="G398">
        <v>260</v>
      </c>
      <c r="H398" t="str">
        <f>HYPERLINK("https://www.ncbi.nlm.nih.gov/protein/CAF1340180.1?report=genbank&amp;log$=prottop&amp;blast_rank=397&amp;RID=2YBR89SD016","CAF1340180.1")</f>
        <v>CAF1340180.1</v>
      </c>
      <c r="I398" t="s">
        <v>712</v>
      </c>
      <c r="J398" t="s">
        <v>10</v>
      </c>
    </row>
    <row r="399" spans="1:10" x14ac:dyDescent="0.3">
      <c r="A399" t="s">
        <v>813</v>
      </c>
      <c r="B399">
        <v>390850</v>
      </c>
      <c r="C399">
        <v>95.4</v>
      </c>
      <c r="D399" s="1">
        <v>1</v>
      </c>
      <c r="E399" s="2">
        <v>4.9999999999999997E-21</v>
      </c>
      <c r="F399">
        <v>26.03</v>
      </c>
      <c r="G399">
        <v>261</v>
      </c>
      <c r="H399" t="str">
        <f>HYPERLINK("https://www.ncbi.nlm.nih.gov/protein/CAD2174110.1?report=genbank&amp;log$=prottop&amp;blast_rank=398&amp;RID=2YBR89SD016","CAD2174110.1")</f>
        <v>CAD2174110.1</v>
      </c>
      <c r="I399" t="s">
        <v>814</v>
      </c>
      <c r="J399" t="s">
        <v>10</v>
      </c>
    </row>
    <row r="400" spans="1:10" x14ac:dyDescent="0.3">
      <c r="A400" t="s">
        <v>556</v>
      </c>
      <c r="B400">
        <v>2762512</v>
      </c>
      <c r="C400">
        <v>99</v>
      </c>
      <c r="D400" s="1">
        <v>0.94</v>
      </c>
      <c r="E400" s="2">
        <v>5.9999999999999998E-21</v>
      </c>
      <c r="F400">
        <v>30.6</v>
      </c>
      <c r="G400">
        <v>2119</v>
      </c>
      <c r="H400" t="str">
        <f>HYPERLINK("https://www.ncbi.nlm.nih.gov/protein/CAF2886426.1?report=genbank&amp;log$=prottop&amp;blast_rank=399&amp;RID=2YBR89SD016","CAF2886426.1")</f>
        <v>CAF2886426.1</v>
      </c>
      <c r="I400" t="s">
        <v>557</v>
      </c>
      <c r="J400" t="s">
        <v>10</v>
      </c>
    </row>
    <row r="401" spans="1:10" x14ac:dyDescent="0.3">
      <c r="A401" t="s">
        <v>556</v>
      </c>
      <c r="B401">
        <v>2762512</v>
      </c>
      <c r="C401">
        <v>99</v>
      </c>
      <c r="D401" s="1">
        <v>0.94</v>
      </c>
      <c r="E401" s="2">
        <v>5.9999999999999998E-21</v>
      </c>
      <c r="F401">
        <v>30.6</v>
      </c>
      <c r="G401">
        <v>2119</v>
      </c>
      <c r="H401" t="str">
        <f>HYPERLINK("https://www.ncbi.nlm.nih.gov/protein/CAF4166030.1?report=genbank&amp;log$=prottop&amp;blast_rank=400&amp;RID=2YBR89SD016","CAF4166030.1")</f>
        <v>CAF4166030.1</v>
      </c>
      <c r="I401" t="s">
        <v>557</v>
      </c>
      <c r="J401" t="s">
        <v>10</v>
      </c>
    </row>
    <row r="402" spans="1:10" x14ac:dyDescent="0.3">
      <c r="A402" t="s">
        <v>815</v>
      </c>
      <c r="B402">
        <v>189291</v>
      </c>
      <c r="C402">
        <v>93.9</v>
      </c>
      <c r="D402" s="1">
        <v>1</v>
      </c>
      <c r="E402" s="2">
        <v>1.9999999999999999E-20</v>
      </c>
      <c r="F402">
        <v>26.14</v>
      </c>
      <c r="G402">
        <v>261</v>
      </c>
      <c r="H402" t="str">
        <f>HYPERLINK("https://www.ncbi.nlm.nih.gov/protein/KAF7639475.1?report=genbank&amp;log$=prottop&amp;blast_rank=401&amp;RID=2YBR89SD016","KAF7639475.1")</f>
        <v>KAF7639475.1</v>
      </c>
      <c r="I402" t="s">
        <v>816</v>
      </c>
      <c r="J402" t="s">
        <v>10</v>
      </c>
    </row>
    <row r="403" spans="1:10" x14ac:dyDescent="0.3">
      <c r="A403" t="s">
        <v>665</v>
      </c>
      <c r="B403">
        <v>2762511</v>
      </c>
      <c r="C403">
        <v>95.7</v>
      </c>
      <c r="D403" s="1">
        <v>0.94</v>
      </c>
      <c r="E403" s="2">
        <v>1.9999999999999999E-20</v>
      </c>
      <c r="F403">
        <v>30.43</v>
      </c>
      <c r="G403">
        <v>385</v>
      </c>
      <c r="H403" t="str">
        <f>HYPERLINK("https://www.ncbi.nlm.nih.gov/protein/CAF4862214.1?report=genbank&amp;log$=prottop&amp;blast_rank=402&amp;RID=2YBR89SD016","CAF4862214.1")</f>
        <v>CAF4862214.1</v>
      </c>
      <c r="I403" t="s">
        <v>666</v>
      </c>
      <c r="J403" t="s">
        <v>10</v>
      </c>
    </row>
    <row r="404" spans="1:10" x14ac:dyDescent="0.3">
      <c r="A404" t="s">
        <v>817</v>
      </c>
      <c r="B404">
        <v>55810</v>
      </c>
      <c r="C404">
        <v>93.3</v>
      </c>
      <c r="D404" s="1">
        <v>0.99</v>
      </c>
      <c r="E404" s="2">
        <v>3.0000000000000003E-20</v>
      </c>
      <c r="F404">
        <v>26.4</v>
      </c>
      <c r="G404">
        <v>268</v>
      </c>
      <c r="H404" t="str">
        <f>HYPERLINK("https://www.ncbi.nlm.nih.gov/protein/KAH9514813.1?report=genbank&amp;log$=prottop&amp;blast_rank=403&amp;RID=2YBR89SD016","KAH9514813.1")</f>
        <v>KAH9514813.1</v>
      </c>
      <c r="I404" t="s">
        <v>818</v>
      </c>
      <c r="J404" t="s">
        <v>10</v>
      </c>
    </row>
    <row r="405" spans="1:10" x14ac:dyDescent="0.3">
      <c r="A405" t="s">
        <v>819</v>
      </c>
      <c r="B405">
        <v>45264</v>
      </c>
      <c r="C405">
        <v>92.7</v>
      </c>
      <c r="D405" s="1">
        <v>0.99</v>
      </c>
      <c r="E405" s="2">
        <v>3.9999999999999998E-20</v>
      </c>
      <c r="F405">
        <v>29.41</v>
      </c>
      <c r="G405">
        <v>258</v>
      </c>
      <c r="H405" t="str">
        <f>HYPERLINK("https://www.ncbi.nlm.nih.gov/protein/XP_029213515.2?report=genbank&amp;log$=prottop&amp;blast_rank=404&amp;RID=2YBR89SD016","XP_029213515.2")</f>
        <v>XP_029213515.2</v>
      </c>
      <c r="I405" t="s">
        <v>820</v>
      </c>
      <c r="J405" t="s">
        <v>10</v>
      </c>
    </row>
    <row r="406" spans="1:10" x14ac:dyDescent="0.3">
      <c r="A406" t="s">
        <v>665</v>
      </c>
      <c r="B406">
        <v>2762511</v>
      </c>
      <c r="C406">
        <v>95.7</v>
      </c>
      <c r="D406" s="1">
        <v>0.94</v>
      </c>
      <c r="E406" s="2">
        <v>7.0000000000000001E-20</v>
      </c>
      <c r="F406">
        <v>30.6</v>
      </c>
      <c r="G406">
        <v>2125</v>
      </c>
      <c r="H406" t="str">
        <f>HYPERLINK("https://www.ncbi.nlm.nih.gov/protein/CAF3810162.1?report=genbank&amp;log$=prottop&amp;blast_rank=405&amp;RID=2YBR89SD016","CAF3810162.1")</f>
        <v>CAF3810162.1</v>
      </c>
      <c r="I406" t="s">
        <v>666</v>
      </c>
      <c r="J406" t="s">
        <v>10</v>
      </c>
    </row>
    <row r="407" spans="1:10" x14ac:dyDescent="0.3">
      <c r="A407" t="s">
        <v>665</v>
      </c>
      <c r="B407">
        <v>2762511</v>
      </c>
      <c r="C407">
        <v>95.7</v>
      </c>
      <c r="D407" s="1">
        <v>0.94</v>
      </c>
      <c r="E407" s="2">
        <v>7.0000000000000001E-20</v>
      </c>
      <c r="F407">
        <v>30.6</v>
      </c>
      <c r="G407">
        <v>2125</v>
      </c>
      <c r="H407" t="str">
        <f>HYPERLINK("https://www.ncbi.nlm.nih.gov/protein/CAF3717550.1?report=genbank&amp;log$=prottop&amp;blast_rank=406&amp;RID=2YBR89SD016","CAF3717550.1")</f>
        <v>CAF3717550.1</v>
      </c>
      <c r="I407" t="s">
        <v>666</v>
      </c>
      <c r="J407" t="s">
        <v>10</v>
      </c>
    </row>
    <row r="408" spans="1:10" x14ac:dyDescent="0.3">
      <c r="A408" t="s">
        <v>665</v>
      </c>
      <c r="B408">
        <v>2762511</v>
      </c>
      <c r="C408">
        <v>95.7</v>
      </c>
      <c r="D408" s="1">
        <v>0.94</v>
      </c>
      <c r="E408" s="2">
        <v>7.0000000000000001E-20</v>
      </c>
      <c r="F408">
        <v>30.6</v>
      </c>
      <c r="G408">
        <v>2125</v>
      </c>
      <c r="H408" t="str">
        <f>HYPERLINK("https://www.ncbi.nlm.nih.gov/protein/CAF3689316.1?report=genbank&amp;log$=prottop&amp;blast_rank=407&amp;RID=2YBR89SD016","CAF3689316.1")</f>
        <v>CAF3689316.1</v>
      </c>
      <c r="I408" t="s">
        <v>666</v>
      </c>
      <c r="J408" t="s">
        <v>10</v>
      </c>
    </row>
    <row r="409" spans="1:10" x14ac:dyDescent="0.3">
      <c r="A409" t="s">
        <v>615</v>
      </c>
      <c r="B409">
        <v>392032</v>
      </c>
      <c r="C409">
        <v>95.4</v>
      </c>
      <c r="D409" s="1">
        <v>0.93</v>
      </c>
      <c r="E409" s="2">
        <v>9.0000000000000003E-20</v>
      </c>
      <c r="F409">
        <v>29.33</v>
      </c>
      <c r="G409">
        <v>2094</v>
      </c>
      <c r="H409" t="str">
        <f>HYPERLINK("https://www.ncbi.nlm.nih.gov/protein/CAF4261804.1?report=genbank&amp;log$=prottop&amp;blast_rank=408&amp;RID=2YBR89SD016","CAF4261804.1")</f>
        <v>CAF4261804.1</v>
      </c>
      <c r="I409" t="s">
        <v>616</v>
      </c>
      <c r="J409" t="s">
        <v>10</v>
      </c>
    </row>
    <row r="410" spans="1:10" x14ac:dyDescent="0.3">
      <c r="A410" t="s">
        <v>615</v>
      </c>
      <c r="B410">
        <v>392032</v>
      </c>
      <c r="C410">
        <v>95.4</v>
      </c>
      <c r="D410" s="1">
        <v>0.93</v>
      </c>
      <c r="E410" s="2">
        <v>9.0000000000000003E-20</v>
      </c>
      <c r="F410">
        <v>29.33</v>
      </c>
      <c r="G410">
        <v>2094</v>
      </c>
      <c r="H410" t="str">
        <f>HYPERLINK("https://www.ncbi.nlm.nih.gov/protein/CAF4097938.1?report=genbank&amp;log$=prottop&amp;blast_rank=409&amp;RID=2YBR89SD016","CAF4097938.1")</f>
        <v>CAF4097938.1</v>
      </c>
      <c r="I410" t="s">
        <v>616</v>
      </c>
      <c r="J410" t="s">
        <v>10</v>
      </c>
    </row>
    <row r="411" spans="1:10" x14ac:dyDescent="0.3">
      <c r="A411" t="s">
        <v>615</v>
      </c>
      <c r="B411">
        <v>392032</v>
      </c>
      <c r="C411">
        <v>95.4</v>
      </c>
      <c r="D411" s="1">
        <v>0.93</v>
      </c>
      <c r="E411" s="2">
        <v>9.0000000000000003E-20</v>
      </c>
      <c r="F411">
        <v>29.33</v>
      </c>
      <c r="G411">
        <v>2094</v>
      </c>
      <c r="H411" t="str">
        <f>HYPERLINK("https://www.ncbi.nlm.nih.gov/protein/CAF3422645.1?report=genbank&amp;log$=prottop&amp;blast_rank=410&amp;RID=2YBR89SD016","CAF3422645.1")</f>
        <v>CAF3422645.1</v>
      </c>
      <c r="I411" t="s">
        <v>616</v>
      </c>
      <c r="J411" t="s">
        <v>10</v>
      </c>
    </row>
    <row r="412" spans="1:10" x14ac:dyDescent="0.3">
      <c r="A412" t="s">
        <v>615</v>
      </c>
      <c r="B412">
        <v>392032</v>
      </c>
      <c r="C412">
        <v>95.4</v>
      </c>
      <c r="D412" s="1">
        <v>0.93</v>
      </c>
      <c r="E412" s="2">
        <v>9.0000000000000003E-20</v>
      </c>
      <c r="F412">
        <v>29.33</v>
      </c>
      <c r="G412">
        <v>2094</v>
      </c>
      <c r="H412" t="str">
        <f>HYPERLINK("https://www.ncbi.nlm.nih.gov/protein/CAF3340207.1?report=genbank&amp;log$=prottop&amp;blast_rank=411&amp;RID=2YBR89SD016","CAF3340207.1")</f>
        <v>CAF3340207.1</v>
      </c>
      <c r="I412" t="s">
        <v>616</v>
      </c>
      <c r="J412" t="s">
        <v>10</v>
      </c>
    </row>
    <row r="413" spans="1:10" x14ac:dyDescent="0.3">
      <c r="A413" t="s">
        <v>813</v>
      </c>
      <c r="B413">
        <v>390850</v>
      </c>
      <c r="C413">
        <v>91.6</v>
      </c>
      <c r="D413" s="1">
        <v>1</v>
      </c>
      <c r="E413" s="2">
        <v>9.9999999999999998E-20</v>
      </c>
      <c r="F413">
        <v>25.62</v>
      </c>
      <c r="G413">
        <v>261</v>
      </c>
      <c r="H413" t="str">
        <f>HYPERLINK("https://www.ncbi.nlm.nih.gov/protein/CAD2131302.1?report=genbank&amp;log$=prottop&amp;blast_rank=412&amp;RID=2YBR89SD016","CAD2131302.1")</f>
        <v>CAD2131302.1</v>
      </c>
      <c r="I413" t="s">
        <v>814</v>
      </c>
      <c r="J413" t="s">
        <v>10</v>
      </c>
    </row>
    <row r="414" spans="1:10" x14ac:dyDescent="0.3">
      <c r="A414" t="s">
        <v>821</v>
      </c>
      <c r="B414">
        <v>105785</v>
      </c>
      <c r="C414">
        <v>90.4</v>
      </c>
      <c r="D414" s="1">
        <v>0.99</v>
      </c>
      <c r="E414" s="2">
        <v>2E-19</v>
      </c>
      <c r="F414">
        <v>25.54</v>
      </c>
      <c r="G414">
        <v>246</v>
      </c>
      <c r="H414" t="str">
        <f>HYPERLINK("https://www.ncbi.nlm.nih.gov/protein/XP_033606850.1?report=genbank&amp;log$=prottop&amp;blast_rank=413&amp;RID=2YBR89SD016","XP_033606850.1")</f>
        <v>XP_033606850.1</v>
      </c>
      <c r="I414" t="s">
        <v>731</v>
      </c>
      <c r="J414" t="s">
        <v>10</v>
      </c>
    </row>
    <row r="415" spans="1:10" x14ac:dyDescent="0.3">
      <c r="A415" t="s">
        <v>788</v>
      </c>
      <c r="B415">
        <v>104777</v>
      </c>
      <c r="C415">
        <v>89.8</v>
      </c>
      <c r="D415" s="1">
        <v>0.92</v>
      </c>
      <c r="E415" s="2">
        <v>5.9999999999999999E-19</v>
      </c>
      <c r="F415">
        <v>28.83</v>
      </c>
      <c r="G415">
        <v>259</v>
      </c>
      <c r="H415" t="str">
        <f>HYPERLINK("https://www.ncbi.nlm.nih.gov/protein/CAF0715750.1?report=genbank&amp;log$=prottop&amp;blast_rank=414&amp;RID=2YBR89SD016","CAF0715750.1")</f>
        <v>CAF0715750.1</v>
      </c>
      <c r="I415" t="s">
        <v>789</v>
      </c>
      <c r="J415" t="s">
        <v>10</v>
      </c>
    </row>
    <row r="416" spans="1:10" x14ac:dyDescent="0.3">
      <c r="A416" t="s">
        <v>615</v>
      </c>
      <c r="B416">
        <v>392032</v>
      </c>
      <c r="C416">
        <v>92.4</v>
      </c>
      <c r="D416" s="1">
        <v>0.93</v>
      </c>
      <c r="E416" s="2">
        <v>9.0000000000000003E-19</v>
      </c>
      <c r="F416">
        <v>28.89</v>
      </c>
      <c r="G416">
        <v>2094</v>
      </c>
      <c r="H416" t="str">
        <f>HYPERLINK("https://www.ncbi.nlm.nih.gov/protein/CAF4642579.1?report=genbank&amp;log$=prottop&amp;blast_rank=415&amp;RID=2YBR89SD016","CAF4642579.1")</f>
        <v>CAF4642579.1</v>
      </c>
      <c r="I416" t="s">
        <v>616</v>
      </c>
      <c r="J416" t="s">
        <v>10</v>
      </c>
    </row>
    <row r="417" spans="1:11" x14ac:dyDescent="0.3">
      <c r="A417" t="s">
        <v>822</v>
      </c>
      <c r="B417">
        <v>241478</v>
      </c>
      <c r="C417">
        <v>88.9</v>
      </c>
      <c r="D417" s="1">
        <v>1</v>
      </c>
      <c r="E417" s="2">
        <v>1.0000000000000001E-18</v>
      </c>
      <c r="F417">
        <v>24.58</v>
      </c>
      <c r="G417">
        <v>248</v>
      </c>
      <c r="H417" t="str">
        <f>HYPERLINK("https://www.ncbi.nlm.nih.gov/protein/VDP33652.1?report=genbank&amp;log$=prottop&amp;blast_rank=416&amp;RID=2YBR89SD016","VDP33652.1")</f>
        <v>VDP33652.1</v>
      </c>
      <c r="I417" t="s">
        <v>823</v>
      </c>
      <c r="J417" t="s">
        <v>10</v>
      </c>
    </row>
    <row r="418" spans="1:11" x14ac:dyDescent="0.3">
      <c r="A418" t="s">
        <v>711</v>
      </c>
      <c r="B418">
        <v>392030</v>
      </c>
      <c r="C418">
        <v>92.2</v>
      </c>
      <c r="D418" s="1">
        <v>0.98</v>
      </c>
      <c r="E418" s="2">
        <v>1.0000000000000001E-18</v>
      </c>
      <c r="F418">
        <v>28.81</v>
      </c>
      <c r="G418">
        <v>2126</v>
      </c>
      <c r="H418" t="str">
        <f>HYPERLINK("https://www.ncbi.nlm.nih.gov/protein/CAF3801192.1?report=genbank&amp;log$=prottop&amp;blast_rank=417&amp;RID=2YBR89SD016","CAF3801192.1")</f>
        <v>CAF3801192.1</v>
      </c>
      <c r="I418" t="s">
        <v>712</v>
      </c>
      <c r="J418" t="s">
        <v>10</v>
      </c>
    </row>
    <row r="419" spans="1:11" x14ac:dyDescent="0.3">
      <c r="A419" t="s">
        <v>711</v>
      </c>
      <c r="B419">
        <v>392030</v>
      </c>
      <c r="C419">
        <v>92.2</v>
      </c>
      <c r="D419" s="1">
        <v>0.98</v>
      </c>
      <c r="E419" s="2">
        <v>1.0000000000000001E-18</v>
      </c>
      <c r="F419">
        <v>28.81</v>
      </c>
      <c r="G419">
        <v>2126</v>
      </c>
      <c r="H419" t="str">
        <f>HYPERLINK("https://www.ncbi.nlm.nih.gov/protein/CAF2074984.1?report=genbank&amp;log$=prottop&amp;blast_rank=418&amp;RID=2YBR89SD016","CAF2074984.1")</f>
        <v>CAF2074984.1</v>
      </c>
      <c r="I419" t="s">
        <v>712</v>
      </c>
      <c r="J419" t="s">
        <v>10</v>
      </c>
    </row>
    <row r="420" spans="1:11" x14ac:dyDescent="0.3">
      <c r="A420" t="s">
        <v>824</v>
      </c>
      <c r="B420">
        <v>37621</v>
      </c>
      <c r="C420">
        <v>88.9</v>
      </c>
      <c r="D420" s="1">
        <v>0.99</v>
      </c>
      <c r="E420" s="2">
        <v>1.0000000000000001E-18</v>
      </c>
      <c r="F420">
        <v>27</v>
      </c>
      <c r="G420">
        <v>262</v>
      </c>
      <c r="H420" t="str">
        <f>HYPERLINK("https://www.ncbi.nlm.nih.gov/protein/XP_014681778.1?report=genbank&amp;log$=prottop&amp;blast_rank=419&amp;RID=2YBR89SD016","XP_014681778.1")</f>
        <v>XP_014681778.1</v>
      </c>
      <c r="I420" t="s">
        <v>825</v>
      </c>
      <c r="J420" t="s">
        <v>10</v>
      </c>
    </row>
    <row r="421" spans="1:11" x14ac:dyDescent="0.3">
      <c r="A421" t="s">
        <v>826</v>
      </c>
      <c r="B421">
        <v>51028</v>
      </c>
      <c r="C421">
        <v>88</v>
      </c>
      <c r="D421" s="1">
        <v>1</v>
      </c>
      <c r="E421" s="2">
        <v>2.0000000000000001E-18</v>
      </c>
      <c r="F421">
        <v>24.14</v>
      </c>
      <c r="G421">
        <v>243</v>
      </c>
      <c r="H421" t="str">
        <f>HYPERLINK("https://www.ncbi.nlm.nih.gov/protein/VDD90449.1?report=genbank&amp;log$=prottop&amp;blast_rank=420&amp;RID=2YBR89SD016","VDD90449.1")</f>
        <v>VDD90449.1</v>
      </c>
      <c r="I421" t="s">
        <v>827</v>
      </c>
      <c r="J421" t="s">
        <v>828</v>
      </c>
    </row>
    <row r="422" spans="1:11" x14ac:dyDescent="0.3">
      <c r="A422" t="s">
        <v>711</v>
      </c>
      <c r="B422">
        <v>392030</v>
      </c>
      <c r="C422">
        <v>91.3</v>
      </c>
      <c r="D422" s="1">
        <v>0.93</v>
      </c>
      <c r="E422" s="2">
        <v>2.0000000000000001E-18</v>
      </c>
      <c r="F422">
        <v>29.57</v>
      </c>
      <c r="G422">
        <v>2153</v>
      </c>
      <c r="H422" t="str">
        <f>HYPERLINK("https://www.ncbi.nlm.nih.gov/protein/CAF3894840.1?report=genbank&amp;log$=prottop&amp;blast_rank=421&amp;RID=2YBR89SD016","CAF3894840.1")</f>
        <v>CAF3894840.1</v>
      </c>
      <c r="I422" t="s">
        <v>712</v>
      </c>
      <c r="J422" t="s">
        <v>10</v>
      </c>
    </row>
    <row r="423" spans="1:11" x14ac:dyDescent="0.3">
      <c r="A423" t="s">
        <v>754</v>
      </c>
      <c r="B423">
        <v>433720</v>
      </c>
      <c r="C423">
        <v>91.3</v>
      </c>
      <c r="D423" s="1">
        <v>0.98</v>
      </c>
      <c r="E423" s="2">
        <v>2.0000000000000001E-18</v>
      </c>
      <c r="F423">
        <v>29.57</v>
      </c>
      <c r="G423">
        <v>2142</v>
      </c>
      <c r="H423" t="str">
        <f>HYPERLINK("https://www.ncbi.nlm.nih.gov/protein/CAF0731897.1?report=genbank&amp;log$=prottop&amp;blast_rank=422&amp;RID=2YBR89SD016","CAF0731897.1")</f>
        <v>CAF0731897.1</v>
      </c>
      <c r="I423" t="s">
        <v>755</v>
      </c>
      <c r="J423" t="s">
        <v>10</v>
      </c>
    </row>
    <row r="424" spans="1:11" x14ac:dyDescent="0.3">
      <c r="A424" t="s">
        <v>711</v>
      </c>
      <c r="B424">
        <v>392030</v>
      </c>
      <c r="C424">
        <v>91.3</v>
      </c>
      <c r="D424" s="1">
        <v>0.93</v>
      </c>
      <c r="E424" s="2">
        <v>2.0000000000000001E-18</v>
      </c>
      <c r="F424">
        <v>29.57</v>
      </c>
      <c r="G424">
        <v>2124</v>
      </c>
      <c r="H424" t="str">
        <f>HYPERLINK("https://www.ncbi.nlm.nih.gov/protein/CAF3948064.1?report=genbank&amp;log$=prottop&amp;blast_rank=423&amp;RID=2YBR89SD016","CAF3948064.1")</f>
        <v>CAF3948064.1</v>
      </c>
      <c r="I424" t="s">
        <v>712</v>
      </c>
      <c r="J424" t="s">
        <v>10</v>
      </c>
    </row>
    <row r="425" spans="1:11" x14ac:dyDescent="0.3">
      <c r="A425" t="s">
        <v>754</v>
      </c>
      <c r="B425">
        <v>433720</v>
      </c>
      <c r="C425">
        <v>91.3</v>
      </c>
      <c r="D425" s="1">
        <v>0.98</v>
      </c>
      <c r="E425" s="2">
        <v>2.9999999999999998E-18</v>
      </c>
      <c r="F425">
        <v>29.57</v>
      </c>
      <c r="G425">
        <v>2142</v>
      </c>
      <c r="H425" t="str">
        <f>HYPERLINK("https://www.ncbi.nlm.nih.gov/protein/CAF0716968.1?report=genbank&amp;log$=prottop&amp;blast_rank=424&amp;RID=2YBR89SD016","CAF0716968.1")</f>
        <v>CAF0716968.1</v>
      </c>
      <c r="I425" t="s">
        <v>755</v>
      </c>
      <c r="J425" t="s">
        <v>10</v>
      </c>
    </row>
    <row r="426" spans="1:11" x14ac:dyDescent="0.3">
      <c r="A426" t="s">
        <v>754</v>
      </c>
      <c r="B426">
        <v>433720</v>
      </c>
      <c r="C426">
        <v>91.3</v>
      </c>
      <c r="D426" s="1">
        <v>0.98</v>
      </c>
      <c r="E426" s="2">
        <v>2.9999999999999998E-18</v>
      </c>
      <c r="F426">
        <v>29.57</v>
      </c>
      <c r="G426">
        <v>2142</v>
      </c>
      <c r="H426" t="str">
        <f>HYPERLINK("https://www.ncbi.nlm.nih.gov/protein/CAF0760697.1?report=genbank&amp;log$=prottop&amp;blast_rank=425&amp;RID=2YBR89SD016","CAF0760697.1")</f>
        <v>CAF0760697.1</v>
      </c>
      <c r="I426" t="s">
        <v>755</v>
      </c>
      <c r="J426" t="s">
        <v>10</v>
      </c>
    </row>
    <row r="427" spans="1:11" x14ac:dyDescent="0.3">
      <c r="A427" t="s">
        <v>711</v>
      </c>
      <c r="B427">
        <v>392030</v>
      </c>
      <c r="C427">
        <v>91.3</v>
      </c>
      <c r="D427" s="1">
        <v>0.93</v>
      </c>
      <c r="E427" s="2">
        <v>2.9999999999999998E-18</v>
      </c>
      <c r="F427">
        <v>29.57</v>
      </c>
      <c r="G427">
        <v>2124</v>
      </c>
      <c r="H427" t="str">
        <f>HYPERLINK("https://www.ncbi.nlm.nih.gov/protein/CAF4008923.1?report=genbank&amp;log$=prottop&amp;blast_rank=426&amp;RID=2YBR89SD016","CAF4008923.1")</f>
        <v>CAF4008923.1</v>
      </c>
      <c r="I427" t="s">
        <v>712</v>
      </c>
      <c r="J427" t="s">
        <v>10</v>
      </c>
    </row>
    <row r="428" spans="1:11" x14ac:dyDescent="0.3">
      <c r="A428" t="s">
        <v>829</v>
      </c>
      <c r="B428">
        <v>6326</v>
      </c>
      <c r="C428">
        <v>87.7</v>
      </c>
      <c r="D428" s="1">
        <v>0.95</v>
      </c>
      <c r="E428" s="2">
        <v>4.0000000000000003E-18</v>
      </c>
      <c r="F428">
        <v>27.23</v>
      </c>
      <c r="G428">
        <v>274</v>
      </c>
      <c r="H428" t="str">
        <f>HYPERLINK("https://www.ncbi.nlm.nih.gov/protein/CAD5226593.1?report=genbank&amp;log$=prottop&amp;blast_rank=427&amp;RID=2YBR89SD016","CAD5226593.1")</f>
        <v>CAD5226593.1</v>
      </c>
      <c r="I428" t="s">
        <v>830</v>
      </c>
      <c r="J428" t="s">
        <v>831</v>
      </c>
    </row>
    <row r="429" spans="1:11" x14ac:dyDescent="0.3">
      <c r="A429" t="s">
        <v>832</v>
      </c>
      <c r="B429">
        <v>50429</v>
      </c>
      <c r="C429">
        <v>89.8</v>
      </c>
      <c r="D429" s="1">
        <v>0.93</v>
      </c>
      <c r="E429" s="2">
        <v>6.9999999999999997E-18</v>
      </c>
      <c r="F429">
        <v>26.51</v>
      </c>
      <c r="G429">
        <v>725</v>
      </c>
      <c r="H429" t="str">
        <f>HYPERLINK("https://www.ncbi.nlm.nih.gov/protein/PFX26835.1?report=genbank&amp;log$=prottop&amp;blast	_rank=428&amp;RID=2YBR89SD016","PFX26835.1")</f>
        <v>PFX26835.1</v>
      </c>
      <c r="I429" t="s">
        <v>768</v>
      </c>
      <c r="J429" t="s">
        <v>10</v>
      </c>
    </row>
    <row r="430" spans="1:11" x14ac:dyDescent="0.3">
      <c r="A430" t="s">
        <v>833</v>
      </c>
      <c r="B430">
        <v>465554</v>
      </c>
      <c r="C430">
        <v>88.3</v>
      </c>
      <c r="D430" s="1">
        <v>0.94</v>
      </c>
      <c r="E430" s="2">
        <v>8.9999999999999999E-18</v>
      </c>
      <c r="F430">
        <v>28.21</v>
      </c>
      <c r="G430">
        <v>386</v>
      </c>
      <c r="H430" t="str">
        <f>HYPERLINK("https://www.ncbi.nlm.nih.gov/protein/CAD5219166.1?report=genbank&amp;log$=prottop&amp;blast_rank=429&amp;RID=2YBR89SD016","CAD5219166.1")</f>
        <v>CAD5219166.1</v>
      </c>
      <c r="I430" t="s">
        <v>834</v>
      </c>
      <c r="J430" t="s">
        <v>10</v>
      </c>
    </row>
    <row r="431" spans="1:11" x14ac:dyDescent="0.3">
      <c r="A431" t="s">
        <v>835</v>
      </c>
      <c r="B431">
        <v>6334</v>
      </c>
      <c r="C431">
        <v>78.099999999999994</v>
      </c>
      <c r="D431" s="1">
        <v>0.94</v>
      </c>
      <c r="E431" s="2">
        <v>1E-14</v>
      </c>
      <c r="F431">
        <v>28.05</v>
      </c>
      <c r="G431">
        <v>264</v>
      </c>
      <c r="H431" t="str">
        <f>HYPERLINK("https://www.ncbi.nlm.nih.gov/protein/KRY43468.1?report=genbank&amp;log$=prottop&amp;blast_rank=430&amp;RID=2YBR89SD016","KRY43468.1")</f>
        <v>KRY43468.1</v>
      </c>
      <c r="I431" t="s">
        <v>836</v>
      </c>
      <c r="J431" t="s">
        <v>10</v>
      </c>
    </row>
    <row r="432" spans="1:11" x14ac:dyDescent="0.3">
      <c r="A432" t="s">
        <v>837</v>
      </c>
      <c r="B432">
        <v>7740</v>
      </c>
      <c r="C432">
        <v>73.599999999999994</v>
      </c>
      <c r="D432" s="1">
        <v>0.92</v>
      </c>
      <c r="E432" s="2">
        <v>4.0000000000000001E-13</v>
      </c>
      <c r="F432">
        <v>24.31</v>
      </c>
      <c r="G432">
        <v>239</v>
      </c>
      <c r="H432" t="str">
        <f>HYPERLINK("https://www.ncbi.nlm.nih.gov/protein/CAH1269859.1?report=genbank&amp;log$=prottop&amp;blast_rank=431&amp;RID=2YBR89SD016","CAH1269859.1")</f>
        <v>CAH1269859.1</v>
      </c>
      <c r="I432" t="s">
        <v>838</v>
      </c>
      <c r="J432" t="s">
        <v>839</v>
      </c>
      <c r="K432" t="s">
        <v>863</v>
      </c>
    </row>
    <row r="434" spans="1:6" x14ac:dyDescent="0.3">
      <c r="E434" t="s">
        <v>864</v>
      </c>
      <c r="F434" s="13">
        <f>AVERAGE(F$2:F$432)</f>
        <v>29.760603248259827</v>
      </c>
    </row>
    <row r="435" spans="1:6" x14ac:dyDescent="0.3">
      <c r="E435" t="s">
        <v>865</v>
      </c>
      <c r="F435" s="13">
        <f>STDEV(F$2:F$432)</f>
        <v>1.4091325413055262</v>
      </c>
    </row>
    <row r="436" spans="1:6" x14ac:dyDescent="0.3">
      <c r="A436" t="s">
        <v>840</v>
      </c>
      <c r="E436" t="s">
        <v>866</v>
      </c>
      <c r="F436" s="13">
        <f>MIN(F$2:F$432)</f>
        <v>24.14</v>
      </c>
    </row>
    <row r="437" spans="1:6" x14ac:dyDescent="0.3">
      <c r="E437" t="s">
        <v>867</v>
      </c>
      <c r="F437" s="13">
        <f>MAX(F$2:F$432)</f>
        <v>33.049999999999997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2" sqref="E2"/>
    </sheetView>
  </sheetViews>
  <sheetFormatPr defaultRowHeight="14.4" x14ac:dyDescent="0.3"/>
  <cols>
    <col min="1" max="1" width="16.6640625" bestFit="1" customWidth="1"/>
    <col min="2" max="2" width="26.5546875" bestFit="1" customWidth="1"/>
    <col min="3" max="3" width="14.77734375" bestFit="1" customWidth="1"/>
  </cols>
  <sheetData>
    <row r="1" spans="1:5" ht="15.6" x14ac:dyDescent="0.3">
      <c r="A1" s="5" t="s">
        <v>848</v>
      </c>
      <c r="B1" s="5" t="s">
        <v>1</v>
      </c>
      <c r="C1" s="5" t="s">
        <v>841</v>
      </c>
      <c r="D1" s="4"/>
      <c r="E1" s="14" t="s">
        <v>869</v>
      </c>
    </row>
    <row r="2" spans="1:5" ht="15.6" x14ac:dyDescent="0.3">
      <c r="A2" s="6" t="s">
        <v>853</v>
      </c>
      <c r="B2" s="7" t="s">
        <v>527</v>
      </c>
      <c r="C2" s="6" t="s">
        <v>868</v>
      </c>
      <c r="D2" s="4"/>
    </row>
    <row r="3" spans="1:5" ht="15.6" x14ac:dyDescent="0.3">
      <c r="A3" s="8" t="s">
        <v>860</v>
      </c>
      <c r="B3" s="9" t="s">
        <v>18</v>
      </c>
      <c r="C3" s="8" t="s">
        <v>868</v>
      </c>
      <c r="D3" s="4"/>
    </row>
    <row r="4" spans="1:5" ht="15.6" x14ac:dyDescent="0.3">
      <c r="A4" s="8" t="s">
        <v>851</v>
      </c>
      <c r="B4" s="9" t="s">
        <v>32</v>
      </c>
      <c r="C4" s="8" t="s">
        <v>856</v>
      </c>
      <c r="D4" s="4"/>
    </row>
    <row r="5" spans="1:5" ht="15.6" x14ac:dyDescent="0.3">
      <c r="A5" s="8" t="s">
        <v>849</v>
      </c>
      <c r="B5" s="9" t="s">
        <v>9</v>
      </c>
      <c r="C5" s="8" t="s">
        <v>855</v>
      </c>
      <c r="D5" s="4"/>
    </row>
    <row r="6" spans="1:5" ht="15.6" x14ac:dyDescent="0.3">
      <c r="A6" s="8" t="s">
        <v>854</v>
      </c>
      <c r="B6" s="9" t="s">
        <v>542</v>
      </c>
      <c r="C6" s="8" t="s">
        <v>859</v>
      </c>
      <c r="D6" s="4"/>
    </row>
    <row r="7" spans="1:5" ht="15.6" x14ac:dyDescent="0.3">
      <c r="A7" s="8" t="s">
        <v>850</v>
      </c>
      <c r="B7" s="9" t="s">
        <v>12</v>
      </c>
      <c r="C7" s="8" t="s">
        <v>857</v>
      </c>
      <c r="D7" s="4"/>
    </row>
    <row r="8" spans="1:5" ht="15.6" x14ac:dyDescent="0.3">
      <c r="A8" s="10" t="s">
        <v>852</v>
      </c>
      <c r="B8" s="11" t="s">
        <v>288</v>
      </c>
      <c r="C8" s="10" t="s">
        <v>858</v>
      </c>
      <c r="D8" s="4"/>
    </row>
    <row r="9" spans="1:5" x14ac:dyDescent="0.3">
      <c r="D9" s="4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Metazoa blast hits Descriptions</vt:lpstr>
      <vt:lpstr>seq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Martti Tolvanen</dc:creator>
  <cp:lastModifiedBy>Martti Tolvanen</cp:lastModifiedBy>
  <dcterms:created xsi:type="dcterms:W3CDTF">2022-03-16T09:48:26Z</dcterms:created>
  <dcterms:modified xsi:type="dcterms:W3CDTF">2022-03-24T18:55:34Z</dcterms:modified>
</cp:coreProperties>
</file>