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rut\Dropbox\個人フォルダ\　吉川\◇電子部品\◆サンエー電機\"/>
    </mc:Choice>
  </mc:AlternateContent>
  <xr:revisionPtr revIDLastSave="0" documentId="13_ncr:1_{031C94DC-1EB8-4A68-AB7F-BA5B44CEAFA8}" xr6:coauthVersionLast="47" xr6:coauthVersionMax="47" xr10:uidLastSave="{00000000-0000-0000-0000-000000000000}"/>
  <bookViews>
    <workbookView xWindow="-110" yWindow="-110" windowWidth="19420" windowHeight="10300" xr2:uid="{00000000-000D-0000-FFFF-FFFF00000000}"/>
  </bookViews>
  <sheets>
    <sheet name="2025年在庫表" sheetId="9" r:id="rId1"/>
    <sheet name="2024年在庫表" sheetId="8" r:id="rId2"/>
    <sheet name="Sheet1" sheetId="7" r:id="rId3"/>
    <sheet name="在庫表old" sheetId="4" r:id="rId4"/>
    <sheet name="吉川製作所棚卸" sheetId="5" r:id="rId5"/>
    <sheet name="メモ" sheetId="1" r:id="rId6"/>
  </sheets>
  <definedNames>
    <definedName name="_xlnm._FilterDatabase" localSheetId="1" hidden="1">'2024年在庫表'!$A$5:$AD$143</definedName>
    <definedName name="_xlnm._FilterDatabase" localSheetId="0" hidden="1">'2025年在庫表'!$A$145:$H$194</definedName>
    <definedName name="_xlnm._FilterDatabase" localSheetId="2" hidden="1">Sheet1!$A$5:$AB$139</definedName>
    <definedName name="_xlnm._FilterDatabase" localSheetId="5" hidden="1">メモ!$A$5:$N$138</definedName>
    <definedName name="_xlnm._FilterDatabase" localSheetId="3" hidden="1">在庫表old!$A$5:$R$138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P140" i="9" l="1"/>
  <c r="CS140" i="9" s="1"/>
  <c r="CP139" i="9"/>
  <c r="CS139" i="9" s="1"/>
  <c r="CP138" i="9"/>
  <c r="CS138" i="9" s="1"/>
  <c r="CP137" i="9"/>
  <c r="CS137" i="9" s="1"/>
  <c r="CP136" i="9"/>
  <c r="CS136" i="9" s="1"/>
  <c r="CP135" i="9"/>
  <c r="CS135" i="9" s="1"/>
  <c r="CP134" i="9"/>
  <c r="CS134" i="9" s="1"/>
  <c r="CP133" i="9"/>
  <c r="CS133" i="9" s="1"/>
  <c r="CP132" i="9"/>
  <c r="CS132" i="9" s="1"/>
  <c r="CP131" i="9"/>
  <c r="CS131" i="9" s="1"/>
  <c r="CP130" i="9"/>
  <c r="CS130" i="9" s="1"/>
  <c r="CP129" i="9"/>
  <c r="CS129" i="9" s="1"/>
  <c r="CP128" i="9"/>
  <c r="CS128" i="9" s="1"/>
  <c r="CP127" i="9"/>
  <c r="CS127" i="9" s="1"/>
  <c r="CP126" i="9"/>
  <c r="CS126" i="9" s="1"/>
  <c r="CP125" i="9"/>
  <c r="CS125" i="9" s="1"/>
  <c r="CP124" i="9"/>
  <c r="CS124" i="9" s="1"/>
  <c r="CP123" i="9"/>
  <c r="CS123" i="9" s="1"/>
  <c r="CP122" i="9"/>
  <c r="CS122" i="9" s="1"/>
  <c r="CP121" i="9"/>
  <c r="CS121" i="9" s="1"/>
  <c r="CP120" i="9"/>
  <c r="CS120" i="9" s="1"/>
  <c r="CP119" i="9"/>
  <c r="CS119" i="9" s="1"/>
  <c r="CP118" i="9"/>
  <c r="CS118" i="9" s="1"/>
  <c r="CP117" i="9"/>
  <c r="CS117" i="9" s="1"/>
  <c r="CP116" i="9"/>
  <c r="CS116" i="9" s="1"/>
  <c r="CP115" i="9"/>
  <c r="CS115" i="9" s="1"/>
  <c r="CP114" i="9"/>
  <c r="CS114" i="9" s="1"/>
  <c r="CP113" i="9"/>
  <c r="CS113" i="9" s="1"/>
  <c r="CP112" i="9"/>
  <c r="CS112" i="9" s="1"/>
  <c r="CP111" i="9"/>
  <c r="CS111" i="9" s="1"/>
  <c r="CP110" i="9"/>
  <c r="CS110" i="9" s="1"/>
  <c r="CP109" i="9"/>
  <c r="CS109" i="9" s="1"/>
  <c r="CP108" i="9"/>
  <c r="CS108" i="9" s="1"/>
  <c r="CP107" i="9"/>
  <c r="CS107" i="9" s="1"/>
  <c r="CP106" i="9"/>
  <c r="CS106" i="9" s="1"/>
  <c r="CP105" i="9"/>
  <c r="CS105" i="9" s="1"/>
  <c r="CP104" i="9"/>
  <c r="CS104" i="9" s="1"/>
  <c r="CP103" i="9"/>
  <c r="CS103" i="9" s="1"/>
  <c r="CP102" i="9"/>
  <c r="CS102" i="9" s="1"/>
  <c r="CP101" i="9"/>
  <c r="CS101" i="9" s="1"/>
  <c r="CP100" i="9"/>
  <c r="CS100" i="9" s="1"/>
  <c r="CP99" i="9"/>
  <c r="CS99" i="9" s="1"/>
  <c r="CP98" i="9"/>
  <c r="CS98" i="9" s="1"/>
  <c r="CP97" i="9"/>
  <c r="CS97" i="9" s="1"/>
  <c r="CP96" i="9"/>
  <c r="CS96" i="9" s="1"/>
  <c r="CP95" i="9"/>
  <c r="CS95" i="9" s="1"/>
  <c r="CP94" i="9"/>
  <c r="CS94" i="9" s="1"/>
  <c r="CP93" i="9"/>
  <c r="CS93" i="9" s="1"/>
  <c r="CP92" i="9"/>
  <c r="CS92" i="9" s="1"/>
  <c r="CP91" i="9"/>
  <c r="CS91" i="9" s="1"/>
  <c r="CP90" i="9"/>
  <c r="CS90" i="9" s="1"/>
  <c r="CP89" i="9"/>
  <c r="CS89" i="9" s="1"/>
  <c r="CP88" i="9"/>
  <c r="CS88" i="9" s="1"/>
  <c r="CP87" i="9"/>
  <c r="CS87" i="9" s="1"/>
  <c r="CP86" i="9"/>
  <c r="CS86" i="9" s="1"/>
  <c r="CP85" i="9"/>
  <c r="CS85" i="9" s="1"/>
  <c r="CP84" i="9"/>
  <c r="CS84" i="9" s="1"/>
  <c r="CP83" i="9"/>
  <c r="CS83" i="9" s="1"/>
  <c r="CP82" i="9"/>
  <c r="CS82" i="9" s="1"/>
  <c r="CP81" i="9"/>
  <c r="CS81" i="9" s="1"/>
  <c r="CP80" i="9"/>
  <c r="CS80" i="9" s="1"/>
  <c r="CP79" i="9"/>
  <c r="CS79" i="9" s="1"/>
  <c r="CP78" i="9"/>
  <c r="CS78" i="9" s="1"/>
  <c r="CP77" i="9"/>
  <c r="CS77" i="9" s="1"/>
  <c r="CP76" i="9"/>
  <c r="CS76" i="9" s="1"/>
  <c r="CP75" i="9"/>
  <c r="CS75" i="9" s="1"/>
  <c r="CP74" i="9"/>
  <c r="CS74" i="9" s="1"/>
  <c r="CP73" i="9"/>
  <c r="CS73" i="9" s="1"/>
  <c r="CP72" i="9"/>
  <c r="CS72" i="9" s="1"/>
  <c r="CP71" i="9"/>
  <c r="CS71" i="9" s="1"/>
  <c r="CP70" i="9"/>
  <c r="CS70" i="9" s="1"/>
  <c r="CP69" i="9"/>
  <c r="CS69" i="9" s="1"/>
  <c r="CP68" i="9"/>
  <c r="CS68" i="9" s="1"/>
  <c r="CP67" i="9"/>
  <c r="CS67" i="9" s="1"/>
  <c r="CP66" i="9"/>
  <c r="CS66" i="9" s="1"/>
  <c r="CP65" i="9"/>
  <c r="CS65" i="9" s="1"/>
  <c r="CP63" i="9"/>
  <c r="CS63" i="9" s="1"/>
  <c r="CP62" i="9"/>
  <c r="CS62" i="9" s="1"/>
  <c r="CP61" i="9"/>
  <c r="CS61" i="9" s="1"/>
  <c r="CP59" i="9"/>
  <c r="CS59" i="9" s="1"/>
  <c r="CP58" i="9"/>
  <c r="CS58" i="9" s="1"/>
  <c r="CP57" i="9"/>
  <c r="CS57" i="9" s="1"/>
  <c r="CP56" i="9"/>
  <c r="CS56" i="9" s="1"/>
  <c r="CP55" i="9"/>
  <c r="CS55" i="9" s="1"/>
  <c r="CP54" i="9"/>
  <c r="CS54" i="9" s="1"/>
  <c r="CP53" i="9"/>
  <c r="CS53" i="9" s="1"/>
  <c r="CP52" i="9"/>
  <c r="CS52" i="9" s="1"/>
  <c r="CP51" i="9"/>
  <c r="CS51" i="9" s="1"/>
  <c r="CP50" i="9"/>
  <c r="CS50" i="9" s="1"/>
  <c r="CP49" i="9"/>
  <c r="CS49" i="9" s="1"/>
  <c r="CP48" i="9"/>
  <c r="CS48" i="9" s="1"/>
  <c r="CP47" i="9"/>
  <c r="CS47" i="9" s="1"/>
  <c r="CP46" i="9"/>
  <c r="CS46" i="9" s="1"/>
  <c r="CP45" i="9"/>
  <c r="CS45" i="9" s="1"/>
  <c r="CP44" i="9"/>
  <c r="CS44" i="9" s="1"/>
  <c r="CP43" i="9"/>
  <c r="CS43" i="9" s="1"/>
  <c r="CP42" i="9"/>
  <c r="CS42" i="9" s="1"/>
  <c r="CP41" i="9"/>
  <c r="CS41" i="9" s="1"/>
  <c r="CP40" i="9"/>
  <c r="CS40" i="9" s="1"/>
  <c r="CP39" i="9"/>
  <c r="CS39" i="9" s="1"/>
  <c r="CP38" i="9"/>
  <c r="CS38" i="9" s="1"/>
  <c r="CP37" i="9"/>
  <c r="CS37" i="9" s="1"/>
  <c r="CP36" i="9"/>
  <c r="CS36" i="9" s="1"/>
  <c r="CP35" i="9"/>
  <c r="CS35" i="9" s="1"/>
  <c r="CP34" i="9"/>
  <c r="CS34" i="9" s="1"/>
  <c r="CP33" i="9"/>
  <c r="CS33" i="9" s="1"/>
  <c r="CP32" i="9"/>
  <c r="CS32" i="9" s="1"/>
  <c r="CP31" i="9"/>
  <c r="CS31" i="9" s="1"/>
  <c r="CP30" i="9"/>
  <c r="CS30" i="9" s="1"/>
  <c r="CP29" i="9"/>
  <c r="CS29" i="9" s="1"/>
  <c r="CP26" i="9"/>
  <c r="CS26" i="9" s="1"/>
  <c r="CP25" i="9"/>
  <c r="CS25" i="9" s="1"/>
  <c r="CP24" i="9"/>
  <c r="CS24" i="9" s="1"/>
  <c r="CP23" i="9"/>
  <c r="CS23" i="9" s="1"/>
  <c r="CP22" i="9"/>
  <c r="CS22" i="9" s="1"/>
  <c r="CP20" i="9"/>
  <c r="CS20" i="9" s="1"/>
  <c r="CS15" i="9"/>
  <c r="CP15" i="9"/>
  <c r="CP14" i="9"/>
  <c r="CS14" i="9" s="1"/>
  <c r="CP12" i="9"/>
  <c r="CS12" i="9" s="1"/>
  <c r="CP11" i="9"/>
  <c r="CS11" i="9" s="1"/>
  <c r="CP10" i="9"/>
  <c r="CS10" i="9" s="1"/>
  <c r="CP9" i="9"/>
  <c r="CS9" i="9" s="1"/>
  <c r="CP8" i="9"/>
  <c r="CS8" i="9" s="1"/>
  <c r="CP7" i="9"/>
  <c r="CS7" i="9" s="1"/>
  <c r="CI149" i="9"/>
  <c r="CI150" i="9"/>
  <c r="CI151" i="9"/>
  <c r="CI152" i="9"/>
  <c r="CI153" i="9"/>
  <c r="CI154" i="9"/>
  <c r="CI155" i="9"/>
  <c r="CI156" i="9"/>
  <c r="CI157" i="9"/>
  <c r="CI158" i="9"/>
  <c r="CI159" i="9"/>
  <c r="CI160" i="9"/>
  <c r="CI161" i="9"/>
  <c r="CI162" i="9"/>
  <c r="CI163" i="9"/>
  <c r="CI164" i="9"/>
  <c r="CI165" i="9"/>
  <c r="CI166" i="9"/>
  <c r="CI167" i="9"/>
  <c r="CI168" i="9"/>
  <c r="CI169" i="9"/>
  <c r="CI170" i="9"/>
  <c r="CI171" i="9"/>
  <c r="CI172" i="9"/>
  <c r="CI173" i="9"/>
  <c r="CI174" i="9"/>
  <c r="CI175" i="9"/>
  <c r="CI176" i="9"/>
  <c r="CI177" i="9"/>
  <c r="CI178" i="9"/>
  <c r="CI179" i="9"/>
  <c r="CI180" i="9"/>
  <c r="CI181" i="9"/>
  <c r="CI182" i="9"/>
  <c r="CI183" i="9"/>
  <c r="CI184" i="9"/>
  <c r="CI185" i="9"/>
  <c r="CI186" i="9"/>
  <c r="CI187" i="9"/>
  <c r="CI188" i="9"/>
  <c r="CI189" i="9"/>
  <c r="CI190" i="9"/>
  <c r="CI191" i="9"/>
  <c r="CI192" i="9"/>
  <c r="CI193" i="9"/>
  <c r="CI194" i="9"/>
  <c r="CI195" i="9"/>
  <c r="CI196" i="9"/>
  <c r="CI197" i="9"/>
  <c r="CI198" i="9"/>
  <c r="CI199" i="9"/>
  <c r="CI200" i="9"/>
  <c r="CI201" i="9"/>
  <c r="CI148" i="9"/>
  <c r="BY148" i="9"/>
  <c r="CP201" i="9"/>
  <c r="CP200" i="9"/>
  <c r="CP199" i="9"/>
  <c r="CS198" i="9"/>
  <c r="CP198" i="9"/>
  <c r="CS197" i="9"/>
  <c r="CP197" i="9"/>
  <c r="CS196" i="9"/>
  <c r="CP196" i="9"/>
  <c r="CS195" i="9"/>
  <c r="CP195" i="9"/>
  <c r="CS194" i="9"/>
  <c r="CP194" i="9"/>
  <c r="CS193" i="9"/>
  <c r="CP193" i="9"/>
  <c r="CS192" i="9"/>
  <c r="CP192" i="9"/>
  <c r="CS191" i="9"/>
  <c r="CP191" i="9"/>
  <c r="CS190" i="9"/>
  <c r="CP190" i="9"/>
  <c r="CS189" i="9"/>
  <c r="CP189" i="9"/>
  <c r="CS188" i="9"/>
  <c r="CP188" i="9"/>
  <c r="CS187" i="9"/>
  <c r="CP187" i="9"/>
  <c r="CS186" i="9"/>
  <c r="CP186" i="9"/>
  <c r="CS185" i="9"/>
  <c r="CP185" i="9"/>
  <c r="CS184" i="9"/>
  <c r="CP184" i="9"/>
  <c r="CS183" i="9"/>
  <c r="CP183" i="9"/>
  <c r="CS182" i="9"/>
  <c r="CP182" i="9"/>
  <c r="CS181" i="9"/>
  <c r="CP181" i="9"/>
  <c r="CS180" i="9"/>
  <c r="CP180" i="9"/>
  <c r="CS179" i="9"/>
  <c r="CP179" i="9"/>
  <c r="CS178" i="9"/>
  <c r="CP178" i="9"/>
  <c r="CS177" i="9"/>
  <c r="CP177" i="9"/>
  <c r="CS176" i="9"/>
  <c r="CP176" i="9"/>
  <c r="CS175" i="9"/>
  <c r="CP175" i="9"/>
  <c r="CS174" i="9"/>
  <c r="CP174" i="9"/>
  <c r="CS173" i="9"/>
  <c r="CP173" i="9"/>
  <c r="CS172" i="9"/>
  <c r="CP172" i="9"/>
  <c r="CS171" i="9"/>
  <c r="CP171" i="9"/>
  <c r="CS170" i="9"/>
  <c r="CP170" i="9"/>
  <c r="CS169" i="9"/>
  <c r="CP169" i="9"/>
  <c r="CS168" i="9"/>
  <c r="CP168" i="9"/>
  <c r="CS167" i="9"/>
  <c r="CP167" i="9"/>
  <c r="CS166" i="9"/>
  <c r="CP166" i="9"/>
  <c r="CS165" i="9"/>
  <c r="CP165" i="9"/>
  <c r="CS164" i="9"/>
  <c r="CP164" i="9"/>
  <c r="CS163" i="9"/>
  <c r="CP163" i="9"/>
  <c r="CS162" i="9"/>
  <c r="CP162" i="9"/>
  <c r="CS161" i="9"/>
  <c r="CP161" i="9"/>
  <c r="CS160" i="9"/>
  <c r="CP160" i="9"/>
  <c r="CS159" i="9"/>
  <c r="CP159" i="9"/>
  <c r="CS158" i="9"/>
  <c r="CP158" i="9"/>
  <c r="CS157" i="9"/>
  <c r="CP157" i="9"/>
  <c r="CS156" i="9"/>
  <c r="CP156" i="9"/>
  <c r="CS155" i="9"/>
  <c r="CP155" i="9"/>
  <c r="CS154" i="9"/>
  <c r="CP154" i="9"/>
  <c r="CS153" i="9"/>
  <c r="CP153" i="9"/>
  <c r="CS152" i="9"/>
  <c r="CP152" i="9"/>
  <c r="CS151" i="9"/>
  <c r="CP151" i="9"/>
  <c r="CS150" i="9"/>
  <c r="CP150" i="9"/>
  <c r="CS149" i="9"/>
  <c r="CP149" i="9"/>
  <c r="CS148" i="9"/>
  <c r="CP148" i="9"/>
  <c r="CS147" i="9"/>
  <c r="CP147" i="9"/>
  <c r="CS146" i="9"/>
  <c r="CP146" i="9"/>
  <c r="CG19" i="9"/>
  <c r="CQ19" i="9" s="1"/>
  <c r="CG18" i="9"/>
  <c r="CQ18" i="9" s="1"/>
  <c r="CG17" i="9"/>
  <c r="CQ17" i="9" s="1"/>
  <c r="CG16" i="9"/>
  <c r="CQ16" i="9" s="1"/>
  <c r="CF13" i="9"/>
  <c r="CP13" i="9" s="1"/>
  <c r="CS13" i="9" s="1"/>
  <c r="CF14" i="9"/>
  <c r="CF15" i="9"/>
  <c r="CF201" i="9"/>
  <c r="CF200" i="9"/>
  <c r="CF199" i="9"/>
  <c r="CF195" i="9"/>
  <c r="CF196" i="9"/>
  <c r="CF197" i="9"/>
  <c r="CF198" i="9"/>
  <c r="CF194" i="9"/>
  <c r="CF193" i="9"/>
  <c r="CF192" i="9"/>
  <c r="CF191" i="9"/>
  <c r="CF190" i="9"/>
  <c r="CF189" i="9"/>
  <c r="CF188" i="9"/>
  <c r="CF187" i="9"/>
  <c r="CF186" i="9"/>
  <c r="CF185" i="9"/>
  <c r="CF184" i="9"/>
  <c r="CF183" i="9"/>
  <c r="CF182" i="9"/>
  <c r="CF181" i="9"/>
  <c r="CF180" i="9"/>
  <c r="CF179" i="9"/>
  <c r="CF178" i="9"/>
  <c r="CF177" i="9"/>
  <c r="CF176" i="9"/>
  <c r="CF175" i="9"/>
  <c r="CF174" i="9"/>
  <c r="CF173" i="9"/>
  <c r="CF172" i="9"/>
  <c r="CF171" i="9"/>
  <c r="CF170" i="9"/>
  <c r="CF169" i="9"/>
  <c r="CF168" i="9"/>
  <c r="CF167" i="9"/>
  <c r="CF166" i="9"/>
  <c r="CF165" i="9"/>
  <c r="CF164" i="9"/>
  <c r="CF163" i="9"/>
  <c r="CF162" i="9"/>
  <c r="CF161" i="9"/>
  <c r="CF160" i="9"/>
  <c r="CF159" i="9"/>
  <c r="CF158" i="9"/>
  <c r="CF157" i="9"/>
  <c r="CF156" i="9"/>
  <c r="CF155" i="9"/>
  <c r="CF154" i="9"/>
  <c r="CF153" i="9"/>
  <c r="CF152" i="9"/>
  <c r="CF151" i="9"/>
  <c r="CF150" i="9"/>
  <c r="CF149" i="9"/>
  <c r="CF148" i="9"/>
  <c r="CI147" i="9"/>
  <c r="CF147" i="9"/>
  <c r="CI146" i="9"/>
  <c r="CF146" i="9"/>
  <c r="CF140" i="9"/>
  <c r="CI140" i="9" s="1"/>
  <c r="CF139" i="9"/>
  <c r="CI139" i="9" s="1"/>
  <c r="CF138" i="9"/>
  <c r="CI138" i="9" s="1"/>
  <c r="CF137" i="9"/>
  <c r="CI137" i="9" s="1"/>
  <c r="CF136" i="9"/>
  <c r="CI136" i="9" s="1"/>
  <c r="CF135" i="9"/>
  <c r="CI135" i="9" s="1"/>
  <c r="CF134" i="9"/>
  <c r="CI134" i="9" s="1"/>
  <c r="CF133" i="9"/>
  <c r="CI133" i="9" s="1"/>
  <c r="CF132" i="9"/>
  <c r="CI132" i="9" s="1"/>
  <c r="CF131" i="9"/>
  <c r="CI131" i="9" s="1"/>
  <c r="CF130" i="9"/>
  <c r="CI130" i="9" s="1"/>
  <c r="CF129" i="9"/>
  <c r="CI129" i="9" s="1"/>
  <c r="CF128" i="9"/>
  <c r="CI128" i="9" s="1"/>
  <c r="CF127" i="9"/>
  <c r="CI127" i="9" s="1"/>
  <c r="CF126" i="9"/>
  <c r="CI126" i="9" s="1"/>
  <c r="CF125" i="9"/>
  <c r="CI125" i="9" s="1"/>
  <c r="CF124" i="9"/>
  <c r="CI124" i="9" s="1"/>
  <c r="CI123" i="9"/>
  <c r="CF123" i="9"/>
  <c r="CF122" i="9"/>
  <c r="CI122" i="9" s="1"/>
  <c r="CF121" i="9"/>
  <c r="CI121" i="9" s="1"/>
  <c r="CF120" i="9"/>
  <c r="CI120" i="9" s="1"/>
  <c r="CF119" i="9"/>
  <c r="CI119" i="9" s="1"/>
  <c r="CF118" i="9"/>
  <c r="CI118" i="9" s="1"/>
  <c r="CI117" i="9"/>
  <c r="CF117" i="9"/>
  <c r="CF116" i="9"/>
  <c r="CI116" i="9" s="1"/>
  <c r="CF115" i="9"/>
  <c r="CI115" i="9" s="1"/>
  <c r="CF114" i="9"/>
  <c r="CI114" i="9" s="1"/>
  <c r="CF113" i="9"/>
  <c r="CI113" i="9" s="1"/>
  <c r="CF112" i="9"/>
  <c r="CI112" i="9" s="1"/>
  <c r="CF111" i="9"/>
  <c r="CI111" i="9" s="1"/>
  <c r="CF110" i="9"/>
  <c r="CI110" i="9" s="1"/>
  <c r="CF109" i="9"/>
  <c r="CI109" i="9" s="1"/>
  <c r="CF108" i="9"/>
  <c r="CI108" i="9" s="1"/>
  <c r="CF107" i="9"/>
  <c r="CI107" i="9" s="1"/>
  <c r="CF106" i="9"/>
  <c r="CI106" i="9" s="1"/>
  <c r="CI105" i="9"/>
  <c r="CF105" i="9"/>
  <c r="CF104" i="9"/>
  <c r="CI104" i="9" s="1"/>
  <c r="CF103" i="9"/>
  <c r="CI103" i="9" s="1"/>
  <c r="CF102" i="9"/>
  <c r="CI102" i="9" s="1"/>
  <c r="CF101" i="9"/>
  <c r="CI101" i="9" s="1"/>
  <c r="CF100" i="9"/>
  <c r="CI100" i="9" s="1"/>
  <c r="CI99" i="9"/>
  <c r="CF99" i="9"/>
  <c r="CF98" i="9"/>
  <c r="CI98" i="9" s="1"/>
  <c r="CF97" i="9"/>
  <c r="CI97" i="9" s="1"/>
  <c r="CF96" i="9"/>
  <c r="CI96" i="9" s="1"/>
  <c r="CF95" i="9"/>
  <c r="CI95" i="9" s="1"/>
  <c r="CF94" i="9"/>
  <c r="CI94" i="9" s="1"/>
  <c r="CF93" i="9"/>
  <c r="CI93" i="9" s="1"/>
  <c r="CF92" i="9"/>
  <c r="CI92" i="9" s="1"/>
  <c r="CF91" i="9"/>
  <c r="CI91" i="9" s="1"/>
  <c r="CF90" i="9"/>
  <c r="CI90" i="9" s="1"/>
  <c r="CF89" i="9"/>
  <c r="CI89" i="9" s="1"/>
  <c r="CF88" i="9"/>
  <c r="CI88" i="9" s="1"/>
  <c r="CI87" i="9"/>
  <c r="CF87" i="9"/>
  <c r="CF86" i="9"/>
  <c r="CI86" i="9" s="1"/>
  <c r="CF85" i="9"/>
  <c r="CI85" i="9" s="1"/>
  <c r="CF84" i="9"/>
  <c r="CI84" i="9" s="1"/>
  <c r="CF83" i="9"/>
  <c r="CI83" i="9" s="1"/>
  <c r="CF82" i="9"/>
  <c r="CI82" i="9" s="1"/>
  <c r="CF81" i="9"/>
  <c r="CI81" i="9" s="1"/>
  <c r="CF80" i="9"/>
  <c r="CI80" i="9" s="1"/>
  <c r="CF79" i="9"/>
  <c r="CI79" i="9" s="1"/>
  <c r="CF78" i="9"/>
  <c r="CI78" i="9" s="1"/>
  <c r="CF77" i="9"/>
  <c r="CI77" i="9" s="1"/>
  <c r="CF76" i="9"/>
  <c r="CI76" i="9" s="1"/>
  <c r="CF75" i="9"/>
  <c r="CI75" i="9" s="1"/>
  <c r="CF74" i="9"/>
  <c r="CI74" i="9" s="1"/>
  <c r="CF73" i="9"/>
  <c r="CI73" i="9" s="1"/>
  <c r="CF72" i="9"/>
  <c r="CI72" i="9" s="1"/>
  <c r="CF71" i="9"/>
  <c r="CI71" i="9" s="1"/>
  <c r="CF70" i="9"/>
  <c r="CI70" i="9" s="1"/>
  <c r="CF69" i="9"/>
  <c r="CI69" i="9" s="1"/>
  <c r="CF68" i="9"/>
  <c r="CI68" i="9" s="1"/>
  <c r="CF67" i="9"/>
  <c r="CI67" i="9" s="1"/>
  <c r="CF66" i="9"/>
  <c r="CI66" i="9" s="1"/>
  <c r="CF65" i="9"/>
  <c r="CI65" i="9" s="1"/>
  <c r="CF64" i="9"/>
  <c r="CI64" i="9" s="1"/>
  <c r="CF63" i="9"/>
  <c r="CI63" i="9" s="1"/>
  <c r="CF62" i="9"/>
  <c r="CI62" i="9" s="1"/>
  <c r="CF61" i="9"/>
  <c r="CI61" i="9" s="1"/>
  <c r="CF60" i="9"/>
  <c r="CI60" i="9" s="1"/>
  <c r="CF59" i="9"/>
  <c r="CI59" i="9" s="1"/>
  <c r="CF58" i="9"/>
  <c r="CI58" i="9" s="1"/>
  <c r="CF57" i="9"/>
  <c r="CI57" i="9" s="1"/>
  <c r="CF56" i="9"/>
  <c r="CI56" i="9" s="1"/>
  <c r="CF55" i="9"/>
  <c r="CI55" i="9" s="1"/>
  <c r="CF54" i="9"/>
  <c r="CI54" i="9" s="1"/>
  <c r="CF53" i="9"/>
  <c r="CI53" i="9" s="1"/>
  <c r="CF52" i="9"/>
  <c r="CI52" i="9" s="1"/>
  <c r="CF51" i="9"/>
  <c r="CI51" i="9" s="1"/>
  <c r="CF50" i="9"/>
  <c r="CI50" i="9" s="1"/>
  <c r="CF49" i="9"/>
  <c r="CI49" i="9" s="1"/>
  <c r="CF48" i="9"/>
  <c r="CI48" i="9" s="1"/>
  <c r="CF47" i="9"/>
  <c r="CI47" i="9" s="1"/>
  <c r="CF46" i="9"/>
  <c r="CI46" i="9" s="1"/>
  <c r="CF45" i="9"/>
  <c r="CI45" i="9" s="1"/>
  <c r="CF44" i="9"/>
  <c r="CI44" i="9" s="1"/>
  <c r="CF43" i="9"/>
  <c r="CI43" i="9" s="1"/>
  <c r="CF42" i="9"/>
  <c r="CI42" i="9" s="1"/>
  <c r="CF41" i="9"/>
  <c r="CI41" i="9" s="1"/>
  <c r="CF40" i="9"/>
  <c r="CI40" i="9" s="1"/>
  <c r="CF39" i="9"/>
  <c r="CI39" i="9" s="1"/>
  <c r="CF38" i="9"/>
  <c r="CI38" i="9" s="1"/>
  <c r="CF37" i="9"/>
  <c r="CI37" i="9" s="1"/>
  <c r="CF36" i="9"/>
  <c r="CI36" i="9" s="1"/>
  <c r="CF35" i="9"/>
  <c r="CI35" i="9" s="1"/>
  <c r="CF34" i="9"/>
  <c r="CI34" i="9" s="1"/>
  <c r="CI33" i="9"/>
  <c r="CF33" i="9"/>
  <c r="CF32" i="9"/>
  <c r="CI32" i="9" s="1"/>
  <c r="CF31" i="9"/>
  <c r="CI31" i="9" s="1"/>
  <c r="CF30" i="9"/>
  <c r="CI30" i="9" s="1"/>
  <c r="CF29" i="9"/>
  <c r="CI29" i="9" s="1"/>
  <c r="CF27" i="9"/>
  <c r="CP27" i="9" s="1"/>
  <c r="CS27" i="9" s="1"/>
  <c r="CF26" i="9"/>
  <c r="CI26" i="9" s="1"/>
  <c r="CF25" i="9"/>
  <c r="CI25" i="9" s="1"/>
  <c r="CF24" i="9"/>
  <c r="CI24" i="9" s="1"/>
  <c r="CF23" i="9"/>
  <c r="CI23" i="9" s="1"/>
  <c r="CF22" i="9"/>
  <c r="CI22" i="9" s="1"/>
  <c r="CF21" i="9"/>
  <c r="CI21" i="9" s="1"/>
  <c r="CF20" i="9"/>
  <c r="CI20" i="9" s="1"/>
  <c r="CF19" i="9"/>
  <c r="CI19" i="9" s="1"/>
  <c r="CF18" i="9"/>
  <c r="CI18" i="9" s="1"/>
  <c r="CF17" i="9"/>
  <c r="CI17" i="9" s="1"/>
  <c r="CF16" i="9"/>
  <c r="CI16" i="9" s="1"/>
  <c r="CI15" i="9"/>
  <c r="CI14" i="9"/>
  <c r="CF12" i="9"/>
  <c r="CI12" i="9" s="1"/>
  <c r="CF11" i="9"/>
  <c r="CI11" i="9" s="1"/>
  <c r="CF10" i="9"/>
  <c r="CI10" i="9" s="1"/>
  <c r="CF9" i="9"/>
  <c r="CI9" i="9" s="1"/>
  <c r="CF8" i="9"/>
  <c r="CI8" i="9" s="1"/>
  <c r="CF7" i="9"/>
  <c r="CI7" i="9" s="1"/>
  <c r="BY17" i="9"/>
  <c r="BY18" i="9"/>
  <c r="BY19" i="9"/>
  <c r="BY20" i="9"/>
  <c r="BY21" i="9"/>
  <c r="BY22" i="9"/>
  <c r="BY23" i="9"/>
  <c r="BY24" i="9"/>
  <c r="BY25" i="9"/>
  <c r="BY26" i="9"/>
  <c r="BY27" i="9"/>
  <c r="BY28" i="9"/>
  <c r="BY29" i="9"/>
  <c r="BY30" i="9"/>
  <c r="BY31" i="9"/>
  <c r="BY32" i="9"/>
  <c r="BY33" i="9"/>
  <c r="BY34" i="9"/>
  <c r="BY35" i="9"/>
  <c r="BY36" i="9"/>
  <c r="BY37" i="9"/>
  <c r="BY38" i="9"/>
  <c r="BY39" i="9"/>
  <c r="BY40" i="9"/>
  <c r="BY41" i="9"/>
  <c r="BY42" i="9"/>
  <c r="BY43" i="9"/>
  <c r="BY44" i="9"/>
  <c r="BY45" i="9"/>
  <c r="BY46" i="9"/>
  <c r="BY47" i="9"/>
  <c r="BY48" i="9"/>
  <c r="BY49" i="9"/>
  <c r="BY50" i="9"/>
  <c r="BY51" i="9"/>
  <c r="BY52" i="9"/>
  <c r="BY53" i="9"/>
  <c r="BY54" i="9"/>
  <c r="BY55" i="9"/>
  <c r="BY56" i="9"/>
  <c r="BY57" i="9"/>
  <c r="BY58" i="9"/>
  <c r="BY59" i="9"/>
  <c r="BY60" i="9"/>
  <c r="BY61" i="9"/>
  <c r="BY62" i="9"/>
  <c r="BY63" i="9"/>
  <c r="BY64" i="9"/>
  <c r="BY65" i="9"/>
  <c r="BY66" i="9"/>
  <c r="BY67" i="9"/>
  <c r="BY68" i="9"/>
  <c r="BY69" i="9"/>
  <c r="BY70" i="9"/>
  <c r="BY71" i="9"/>
  <c r="BY72" i="9"/>
  <c r="BY73" i="9"/>
  <c r="BY74" i="9"/>
  <c r="BY75" i="9"/>
  <c r="BY76" i="9"/>
  <c r="BY77" i="9"/>
  <c r="BY78" i="9"/>
  <c r="BY79" i="9"/>
  <c r="BY80" i="9"/>
  <c r="BY81" i="9"/>
  <c r="BY82" i="9"/>
  <c r="BY83" i="9"/>
  <c r="BY84" i="9"/>
  <c r="BY85" i="9"/>
  <c r="BY86" i="9"/>
  <c r="BY87" i="9"/>
  <c r="BY88" i="9"/>
  <c r="BY89" i="9"/>
  <c r="BY90" i="9"/>
  <c r="BY91" i="9"/>
  <c r="BY92" i="9"/>
  <c r="BY93" i="9"/>
  <c r="BY94" i="9"/>
  <c r="BY95" i="9"/>
  <c r="BY96" i="9"/>
  <c r="BY97" i="9"/>
  <c r="BY98" i="9"/>
  <c r="BY99" i="9"/>
  <c r="BY100" i="9"/>
  <c r="BY101" i="9"/>
  <c r="BY102" i="9"/>
  <c r="BY103" i="9"/>
  <c r="BY104" i="9"/>
  <c r="BY105" i="9"/>
  <c r="BY106" i="9"/>
  <c r="BY107" i="9"/>
  <c r="BY108" i="9"/>
  <c r="BY109" i="9"/>
  <c r="BY110" i="9"/>
  <c r="BY111" i="9"/>
  <c r="BY112" i="9"/>
  <c r="BY113" i="9"/>
  <c r="BY114" i="9"/>
  <c r="BY115" i="9"/>
  <c r="BY116" i="9"/>
  <c r="BY117" i="9"/>
  <c r="BY118" i="9"/>
  <c r="BY119" i="9"/>
  <c r="BY120" i="9"/>
  <c r="BY121" i="9"/>
  <c r="BY122" i="9"/>
  <c r="BY123" i="9"/>
  <c r="BY124" i="9"/>
  <c r="BY125" i="9"/>
  <c r="BY126" i="9"/>
  <c r="BY127" i="9"/>
  <c r="BY128" i="9"/>
  <c r="BY129" i="9"/>
  <c r="BY130" i="9"/>
  <c r="BY131" i="9"/>
  <c r="BY132" i="9"/>
  <c r="BY133" i="9"/>
  <c r="BY134" i="9"/>
  <c r="BY135" i="9"/>
  <c r="BY136" i="9"/>
  <c r="BY137" i="9"/>
  <c r="BY138" i="9"/>
  <c r="BY139" i="9"/>
  <c r="BY140" i="9"/>
  <c r="BY16" i="9"/>
  <c r="BY14" i="9"/>
  <c r="BY15" i="9"/>
  <c r="BY8" i="9"/>
  <c r="BY9" i="9"/>
  <c r="BY10" i="9"/>
  <c r="BY11" i="9"/>
  <c r="BY12" i="9"/>
  <c r="BY13" i="9"/>
  <c r="BY7" i="9"/>
  <c r="BY149" i="9"/>
  <c r="BY150" i="9"/>
  <c r="BY151" i="9"/>
  <c r="BY152" i="9"/>
  <c r="BY153" i="9"/>
  <c r="BY154" i="9"/>
  <c r="BY155" i="9"/>
  <c r="BY156" i="9"/>
  <c r="BY157" i="9"/>
  <c r="BY158" i="9"/>
  <c r="BY159" i="9"/>
  <c r="BY160" i="9"/>
  <c r="BY161" i="9"/>
  <c r="BY162" i="9"/>
  <c r="BY163" i="9"/>
  <c r="BY164" i="9"/>
  <c r="BY165" i="9"/>
  <c r="BY166" i="9"/>
  <c r="BY167" i="9"/>
  <c r="BY168" i="9"/>
  <c r="BY169" i="9"/>
  <c r="BY170" i="9"/>
  <c r="BY171" i="9"/>
  <c r="BY172" i="9"/>
  <c r="BY173" i="9"/>
  <c r="BY174" i="9"/>
  <c r="BY175" i="9"/>
  <c r="BY176" i="9"/>
  <c r="BY177" i="9"/>
  <c r="BY178" i="9"/>
  <c r="BY179" i="9"/>
  <c r="BY180" i="9"/>
  <c r="BY181" i="9"/>
  <c r="BY182" i="9"/>
  <c r="BY183" i="9"/>
  <c r="BY184" i="9"/>
  <c r="BY185" i="9"/>
  <c r="BY186" i="9"/>
  <c r="BY187" i="9"/>
  <c r="BY188" i="9"/>
  <c r="BY189" i="9"/>
  <c r="BY190" i="9"/>
  <c r="BY191" i="9"/>
  <c r="BY192" i="9"/>
  <c r="BY193" i="9"/>
  <c r="BY194" i="9"/>
  <c r="BY146" i="9"/>
  <c r="BY147" i="9"/>
  <c r="BV37" i="9"/>
  <c r="CP64" i="9" l="1"/>
  <c r="CS64" i="9" s="1"/>
  <c r="CI13" i="9"/>
  <c r="CP60" i="9"/>
  <c r="CS60" i="9" s="1"/>
  <c r="CI27" i="9"/>
  <c r="CP21" i="9"/>
  <c r="CS21" i="9" s="1"/>
  <c r="CP17" i="9"/>
  <c r="CS17" i="9" s="1"/>
  <c r="CP18" i="9"/>
  <c r="CS18" i="9" s="1"/>
  <c r="CP19" i="9"/>
  <c r="CS19" i="9" s="1"/>
  <c r="CP16" i="9"/>
  <c r="CS16" i="9" s="1"/>
  <c r="BJ19" i="9"/>
  <c r="BJ18" i="9"/>
  <c r="BJ16" i="9"/>
  <c r="BC7" i="9"/>
  <c r="BL7" i="9" s="1"/>
  <c r="BO7" i="9" s="1"/>
  <c r="BC191" i="9"/>
  <c r="BL191" i="9" s="1"/>
  <c r="BV191" i="9" s="1"/>
  <c r="BC190" i="9"/>
  <c r="BL190" i="9" s="1"/>
  <c r="BV190" i="9" s="1"/>
  <c r="BC188" i="9"/>
  <c r="BL188" i="9" s="1"/>
  <c r="BV188" i="9" s="1"/>
  <c r="BC189" i="9"/>
  <c r="BL189" i="9" s="1"/>
  <c r="BV189" i="9" s="1"/>
  <c r="BC192" i="9"/>
  <c r="BL192" i="9" s="1"/>
  <c r="BV192" i="9" s="1"/>
  <c r="BC193" i="9"/>
  <c r="BL193" i="9" s="1"/>
  <c r="BV193" i="9" s="1"/>
  <c r="BC194" i="9"/>
  <c r="BL194" i="9" s="1"/>
  <c r="BV194" i="9" s="1"/>
  <c r="AW7" i="9"/>
  <c r="BV7" i="9" l="1"/>
  <c r="AB173" i="9"/>
  <c r="AE188" i="9"/>
  <c r="AB174" i="9"/>
  <c r="AB175" i="9"/>
  <c r="AB176" i="9"/>
  <c r="AB177" i="9"/>
  <c r="AB178" i="9"/>
  <c r="AB179" i="9"/>
  <c r="AB180" i="9"/>
  <c r="AB181" i="9"/>
  <c r="AB182" i="9"/>
  <c r="AB183" i="9"/>
  <c r="AB184" i="9"/>
  <c r="AB185" i="9"/>
  <c r="AB186" i="9"/>
  <c r="AB187" i="9"/>
  <c r="AB188" i="9"/>
  <c r="AK188" i="9" s="1"/>
  <c r="AB189" i="9"/>
  <c r="AK189" i="9" s="1"/>
  <c r="AB190" i="9"/>
  <c r="AK190" i="9" s="1"/>
  <c r="AB191" i="9"/>
  <c r="AK191" i="9" s="1"/>
  <c r="AB192" i="9"/>
  <c r="AK192" i="9" s="1"/>
  <c r="AB193" i="9"/>
  <c r="AK193" i="9" s="1"/>
  <c r="AE173" i="9"/>
  <c r="AE174" i="9"/>
  <c r="AE175" i="9"/>
  <c r="AE176" i="9"/>
  <c r="AE177" i="9"/>
  <c r="AE178" i="9"/>
  <c r="AE179" i="9"/>
  <c r="AE180" i="9"/>
  <c r="AE181" i="9"/>
  <c r="AE182" i="9"/>
  <c r="AE183" i="9"/>
  <c r="AE184" i="9"/>
  <c r="AE185" i="9"/>
  <c r="AE186" i="9"/>
  <c r="AE187" i="9"/>
  <c r="AE189" i="9"/>
  <c r="AE190" i="9"/>
  <c r="AE191" i="9"/>
  <c r="AE192" i="9"/>
  <c r="AE193" i="9"/>
  <c r="AK173" i="9" l="1"/>
  <c r="AT173" i="9" s="1"/>
  <c r="BC173" i="9" s="1"/>
  <c r="BL173" i="9" s="1"/>
  <c r="BV173" i="9" s="1"/>
  <c r="AK174" i="9"/>
  <c r="AT174" i="9" s="1"/>
  <c r="BC174" i="9" s="1"/>
  <c r="BL174" i="9" s="1"/>
  <c r="BV174" i="9" s="1"/>
  <c r="AK175" i="9"/>
  <c r="AT175" i="9" s="1"/>
  <c r="BC175" i="9" s="1"/>
  <c r="BL175" i="9" s="1"/>
  <c r="BV175" i="9" s="1"/>
  <c r="AK176" i="9"/>
  <c r="AT176" i="9" s="1"/>
  <c r="BC176" i="9" s="1"/>
  <c r="BL176" i="9" s="1"/>
  <c r="BV176" i="9" s="1"/>
  <c r="AK177" i="9"/>
  <c r="AT177" i="9" s="1"/>
  <c r="BC177" i="9" s="1"/>
  <c r="BL177" i="9" s="1"/>
  <c r="BV177" i="9" s="1"/>
  <c r="AK178" i="9"/>
  <c r="AT178" i="9" s="1"/>
  <c r="BC178" i="9" s="1"/>
  <c r="BL178" i="9" s="1"/>
  <c r="BV178" i="9" s="1"/>
  <c r="AK179" i="9"/>
  <c r="AT179" i="9" s="1"/>
  <c r="BC179" i="9" s="1"/>
  <c r="BL179" i="9" s="1"/>
  <c r="BV179" i="9" s="1"/>
  <c r="AK180" i="9"/>
  <c r="AT180" i="9" s="1"/>
  <c r="BC180" i="9" s="1"/>
  <c r="BL180" i="9" s="1"/>
  <c r="BV180" i="9" s="1"/>
  <c r="AK181" i="9"/>
  <c r="AT181" i="9" s="1"/>
  <c r="BC181" i="9" s="1"/>
  <c r="BL181" i="9" s="1"/>
  <c r="BV181" i="9" s="1"/>
  <c r="AK182" i="9"/>
  <c r="AT182" i="9" s="1"/>
  <c r="BC182" i="9" s="1"/>
  <c r="BL182" i="9" s="1"/>
  <c r="BV182" i="9" s="1"/>
  <c r="AK183" i="9"/>
  <c r="AT183" i="9" s="1"/>
  <c r="BC183" i="9" s="1"/>
  <c r="BL183" i="9" s="1"/>
  <c r="BV183" i="9" s="1"/>
  <c r="AK184" i="9"/>
  <c r="AT184" i="9" s="1"/>
  <c r="BC184" i="9" s="1"/>
  <c r="BL184" i="9" s="1"/>
  <c r="BV184" i="9" s="1"/>
  <c r="AK185" i="9"/>
  <c r="AT185" i="9" s="1"/>
  <c r="BC185" i="9" s="1"/>
  <c r="BL185" i="9" s="1"/>
  <c r="BV185" i="9" s="1"/>
  <c r="AK186" i="9"/>
  <c r="AT186" i="9" s="1"/>
  <c r="BC186" i="9" s="1"/>
  <c r="BL186" i="9" s="1"/>
  <c r="BV186" i="9" s="1"/>
  <c r="AK187" i="9"/>
  <c r="AT187" i="9" s="1"/>
  <c r="BC187" i="9" s="1"/>
  <c r="BL187" i="9" s="1"/>
  <c r="BV187" i="9" s="1"/>
  <c r="AE147" i="9"/>
  <c r="AE148" i="9"/>
  <c r="AE149" i="9"/>
  <c r="AE150" i="9"/>
  <c r="AE151" i="9"/>
  <c r="AE152" i="9"/>
  <c r="AE153" i="9"/>
  <c r="AE154" i="9"/>
  <c r="AE155" i="9"/>
  <c r="AE156" i="9"/>
  <c r="AE157" i="9"/>
  <c r="AE158" i="9"/>
  <c r="AE159" i="9"/>
  <c r="AE160" i="9"/>
  <c r="AE161" i="9"/>
  <c r="AE162" i="9"/>
  <c r="AE163" i="9"/>
  <c r="AE164" i="9"/>
  <c r="AE165" i="9"/>
  <c r="AE166" i="9"/>
  <c r="AE167" i="9"/>
  <c r="AE168" i="9"/>
  <c r="AE169" i="9"/>
  <c r="AE170" i="9"/>
  <c r="AE171" i="9"/>
  <c r="AE172" i="9"/>
  <c r="AE146" i="9"/>
  <c r="AE130" i="9"/>
  <c r="AE137" i="9"/>
  <c r="AE136" i="9"/>
  <c r="AE138"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1" i="9"/>
  <c r="AE132" i="9"/>
  <c r="AE133" i="9"/>
  <c r="AE134" i="9"/>
  <c r="AE135" i="9"/>
  <c r="AE139" i="9"/>
  <c r="AE140" i="9"/>
  <c r="AE7" i="9"/>
  <c r="V7" i="9"/>
  <c r="AB49" i="9"/>
  <c r="AK49" i="9" s="1"/>
  <c r="AT49" i="9" s="1"/>
  <c r="AW49" i="9" l="1"/>
  <c r="BC49" i="9"/>
  <c r="AB50" i="9"/>
  <c r="AK50" i="9" s="1"/>
  <c r="AT50" i="9" s="1"/>
  <c r="AB51" i="9"/>
  <c r="AK51" i="9" s="1"/>
  <c r="AT51" i="9" s="1"/>
  <c r="AB52" i="9"/>
  <c r="AK52" i="9" s="1"/>
  <c r="AT52" i="9" s="1"/>
  <c r="AB53" i="9"/>
  <c r="AK53" i="9" s="1"/>
  <c r="AT53" i="9" s="1"/>
  <c r="AB54" i="9"/>
  <c r="AK54" i="9" s="1"/>
  <c r="AT54" i="9" s="1"/>
  <c r="AB55" i="9"/>
  <c r="AK55" i="9" s="1"/>
  <c r="AT55" i="9" s="1"/>
  <c r="AB56" i="9"/>
  <c r="AK56" i="9" s="1"/>
  <c r="AT56" i="9" s="1"/>
  <c r="AB57" i="9"/>
  <c r="AK57" i="9" s="1"/>
  <c r="AT57" i="9" s="1"/>
  <c r="AB58" i="9"/>
  <c r="AK58" i="9" s="1"/>
  <c r="AT58" i="9" s="1"/>
  <c r="AB59" i="9"/>
  <c r="AK59" i="9" s="1"/>
  <c r="AT59" i="9" s="1"/>
  <c r="AB60" i="9"/>
  <c r="AK60" i="9" s="1"/>
  <c r="AT60" i="9" s="1"/>
  <c r="AB61" i="9"/>
  <c r="AK61" i="9" s="1"/>
  <c r="AT61" i="9" s="1"/>
  <c r="AB62" i="9"/>
  <c r="AK62" i="9" s="1"/>
  <c r="AT62" i="9" s="1"/>
  <c r="AB63" i="9"/>
  <c r="AK63" i="9" s="1"/>
  <c r="AT63" i="9" s="1"/>
  <c r="AB64" i="9"/>
  <c r="AK64" i="9" s="1"/>
  <c r="AT64" i="9" s="1"/>
  <c r="AB65" i="9"/>
  <c r="AK65" i="9" s="1"/>
  <c r="AT65" i="9" s="1"/>
  <c r="AB66" i="9"/>
  <c r="AK66" i="9" s="1"/>
  <c r="AT66" i="9" s="1"/>
  <c r="AB67" i="9"/>
  <c r="AK67" i="9" s="1"/>
  <c r="AT67" i="9" s="1"/>
  <c r="AB68" i="9"/>
  <c r="AK68" i="9" s="1"/>
  <c r="AT68" i="9" s="1"/>
  <c r="AB69" i="9"/>
  <c r="AK69" i="9" s="1"/>
  <c r="AT69" i="9" s="1"/>
  <c r="AB70" i="9"/>
  <c r="AK70" i="9" s="1"/>
  <c r="AT70" i="9" s="1"/>
  <c r="AB71" i="9"/>
  <c r="AK71" i="9" s="1"/>
  <c r="AT71" i="9" s="1"/>
  <c r="AB72" i="9"/>
  <c r="AK72" i="9" s="1"/>
  <c r="AT72" i="9" s="1"/>
  <c r="AB73" i="9"/>
  <c r="AK73" i="9" s="1"/>
  <c r="AT73" i="9" s="1"/>
  <c r="AB74" i="9"/>
  <c r="AK74" i="9" s="1"/>
  <c r="AT74" i="9" s="1"/>
  <c r="AB75" i="9"/>
  <c r="AK75" i="9" s="1"/>
  <c r="AT75" i="9" s="1"/>
  <c r="AB76" i="9"/>
  <c r="AK76" i="9" s="1"/>
  <c r="AT76" i="9" s="1"/>
  <c r="AB77" i="9"/>
  <c r="AK77" i="9" s="1"/>
  <c r="AT77" i="9" s="1"/>
  <c r="AB78" i="9"/>
  <c r="AK78" i="9" s="1"/>
  <c r="AT78" i="9" s="1"/>
  <c r="AB79" i="9"/>
  <c r="AK79" i="9" s="1"/>
  <c r="AT79" i="9" s="1"/>
  <c r="AB80" i="9"/>
  <c r="AK80" i="9" s="1"/>
  <c r="AT80" i="9" s="1"/>
  <c r="AB81" i="9"/>
  <c r="AK81" i="9" s="1"/>
  <c r="AT81" i="9" s="1"/>
  <c r="AB82" i="9"/>
  <c r="AK82" i="9" s="1"/>
  <c r="AT82" i="9" s="1"/>
  <c r="AB83" i="9"/>
  <c r="AK83" i="9" s="1"/>
  <c r="AT83" i="9" s="1"/>
  <c r="AB84" i="9"/>
  <c r="AK84" i="9" s="1"/>
  <c r="AT84" i="9" s="1"/>
  <c r="AB85" i="9"/>
  <c r="AK85" i="9" s="1"/>
  <c r="AT85" i="9" s="1"/>
  <c r="AB86" i="9"/>
  <c r="AK86" i="9" s="1"/>
  <c r="AT86" i="9" s="1"/>
  <c r="AB87" i="9"/>
  <c r="AK87" i="9" s="1"/>
  <c r="AT87" i="9" s="1"/>
  <c r="AB88" i="9"/>
  <c r="AK88" i="9" s="1"/>
  <c r="AT88" i="9" s="1"/>
  <c r="AB89" i="9"/>
  <c r="AK89" i="9" s="1"/>
  <c r="AT89" i="9" s="1"/>
  <c r="AB90" i="9"/>
  <c r="AK90" i="9" s="1"/>
  <c r="AT90" i="9" s="1"/>
  <c r="AB91" i="9"/>
  <c r="AK91" i="9" s="1"/>
  <c r="AT91" i="9" s="1"/>
  <c r="AB92" i="9"/>
  <c r="AK92" i="9" s="1"/>
  <c r="AT92" i="9" s="1"/>
  <c r="AB93" i="9"/>
  <c r="AK93" i="9" s="1"/>
  <c r="AT93" i="9" s="1"/>
  <c r="AB94" i="9"/>
  <c r="AK94" i="9" s="1"/>
  <c r="AT94" i="9" s="1"/>
  <c r="AB95" i="9"/>
  <c r="AK95" i="9" s="1"/>
  <c r="AT95" i="9" s="1"/>
  <c r="AB96" i="9"/>
  <c r="AK96" i="9" s="1"/>
  <c r="AT96" i="9" s="1"/>
  <c r="AB97" i="9"/>
  <c r="AK97" i="9" s="1"/>
  <c r="AT97" i="9" s="1"/>
  <c r="AB98" i="9"/>
  <c r="AK98" i="9" s="1"/>
  <c r="AT98" i="9" s="1"/>
  <c r="AB99" i="9"/>
  <c r="AK99" i="9" s="1"/>
  <c r="AT99" i="9" s="1"/>
  <c r="AB100" i="9"/>
  <c r="AK100" i="9" s="1"/>
  <c r="AT100" i="9" s="1"/>
  <c r="AB101" i="9"/>
  <c r="AK101" i="9" s="1"/>
  <c r="AT101" i="9" s="1"/>
  <c r="AB102" i="9"/>
  <c r="AK102" i="9" s="1"/>
  <c r="AT102" i="9" s="1"/>
  <c r="AB103" i="9"/>
  <c r="AK103" i="9" s="1"/>
  <c r="AT103" i="9" s="1"/>
  <c r="AB104" i="9"/>
  <c r="AK104" i="9" s="1"/>
  <c r="AT104" i="9" s="1"/>
  <c r="AB105" i="9"/>
  <c r="AK105" i="9" s="1"/>
  <c r="AT105" i="9" s="1"/>
  <c r="AB106" i="9"/>
  <c r="AK106" i="9" s="1"/>
  <c r="AT106" i="9" s="1"/>
  <c r="AB107" i="9"/>
  <c r="AK107" i="9" s="1"/>
  <c r="AT107" i="9" s="1"/>
  <c r="AB108" i="9"/>
  <c r="AK108" i="9" s="1"/>
  <c r="AT108" i="9" s="1"/>
  <c r="AB109" i="9"/>
  <c r="AK109" i="9" s="1"/>
  <c r="AT109" i="9" s="1"/>
  <c r="AB110" i="9"/>
  <c r="AK110" i="9" s="1"/>
  <c r="AT110" i="9" s="1"/>
  <c r="AB111" i="9"/>
  <c r="AK111" i="9" s="1"/>
  <c r="AT111" i="9" s="1"/>
  <c r="AB112" i="9"/>
  <c r="AK112" i="9" s="1"/>
  <c r="AT112" i="9" s="1"/>
  <c r="AB113" i="9"/>
  <c r="AK113" i="9" s="1"/>
  <c r="AT113" i="9" s="1"/>
  <c r="AB114" i="9"/>
  <c r="AK114" i="9" s="1"/>
  <c r="AT114" i="9" s="1"/>
  <c r="AB115" i="9"/>
  <c r="AK115" i="9" s="1"/>
  <c r="AT115" i="9" s="1"/>
  <c r="AB116" i="9"/>
  <c r="AK116" i="9" s="1"/>
  <c r="AT116" i="9" s="1"/>
  <c r="AB117" i="9"/>
  <c r="AK117" i="9" s="1"/>
  <c r="AT117" i="9" s="1"/>
  <c r="AB118" i="9"/>
  <c r="AK118" i="9" s="1"/>
  <c r="AT118" i="9" s="1"/>
  <c r="AB119" i="9"/>
  <c r="AK119" i="9" s="1"/>
  <c r="AT119" i="9" s="1"/>
  <c r="AB120" i="9"/>
  <c r="AK120" i="9" s="1"/>
  <c r="AT120" i="9" s="1"/>
  <c r="AB121" i="9"/>
  <c r="AK121" i="9" s="1"/>
  <c r="AT121" i="9" s="1"/>
  <c r="AB122" i="9"/>
  <c r="AK122" i="9" s="1"/>
  <c r="AT122" i="9" s="1"/>
  <c r="AB123" i="9"/>
  <c r="AK123" i="9" s="1"/>
  <c r="AT123" i="9" s="1"/>
  <c r="AB124" i="9"/>
  <c r="AK124" i="9" s="1"/>
  <c r="AT124" i="9" s="1"/>
  <c r="AB125" i="9"/>
  <c r="AK125" i="9" s="1"/>
  <c r="AT125" i="9" s="1"/>
  <c r="AB126" i="9"/>
  <c r="AK126" i="9" s="1"/>
  <c r="AT126" i="9" s="1"/>
  <c r="AB127" i="9"/>
  <c r="AK127" i="9" s="1"/>
  <c r="AT127" i="9" s="1"/>
  <c r="AB128" i="9"/>
  <c r="AK128" i="9" s="1"/>
  <c r="AT128" i="9" s="1"/>
  <c r="AB129" i="9"/>
  <c r="AK129" i="9" s="1"/>
  <c r="AT129" i="9" s="1"/>
  <c r="AB130" i="9"/>
  <c r="AK130" i="9" s="1"/>
  <c r="AT130" i="9" s="1"/>
  <c r="AB131" i="9"/>
  <c r="AK131" i="9" s="1"/>
  <c r="AT131" i="9" s="1"/>
  <c r="AB132" i="9"/>
  <c r="AK132" i="9" s="1"/>
  <c r="AT132" i="9" s="1"/>
  <c r="AB133" i="9"/>
  <c r="AK133" i="9" s="1"/>
  <c r="AT133" i="9" s="1"/>
  <c r="AB134" i="9"/>
  <c r="AK134" i="9" s="1"/>
  <c r="AT134" i="9" s="1"/>
  <c r="AB135" i="9"/>
  <c r="AK135" i="9" s="1"/>
  <c r="AT135" i="9" s="1"/>
  <c r="AB136" i="9"/>
  <c r="AK136" i="9" s="1"/>
  <c r="AT136" i="9" s="1"/>
  <c r="AB137" i="9"/>
  <c r="AK137" i="9" s="1"/>
  <c r="AT137" i="9" s="1"/>
  <c r="AB138" i="9"/>
  <c r="AK138" i="9" s="1"/>
  <c r="AT138" i="9" s="1"/>
  <c r="AB139" i="9"/>
  <c r="AK139" i="9" s="1"/>
  <c r="AT139" i="9" s="1"/>
  <c r="AB140" i="9"/>
  <c r="AK140" i="9" s="1"/>
  <c r="AT140" i="9" s="1"/>
  <c r="AB7" i="9"/>
  <c r="AK7" i="9" s="1"/>
  <c r="AB8" i="9"/>
  <c r="AK8" i="9" s="1"/>
  <c r="AT8" i="9" s="1"/>
  <c r="AB9" i="9"/>
  <c r="AK9" i="9" s="1"/>
  <c r="AT9" i="9" s="1"/>
  <c r="AB10" i="9"/>
  <c r="AK10" i="9" s="1"/>
  <c r="AT10" i="9" s="1"/>
  <c r="AB11" i="9"/>
  <c r="AK11" i="9" s="1"/>
  <c r="AT11" i="9" s="1"/>
  <c r="AB12" i="9"/>
  <c r="AK12" i="9" s="1"/>
  <c r="AT12" i="9" s="1"/>
  <c r="AB13" i="9"/>
  <c r="AK13" i="9" s="1"/>
  <c r="AT13" i="9" s="1"/>
  <c r="AB14" i="9"/>
  <c r="AK14" i="9" s="1"/>
  <c r="AT14" i="9" s="1"/>
  <c r="AB15" i="9"/>
  <c r="AK15" i="9" s="1"/>
  <c r="AT15" i="9" s="1"/>
  <c r="AB16" i="9"/>
  <c r="AK16" i="9" s="1"/>
  <c r="AB17" i="9"/>
  <c r="AK17" i="9" s="1"/>
  <c r="AT17" i="9" s="1"/>
  <c r="AB18" i="9"/>
  <c r="AK18" i="9" s="1"/>
  <c r="AT18" i="9" s="1"/>
  <c r="AB19" i="9"/>
  <c r="AK19" i="9" s="1"/>
  <c r="AT19" i="9" s="1"/>
  <c r="AB20" i="9"/>
  <c r="AK20" i="9" s="1"/>
  <c r="AT20" i="9" s="1"/>
  <c r="AB21" i="9"/>
  <c r="AK21" i="9" s="1"/>
  <c r="AT21" i="9" s="1"/>
  <c r="AB22" i="9"/>
  <c r="AK22" i="9" s="1"/>
  <c r="AT22" i="9" s="1"/>
  <c r="AB23" i="9"/>
  <c r="AK23" i="9" s="1"/>
  <c r="AT23" i="9" s="1"/>
  <c r="AB24" i="9"/>
  <c r="AK24" i="9" s="1"/>
  <c r="AT24" i="9" s="1"/>
  <c r="AB25" i="9"/>
  <c r="AK25" i="9" s="1"/>
  <c r="AT25" i="9" s="1"/>
  <c r="AB26" i="9"/>
  <c r="AK26" i="9" s="1"/>
  <c r="AT26" i="9" s="1"/>
  <c r="AB27" i="9"/>
  <c r="AK27" i="9" s="1"/>
  <c r="AT27" i="9" s="1"/>
  <c r="BC27" i="9" s="1"/>
  <c r="AB28" i="9"/>
  <c r="AK28" i="9" s="1"/>
  <c r="AT28" i="9" s="1"/>
  <c r="AB29" i="9"/>
  <c r="AK29" i="9" s="1"/>
  <c r="AT29" i="9" s="1"/>
  <c r="AB30" i="9"/>
  <c r="AK30" i="9" s="1"/>
  <c r="AT30" i="9" s="1"/>
  <c r="AB31" i="9"/>
  <c r="AK31" i="9" s="1"/>
  <c r="AT31" i="9" s="1"/>
  <c r="AB32" i="9"/>
  <c r="AK32" i="9" s="1"/>
  <c r="AT32" i="9" s="1"/>
  <c r="AB33" i="9"/>
  <c r="AK33" i="9" s="1"/>
  <c r="AT33" i="9" s="1"/>
  <c r="AB34" i="9"/>
  <c r="AK34" i="9" s="1"/>
  <c r="AT34" i="9" s="1"/>
  <c r="AB35" i="9"/>
  <c r="AK35" i="9" s="1"/>
  <c r="AT35" i="9" s="1"/>
  <c r="AB36" i="9"/>
  <c r="AK36" i="9" s="1"/>
  <c r="AT36" i="9" s="1"/>
  <c r="AB37" i="9"/>
  <c r="AK37" i="9" s="1"/>
  <c r="AT37" i="9" s="1"/>
  <c r="AB38" i="9"/>
  <c r="AK38" i="9" s="1"/>
  <c r="AT38" i="9" s="1"/>
  <c r="AB39" i="9"/>
  <c r="AK39" i="9" s="1"/>
  <c r="AT39" i="9" s="1"/>
  <c r="AB40" i="9"/>
  <c r="AK40" i="9" s="1"/>
  <c r="AT40" i="9" s="1"/>
  <c r="AB41" i="9"/>
  <c r="AK41" i="9" s="1"/>
  <c r="AT41" i="9" s="1"/>
  <c r="AB42" i="9"/>
  <c r="AK42" i="9" s="1"/>
  <c r="AT42" i="9" s="1"/>
  <c r="AB43" i="9"/>
  <c r="AK43" i="9" s="1"/>
  <c r="AT43" i="9" s="1"/>
  <c r="AB44" i="9"/>
  <c r="AK44" i="9" s="1"/>
  <c r="AT44" i="9" s="1"/>
  <c r="AB45" i="9"/>
  <c r="AK45" i="9" s="1"/>
  <c r="AT45" i="9" s="1"/>
  <c r="AB46" i="9"/>
  <c r="AK46" i="9" s="1"/>
  <c r="AT46" i="9" s="1"/>
  <c r="AB47" i="9"/>
  <c r="AK47" i="9" s="1"/>
  <c r="AT47" i="9" s="1"/>
  <c r="AB48" i="9"/>
  <c r="AK48" i="9" s="1"/>
  <c r="AT48" i="9" s="1"/>
  <c r="BY148" i="8"/>
  <c r="BC37" i="9" l="1"/>
  <c r="AW37" i="9"/>
  <c r="BF49" i="9"/>
  <c r="BL49" i="9"/>
  <c r="BF7" i="9"/>
  <c r="AT7" i="9"/>
  <c r="AW110" i="9"/>
  <c r="BC110" i="9"/>
  <c r="AW109" i="9"/>
  <c r="BC109" i="9"/>
  <c r="AW33" i="9"/>
  <c r="BC33" i="9"/>
  <c r="AW9" i="9"/>
  <c r="BC9" i="9"/>
  <c r="AW107" i="9"/>
  <c r="BC107" i="9"/>
  <c r="AW83" i="9"/>
  <c r="BC83" i="9"/>
  <c r="AW71" i="9"/>
  <c r="BC71" i="9"/>
  <c r="BC20" i="9"/>
  <c r="AW20" i="9"/>
  <c r="AW8" i="9"/>
  <c r="BC8" i="9"/>
  <c r="AW106" i="9"/>
  <c r="BC106" i="9"/>
  <c r="AW94" i="9"/>
  <c r="BC94" i="9"/>
  <c r="AW82" i="9"/>
  <c r="BC82" i="9"/>
  <c r="AW70" i="9"/>
  <c r="BC70" i="9"/>
  <c r="AW58" i="9"/>
  <c r="BC58" i="9"/>
  <c r="AW43" i="9"/>
  <c r="BC43" i="9"/>
  <c r="AW31" i="9"/>
  <c r="BC31" i="9"/>
  <c r="AW129" i="9"/>
  <c r="BC129" i="9"/>
  <c r="AW105" i="9"/>
  <c r="BC105" i="9"/>
  <c r="AW93" i="9"/>
  <c r="BC93" i="9"/>
  <c r="AW81" i="9"/>
  <c r="BC81" i="9"/>
  <c r="AW69" i="9"/>
  <c r="BC69" i="9"/>
  <c r="AW57" i="9"/>
  <c r="BC57" i="9"/>
  <c r="AW35" i="9"/>
  <c r="BC35" i="9"/>
  <c r="AW21" i="9"/>
  <c r="BC21" i="9"/>
  <c r="AW131" i="9"/>
  <c r="BC131" i="9"/>
  <c r="AW95" i="9"/>
  <c r="BC95" i="9"/>
  <c r="AW59" i="9"/>
  <c r="BC59" i="9"/>
  <c r="AW32" i="9"/>
  <c r="BC32" i="9"/>
  <c r="AW130" i="9"/>
  <c r="BC130" i="9"/>
  <c r="AW42" i="9"/>
  <c r="BC42" i="9"/>
  <c r="AW30" i="9"/>
  <c r="BC30" i="9"/>
  <c r="AW140" i="9"/>
  <c r="BC140" i="9"/>
  <c r="AW128" i="9"/>
  <c r="BC128" i="9"/>
  <c r="AW104" i="9"/>
  <c r="BC104" i="9"/>
  <c r="AW92" i="9"/>
  <c r="BC92" i="9"/>
  <c r="AW80" i="9"/>
  <c r="BC80" i="9"/>
  <c r="AW68" i="9"/>
  <c r="BC68" i="9"/>
  <c r="AW56" i="9"/>
  <c r="BC56" i="9"/>
  <c r="AW98" i="9"/>
  <c r="BC98" i="9"/>
  <c r="AW97" i="9"/>
  <c r="BC97" i="9"/>
  <c r="AW139" i="9"/>
  <c r="BC139" i="9"/>
  <c r="AW67" i="9"/>
  <c r="BC67" i="9"/>
  <c r="AW24" i="9"/>
  <c r="BC24" i="9"/>
  <c r="AW11" i="9"/>
  <c r="BC11" i="9"/>
  <c r="AW45" i="9"/>
  <c r="BC45" i="9"/>
  <c r="AW91" i="9"/>
  <c r="BC91" i="9"/>
  <c r="AW40" i="9"/>
  <c r="BC40" i="9"/>
  <c r="AW126" i="9"/>
  <c r="BC126" i="9"/>
  <c r="AW90" i="9"/>
  <c r="BC90" i="9"/>
  <c r="AW78" i="9"/>
  <c r="BC78" i="9"/>
  <c r="AW54" i="9"/>
  <c r="BC54" i="9"/>
  <c r="AW48" i="9"/>
  <c r="BC48" i="9"/>
  <c r="AW47" i="9"/>
  <c r="BC47" i="9"/>
  <c r="AW34" i="9"/>
  <c r="BC34" i="9"/>
  <c r="AW29" i="9"/>
  <c r="BC29" i="9"/>
  <c r="AW103" i="9"/>
  <c r="BC103" i="9"/>
  <c r="AW55" i="9"/>
  <c r="BC55" i="9"/>
  <c r="AW138" i="9"/>
  <c r="BC138" i="9"/>
  <c r="AW102" i="9"/>
  <c r="BC102" i="9"/>
  <c r="AW66" i="9"/>
  <c r="BC66" i="9"/>
  <c r="AW39" i="9"/>
  <c r="BC39" i="9"/>
  <c r="AW27" i="9"/>
  <c r="AW15" i="9"/>
  <c r="BC15" i="9"/>
  <c r="AW137" i="9"/>
  <c r="BC137" i="9"/>
  <c r="AW125" i="9"/>
  <c r="BC125" i="9"/>
  <c r="AW101" i="9"/>
  <c r="BC101" i="9"/>
  <c r="AW89" i="9"/>
  <c r="BC89" i="9"/>
  <c r="AW77" i="9"/>
  <c r="BC77" i="9"/>
  <c r="AW65" i="9"/>
  <c r="BC65" i="9"/>
  <c r="AW53" i="9"/>
  <c r="BC53" i="9"/>
  <c r="AW86" i="9"/>
  <c r="BC86" i="9"/>
  <c r="AW46" i="9"/>
  <c r="BC46" i="9"/>
  <c r="AW122" i="9"/>
  <c r="BC122" i="9"/>
  <c r="AW121" i="9"/>
  <c r="BC121" i="9"/>
  <c r="AW41" i="9"/>
  <c r="BC41" i="9"/>
  <c r="AW127" i="9"/>
  <c r="BC127" i="9"/>
  <c r="AW79" i="9"/>
  <c r="BC79" i="9"/>
  <c r="AW28" i="9"/>
  <c r="BC28" i="9"/>
  <c r="BL28" i="9" s="1"/>
  <c r="AT16" i="9"/>
  <c r="BC16" i="9" s="1"/>
  <c r="AW38" i="9"/>
  <c r="BC38" i="9"/>
  <c r="AW26" i="9"/>
  <c r="BC26" i="9"/>
  <c r="AW14" i="9"/>
  <c r="BC14" i="9"/>
  <c r="AW136" i="9"/>
  <c r="BC136" i="9"/>
  <c r="AW124" i="9"/>
  <c r="BC124" i="9"/>
  <c r="AW112" i="9"/>
  <c r="BC112" i="9"/>
  <c r="AW100" i="9"/>
  <c r="BC100" i="9"/>
  <c r="AW88" i="9"/>
  <c r="BC88" i="9"/>
  <c r="AW76" i="9"/>
  <c r="BC76" i="9"/>
  <c r="AW64" i="9"/>
  <c r="BC64" i="9"/>
  <c r="AW52" i="9"/>
  <c r="BC52" i="9"/>
  <c r="AW25" i="9"/>
  <c r="BC25" i="9"/>
  <c r="AW13" i="9"/>
  <c r="BC13" i="9"/>
  <c r="AW135" i="9"/>
  <c r="BC135" i="9"/>
  <c r="AW123" i="9"/>
  <c r="BC123" i="9"/>
  <c r="AW99" i="9"/>
  <c r="BC99" i="9"/>
  <c r="AW87" i="9"/>
  <c r="BC87" i="9"/>
  <c r="AW75" i="9"/>
  <c r="BC75" i="9"/>
  <c r="AW63" i="9"/>
  <c r="BC63" i="9"/>
  <c r="AW51" i="9"/>
  <c r="BC51" i="9"/>
  <c r="AW12" i="9"/>
  <c r="BC12" i="9"/>
  <c r="AW74" i="9"/>
  <c r="BC74" i="9"/>
  <c r="AW62" i="9"/>
  <c r="BC62" i="9"/>
  <c r="AW50" i="9"/>
  <c r="BC50" i="9"/>
  <c r="AW36" i="9"/>
  <c r="BC36" i="9"/>
  <c r="AW23" i="9"/>
  <c r="BC23" i="9"/>
  <c r="AW85" i="9"/>
  <c r="BC85" i="9"/>
  <c r="AW73" i="9"/>
  <c r="BC73" i="9"/>
  <c r="AW61" i="9"/>
  <c r="BC61" i="9"/>
  <c r="AW134" i="9"/>
  <c r="BC134" i="9"/>
  <c r="AW133" i="9"/>
  <c r="BC133" i="9"/>
  <c r="AW22" i="9"/>
  <c r="BC22" i="9"/>
  <c r="AW10" i="9"/>
  <c r="BC10" i="9"/>
  <c r="AW132" i="9"/>
  <c r="BC132" i="9"/>
  <c r="AW120" i="9"/>
  <c r="BC120" i="9"/>
  <c r="AW108" i="9"/>
  <c r="BC108" i="9"/>
  <c r="AW96" i="9"/>
  <c r="BC96" i="9"/>
  <c r="AW84" i="9"/>
  <c r="BC84" i="9"/>
  <c r="AW72" i="9"/>
  <c r="BC72" i="9"/>
  <c r="AW60" i="9"/>
  <c r="BC60" i="9"/>
  <c r="AW119" i="9"/>
  <c r="BC119" i="9"/>
  <c r="AW118" i="9"/>
  <c r="BC118" i="9"/>
  <c r="AW117" i="9"/>
  <c r="BC117" i="9"/>
  <c r="AW116" i="9"/>
  <c r="BC116" i="9"/>
  <c r="AW115" i="9"/>
  <c r="BC115" i="9"/>
  <c r="AW114" i="9"/>
  <c r="BC114" i="9"/>
  <c r="AW113" i="9"/>
  <c r="BC113" i="9"/>
  <c r="AW111" i="9"/>
  <c r="BC111" i="9"/>
  <c r="AW44" i="9"/>
  <c r="BC44" i="9"/>
  <c r="AW19" i="9"/>
  <c r="BC19" i="9"/>
  <c r="AW18" i="9"/>
  <c r="BC18" i="9"/>
  <c r="AW17" i="9"/>
  <c r="BC17"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46"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S147" i="9"/>
  <c r="AB147" i="9" s="1"/>
  <c r="AK147" i="9" s="1"/>
  <c r="AT147" i="9" s="1"/>
  <c r="BC147" i="9" s="1"/>
  <c r="BL147" i="9" s="1"/>
  <c r="BV147" i="9" s="1"/>
  <c r="S148" i="9"/>
  <c r="AB148" i="9" s="1"/>
  <c r="AK148" i="9" s="1"/>
  <c r="AT148" i="9" s="1"/>
  <c r="BC148" i="9" s="1"/>
  <c r="BL148" i="9" s="1"/>
  <c r="BV148" i="9" s="1"/>
  <c r="S149" i="9"/>
  <c r="AB149" i="9" s="1"/>
  <c r="AK149" i="9" s="1"/>
  <c r="AT149" i="9" s="1"/>
  <c r="BC149" i="9" s="1"/>
  <c r="BL149" i="9" s="1"/>
  <c r="BV149" i="9" s="1"/>
  <c r="S150" i="9"/>
  <c r="AB150" i="9" s="1"/>
  <c r="AK150" i="9" s="1"/>
  <c r="AT150" i="9" s="1"/>
  <c r="BC150" i="9" s="1"/>
  <c r="BL150" i="9" s="1"/>
  <c r="BV150" i="9" s="1"/>
  <c r="S151" i="9"/>
  <c r="AB151" i="9" s="1"/>
  <c r="AK151" i="9" s="1"/>
  <c r="AT151" i="9" s="1"/>
  <c r="BC151" i="9" s="1"/>
  <c r="BL151" i="9" s="1"/>
  <c r="BV151" i="9" s="1"/>
  <c r="S152" i="9"/>
  <c r="AB152" i="9" s="1"/>
  <c r="AK152" i="9" s="1"/>
  <c r="AT152" i="9" s="1"/>
  <c r="BC152" i="9" s="1"/>
  <c r="BL152" i="9" s="1"/>
  <c r="BV152" i="9" s="1"/>
  <c r="S153" i="9"/>
  <c r="AB153" i="9" s="1"/>
  <c r="AK153" i="9" s="1"/>
  <c r="AT153" i="9" s="1"/>
  <c r="BC153" i="9" s="1"/>
  <c r="BL153" i="9" s="1"/>
  <c r="BV153" i="9" s="1"/>
  <c r="S154" i="9"/>
  <c r="AB154" i="9" s="1"/>
  <c r="AK154" i="9" s="1"/>
  <c r="AT154" i="9" s="1"/>
  <c r="BC154" i="9" s="1"/>
  <c r="BL154" i="9" s="1"/>
  <c r="BV154" i="9" s="1"/>
  <c r="S155" i="9"/>
  <c r="AB155" i="9" s="1"/>
  <c r="AK155" i="9" s="1"/>
  <c r="AT155" i="9" s="1"/>
  <c r="BC155" i="9" s="1"/>
  <c r="BL155" i="9" s="1"/>
  <c r="BV155" i="9" s="1"/>
  <c r="S156" i="9"/>
  <c r="AB156" i="9" s="1"/>
  <c r="AK156" i="9" s="1"/>
  <c r="AT156" i="9" s="1"/>
  <c r="BC156" i="9" s="1"/>
  <c r="BL156" i="9" s="1"/>
  <c r="BV156" i="9" s="1"/>
  <c r="S157" i="9"/>
  <c r="AB157" i="9" s="1"/>
  <c r="AK157" i="9" s="1"/>
  <c r="AT157" i="9" s="1"/>
  <c r="BC157" i="9" s="1"/>
  <c r="BL157" i="9" s="1"/>
  <c r="BV157" i="9" s="1"/>
  <c r="S158" i="9"/>
  <c r="AB158" i="9" s="1"/>
  <c r="AK158" i="9" s="1"/>
  <c r="AT158" i="9" s="1"/>
  <c r="BC158" i="9" s="1"/>
  <c r="BL158" i="9" s="1"/>
  <c r="BV158" i="9" s="1"/>
  <c r="S159" i="9"/>
  <c r="AB159" i="9" s="1"/>
  <c r="AK159" i="9" s="1"/>
  <c r="AT159" i="9" s="1"/>
  <c r="BC159" i="9" s="1"/>
  <c r="BL159" i="9" s="1"/>
  <c r="BV159" i="9" s="1"/>
  <c r="S160" i="9"/>
  <c r="AB160" i="9" s="1"/>
  <c r="AK160" i="9" s="1"/>
  <c r="AT160" i="9" s="1"/>
  <c r="S161" i="9"/>
  <c r="AB161" i="9" s="1"/>
  <c r="AK161" i="9" s="1"/>
  <c r="AT161" i="9" s="1"/>
  <c r="BC161" i="9" s="1"/>
  <c r="BL161" i="9" s="1"/>
  <c r="BV161" i="9" s="1"/>
  <c r="S162" i="9"/>
  <c r="AB162" i="9" s="1"/>
  <c r="AK162" i="9" s="1"/>
  <c r="AT162" i="9" s="1"/>
  <c r="BC162" i="9" s="1"/>
  <c r="BL162" i="9" s="1"/>
  <c r="BV162" i="9" s="1"/>
  <c r="S163" i="9"/>
  <c r="AB163" i="9" s="1"/>
  <c r="AK163" i="9" s="1"/>
  <c r="AT163" i="9" s="1"/>
  <c r="BC163" i="9" s="1"/>
  <c r="BL163" i="9" s="1"/>
  <c r="BV163" i="9" s="1"/>
  <c r="S164" i="9"/>
  <c r="AB164" i="9" s="1"/>
  <c r="AK164" i="9" s="1"/>
  <c r="AT164" i="9" s="1"/>
  <c r="BC164" i="9" s="1"/>
  <c r="BL164" i="9" s="1"/>
  <c r="BV164" i="9" s="1"/>
  <c r="S165" i="9"/>
  <c r="AB165" i="9" s="1"/>
  <c r="AK165" i="9" s="1"/>
  <c r="AT165" i="9" s="1"/>
  <c r="BC165" i="9" s="1"/>
  <c r="BL165" i="9" s="1"/>
  <c r="BV165" i="9" s="1"/>
  <c r="S166" i="9"/>
  <c r="AB166" i="9" s="1"/>
  <c r="AK166" i="9" s="1"/>
  <c r="AT166" i="9" s="1"/>
  <c r="BC166" i="9" s="1"/>
  <c r="BL166" i="9" s="1"/>
  <c r="BV166" i="9" s="1"/>
  <c r="S167" i="9"/>
  <c r="AB167" i="9" s="1"/>
  <c r="AK167" i="9" s="1"/>
  <c r="AT167" i="9" s="1"/>
  <c r="BC167" i="9" s="1"/>
  <c r="BL167" i="9" s="1"/>
  <c r="BV167" i="9" s="1"/>
  <c r="S168" i="9"/>
  <c r="AB168" i="9" s="1"/>
  <c r="AK168" i="9" s="1"/>
  <c r="AT168" i="9" s="1"/>
  <c r="BC168" i="9" s="1"/>
  <c r="BL168" i="9" s="1"/>
  <c r="BV168" i="9" s="1"/>
  <c r="S169" i="9"/>
  <c r="AB169" i="9" s="1"/>
  <c r="AK169" i="9" s="1"/>
  <c r="AT169" i="9" s="1"/>
  <c r="BC169" i="9" s="1"/>
  <c r="BL169" i="9" s="1"/>
  <c r="BV169" i="9" s="1"/>
  <c r="S170" i="9"/>
  <c r="AB170" i="9" s="1"/>
  <c r="AK170" i="9" s="1"/>
  <c r="AT170" i="9" s="1"/>
  <c r="BC170" i="9" s="1"/>
  <c r="BL170" i="9" s="1"/>
  <c r="BV170" i="9" s="1"/>
  <c r="S171" i="9"/>
  <c r="AB171" i="9" s="1"/>
  <c r="AK171" i="9" s="1"/>
  <c r="AT171" i="9" s="1"/>
  <c r="BC171" i="9" s="1"/>
  <c r="BL171" i="9" s="1"/>
  <c r="BV171" i="9" s="1"/>
  <c r="S172" i="9"/>
  <c r="AB172" i="9" s="1"/>
  <c r="AK172" i="9" s="1"/>
  <c r="AT172" i="9" s="1"/>
  <c r="BC172" i="9" s="1"/>
  <c r="BL172" i="9" s="1"/>
  <c r="BV172" i="9" s="1"/>
  <c r="S146" i="9"/>
  <c r="AB146" i="9" s="1"/>
  <c r="AK146" i="9" s="1"/>
  <c r="AT146" i="9" s="1"/>
  <c r="BC146" i="9" s="1"/>
  <c r="BL146" i="9" s="1"/>
  <c r="BV146" i="9" s="1"/>
  <c r="CB172" i="8"/>
  <c r="BY172" i="8"/>
  <c r="BY40" i="8"/>
  <c r="CB147" i="8"/>
  <c r="CB148" i="8"/>
  <c r="CB149" i="8"/>
  <c r="CB150" i="8"/>
  <c r="CB151" i="8"/>
  <c r="CB152" i="8"/>
  <c r="CB153" i="8"/>
  <c r="CB154" i="8"/>
  <c r="CB155" i="8"/>
  <c r="CB156" i="8"/>
  <c r="CB157" i="8"/>
  <c r="CB158" i="8"/>
  <c r="CB159" i="8"/>
  <c r="CB160" i="8"/>
  <c r="CB161" i="8"/>
  <c r="CB162" i="8"/>
  <c r="CB163" i="8"/>
  <c r="CB164" i="8"/>
  <c r="CB165" i="8"/>
  <c r="CB166" i="8"/>
  <c r="CB167" i="8"/>
  <c r="CB168" i="8"/>
  <c r="CB169" i="8"/>
  <c r="CB170" i="8"/>
  <c r="CB171" i="8"/>
  <c r="CB146" i="8"/>
  <c r="BS152" i="8"/>
  <c r="BS153" i="8"/>
  <c r="BS154" i="8"/>
  <c r="BS155" i="8"/>
  <c r="BS156" i="8"/>
  <c r="BS157" i="8"/>
  <c r="BS158" i="8"/>
  <c r="BS159" i="8"/>
  <c r="BS160" i="8"/>
  <c r="BS161" i="8"/>
  <c r="BS162" i="8"/>
  <c r="BS163" i="8"/>
  <c r="BS164" i="8"/>
  <c r="BS151"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98" i="8"/>
  <c r="CB99" i="8"/>
  <c r="CB100" i="8"/>
  <c r="CB101" i="8"/>
  <c r="CB102" i="8"/>
  <c r="CB103" i="8"/>
  <c r="CB104" i="8"/>
  <c r="CB105" i="8"/>
  <c r="CB106" i="8"/>
  <c r="CB107" i="8"/>
  <c r="CB108" i="8"/>
  <c r="CB109" i="8"/>
  <c r="CB110" i="8"/>
  <c r="CB111" i="8"/>
  <c r="CB112" i="8"/>
  <c r="CB113" i="8"/>
  <c r="CB114" i="8"/>
  <c r="CB115" i="8"/>
  <c r="CB116" i="8"/>
  <c r="CB117" i="8"/>
  <c r="CB118" i="8"/>
  <c r="CB119" i="8"/>
  <c r="CB120" i="8"/>
  <c r="CB121" i="8"/>
  <c r="CB122" i="8"/>
  <c r="CB123" i="8"/>
  <c r="CB124" i="8"/>
  <c r="CB125" i="8"/>
  <c r="CB126" i="8"/>
  <c r="CB127" i="8"/>
  <c r="CB128" i="8"/>
  <c r="CB129" i="8"/>
  <c r="CB130" i="8"/>
  <c r="CB131" i="8"/>
  <c r="CB132" i="8"/>
  <c r="CB133" i="8"/>
  <c r="CB134" i="8"/>
  <c r="CB135" i="8"/>
  <c r="CB136" i="8"/>
  <c r="CB137" i="8"/>
  <c r="CB138" i="8"/>
  <c r="CB139" i="8"/>
  <c r="CB140" i="8"/>
  <c r="CB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S98" i="8"/>
  <c r="BS99" i="8"/>
  <c r="BS100" i="8"/>
  <c r="BS101" i="8"/>
  <c r="BS102" i="8"/>
  <c r="BS103" i="8"/>
  <c r="BS104" i="8"/>
  <c r="BS105" i="8"/>
  <c r="BS106" i="8"/>
  <c r="BS107" i="8"/>
  <c r="BS108" i="8"/>
  <c r="BS109" i="8"/>
  <c r="BS110" i="8"/>
  <c r="BS111" i="8"/>
  <c r="BS112" i="8"/>
  <c r="BS113" i="8"/>
  <c r="BS114" i="8"/>
  <c r="BS115" i="8"/>
  <c r="BS116" i="8"/>
  <c r="BS117" i="8"/>
  <c r="BS118" i="8"/>
  <c r="BS119" i="8"/>
  <c r="BS120" i="8"/>
  <c r="BS121" i="8"/>
  <c r="BS122" i="8"/>
  <c r="BS123" i="8"/>
  <c r="BS124" i="8"/>
  <c r="BS125" i="8"/>
  <c r="BS126" i="8"/>
  <c r="BS127" i="8"/>
  <c r="BS128" i="8"/>
  <c r="BS129" i="8"/>
  <c r="BS130" i="8"/>
  <c r="BS131" i="8"/>
  <c r="BS132" i="8"/>
  <c r="BS133" i="8"/>
  <c r="BS134" i="8"/>
  <c r="BS135" i="8"/>
  <c r="BS136" i="8"/>
  <c r="BS137" i="8"/>
  <c r="BS138" i="8"/>
  <c r="BS139" i="8"/>
  <c r="BS140" i="8"/>
  <c r="BS7" i="8"/>
  <c r="BP146" i="8"/>
  <c r="BY165" i="8"/>
  <c r="BY166" i="8"/>
  <c r="BY167" i="8"/>
  <c r="BY168" i="8"/>
  <c r="BY169" i="8"/>
  <c r="BY170" i="8"/>
  <c r="BY171" i="8"/>
  <c r="BC160" i="9" l="1"/>
  <c r="BL160" i="9" s="1"/>
  <c r="BV160" i="9" s="1"/>
  <c r="BO49" i="9"/>
  <c r="BV49" i="9"/>
  <c r="BF72" i="9"/>
  <c r="BL72" i="9"/>
  <c r="BF88" i="9"/>
  <c r="BL88" i="9"/>
  <c r="BF28" i="9"/>
  <c r="BF138" i="9"/>
  <c r="BL138" i="9"/>
  <c r="BF83" i="9"/>
  <c r="BL83" i="9"/>
  <c r="BF44" i="9"/>
  <c r="BL44" i="9"/>
  <c r="BF115" i="9"/>
  <c r="BL115" i="9"/>
  <c r="BF96" i="9"/>
  <c r="BL96" i="9"/>
  <c r="BF10" i="9"/>
  <c r="BL10" i="9"/>
  <c r="BF61" i="9"/>
  <c r="BL61" i="9"/>
  <c r="BF36" i="9"/>
  <c r="BL36" i="9"/>
  <c r="BF12" i="9"/>
  <c r="BL12" i="9"/>
  <c r="BF87" i="9"/>
  <c r="BL87" i="9"/>
  <c r="BF13" i="9"/>
  <c r="BL13" i="9"/>
  <c r="BF64" i="9"/>
  <c r="BL64" i="9"/>
  <c r="BF112" i="9"/>
  <c r="BL112" i="9"/>
  <c r="BF26" i="9"/>
  <c r="BL26" i="9"/>
  <c r="BV26" i="9" s="1"/>
  <c r="BF113" i="9"/>
  <c r="BL113" i="9"/>
  <c r="BF133" i="9"/>
  <c r="BL133" i="9"/>
  <c r="BF136" i="9"/>
  <c r="BL136" i="9"/>
  <c r="BF121" i="9"/>
  <c r="BL121" i="9"/>
  <c r="BF101" i="9"/>
  <c r="BL101" i="9"/>
  <c r="BF34" i="9"/>
  <c r="BL34" i="9"/>
  <c r="BF91" i="9"/>
  <c r="BL91" i="9"/>
  <c r="BF56" i="9"/>
  <c r="BL56" i="9"/>
  <c r="BF42" i="9"/>
  <c r="BL42" i="9"/>
  <c r="BF57" i="9"/>
  <c r="BL57" i="9"/>
  <c r="BF58" i="9"/>
  <c r="BL58" i="9"/>
  <c r="BF106" i="9"/>
  <c r="BL106" i="9"/>
  <c r="BF118" i="9"/>
  <c r="BL118" i="9"/>
  <c r="BF132" i="9"/>
  <c r="BL132" i="9"/>
  <c r="BV132" i="9" s="1"/>
  <c r="BF23" i="9"/>
  <c r="BL23" i="9"/>
  <c r="BF75" i="9"/>
  <c r="BL75" i="9"/>
  <c r="BF52" i="9"/>
  <c r="BL52" i="9"/>
  <c r="BF14" i="9"/>
  <c r="BL14" i="9"/>
  <c r="BF79" i="9"/>
  <c r="BL79" i="9"/>
  <c r="BF65" i="9"/>
  <c r="BL65" i="9"/>
  <c r="BF39" i="9"/>
  <c r="BL39" i="9"/>
  <c r="BF47" i="9"/>
  <c r="BL47" i="9"/>
  <c r="BF45" i="9"/>
  <c r="BL45" i="9"/>
  <c r="BF68" i="9"/>
  <c r="BL68" i="9"/>
  <c r="BF130" i="9"/>
  <c r="BL130" i="9"/>
  <c r="BF69" i="9"/>
  <c r="BL69" i="9"/>
  <c r="BV69" i="9" s="1"/>
  <c r="BF70" i="9"/>
  <c r="BL70" i="9"/>
  <c r="BF107" i="9"/>
  <c r="BL107" i="9"/>
  <c r="BF127" i="9"/>
  <c r="BL127" i="9"/>
  <c r="BF46" i="9"/>
  <c r="BL46" i="9"/>
  <c r="BF77" i="9"/>
  <c r="BL77" i="9"/>
  <c r="BF137" i="9"/>
  <c r="BL137" i="9"/>
  <c r="BF66" i="9"/>
  <c r="BL66" i="9"/>
  <c r="BF48" i="9"/>
  <c r="BL48" i="9"/>
  <c r="BF126" i="9"/>
  <c r="BL126" i="9"/>
  <c r="BF11" i="9"/>
  <c r="BL11" i="9"/>
  <c r="BV11" i="9" s="1"/>
  <c r="BF97" i="9"/>
  <c r="BL97" i="9"/>
  <c r="BF80" i="9"/>
  <c r="BL80" i="9"/>
  <c r="BF140" i="9"/>
  <c r="BL140" i="9"/>
  <c r="BF32" i="9"/>
  <c r="BL32" i="9"/>
  <c r="BF21" i="9"/>
  <c r="BL21" i="9"/>
  <c r="BF81" i="9"/>
  <c r="BL81" i="9"/>
  <c r="BF31" i="9"/>
  <c r="BL31" i="9"/>
  <c r="BF82" i="9"/>
  <c r="BL82" i="9"/>
  <c r="BF9" i="9"/>
  <c r="BL9" i="9"/>
  <c r="BF117" i="9"/>
  <c r="BL117" i="9"/>
  <c r="BF85" i="9"/>
  <c r="BL85" i="9"/>
  <c r="BF37" i="9"/>
  <c r="BL37" i="9"/>
  <c r="BF53" i="9"/>
  <c r="BL53" i="9"/>
  <c r="BF27" i="9"/>
  <c r="BL27" i="9"/>
  <c r="BF78" i="9"/>
  <c r="BL78" i="9"/>
  <c r="BF67" i="9"/>
  <c r="BL67" i="9"/>
  <c r="BF104" i="9"/>
  <c r="BL104" i="9"/>
  <c r="BF95" i="9"/>
  <c r="BL95" i="9"/>
  <c r="BF105" i="9"/>
  <c r="BL105" i="9"/>
  <c r="BF109" i="9"/>
  <c r="BL109" i="9"/>
  <c r="BF114" i="9"/>
  <c r="BL114" i="9"/>
  <c r="BF84" i="9"/>
  <c r="BL84" i="9"/>
  <c r="BF134" i="9"/>
  <c r="BL134" i="9"/>
  <c r="BF74" i="9"/>
  <c r="BL74" i="9"/>
  <c r="BF135" i="9"/>
  <c r="BL135" i="9"/>
  <c r="BF100" i="9"/>
  <c r="BL100" i="9"/>
  <c r="BF122" i="9"/>
  <c r="BL122" i="9"/>
  <c r="BF125" i="9"/>
  <c r="BL125" i="9"/>
  <c r="BF55" i="9"/>
  <c r="BL55" i="9"/>
  <c r="BF90" i="9"/>
  <c r="BL90" i="9"/>
  <c r="BF139" i="9"/>
  <c r="BL139" i="9"/>
  <c r="BF128" i="9"/>
  <c r="BL128" i="9"/>
  <c r="BF131" i="9"/>
  <c r="BL131" i="9"/>
  <c r="BV131" i="9" s="1"/>
  <c r="BF129" i="9"/>
  <c r="BL129" i="9"/>
  <c r="BF8" i="9"/>
  <c r="BL8" i="9"/>
  <c r="BF110" i="9"/>
  <c r="BL110" i="9"/>
  <c r="BF111" i="9"/>
  <c r="BL111" i="9"/>
  <c r="BF116" i="9"/>
  <c r="BL116" i="9"/>
  <c r="BF60" i="9"/>
  <c r="BL60" i="9"/>
  <c r="BF108" i="9"/>
  <c r="BL108" i="9"/>
  <c r="BF22" i="9"/>
  <c r="BL22" i="9"/>
  <c r="BF73" i="9"/>
  <c r="BL73" i="9"/>
  <c r="BF50" i="9"/>
  <c r="BL50" i="9"/>
  <c r="BF51" i="9"/>
  <c r="BL51" i="9"/>
  <c r="BF99" i="9"/>
  <c r="BL99" i="9"/>
  <c r="BF25" i="9"/>
  <c r="BL25" i="9"/>
  <c r="BF76" i="9"/>
  <c r="BL76" i="9"/>
  <c r="BF124" i="9"/>
  <c r="BL124" i="9"/>
  <c r="BF38" i="9"/>
  <c r="BL38" i="9"/>
  <c r="BF20" i="9"/>
  <c r="BL20" i="9"/>
  <c r="BF41" i="9"/>
  <c r="BL41" i="9"/>
  <c r="BF86" i="9"/>
  <c r="BL86" i="9"/>
  <c r="BF89" i="9"/>
  <c r="BL89" i="9"/>
  <c r="BF15" i="9"/>
  <c r="BL15" i="9"/>
  <c r="BV15" i="9" s="1"/>
  <c r="BF102" i="9"/>
  <c r="BL102" i="9"/>
  <c r="BF29" i="9"/>
  <c r="BL29" i="9"/>
  <c r="BF54" i="9"/>
  <c r="BL54" i="9"/>
  <c r="BF40" i="9"/>
  <c r="BL40" i="9"/>
  <c r="BF24" i="9"/>
  <c r="BL24" i="9"/>
  <c r="BF98" i="9"/>
  <c r="BL98" i="9"/>
  <c r="BF92" i="9"/>
  <c r="BL92" i="9"/>
  <c r="BF30" i="9"/>
  <c r="BL30" i="9"/>
  <c r="BF59" i="9"/>
  <c r="BL59" i="9"/>
  <c r="BF35" i="9"/>
  <c r="BL35" i="9"/>
  <c r="BV35" i="9" s="1"/>
  <c r="BF93" i="9"/>
  <c r="BL93" i="9"/>
  <c r="BF43" i="9"/>
  <c r="BL43" i="9"/>
  <c r="BF94" i="9"/>
  <c r="BL94" i="9"/>
  <c r="BF71" i="9"/>
  <c r="BL71" i="9"/>
  <c r="BF33" i="9"/>
  <c r="BL33" i="9"/>
  <c r="BF120" i="9"/>
  <c r="BL120" i="9"/>
  <c r="BF62" i="9"/>
  <c r="BL62" i="9"/>
  <c r="BF63" i="9"/>
  <c r="BL63" i="9"/>
  <c r="BF123" i="9"/>
  <c r="BL123" i="9"/>
  <c r="BF103" i="9"/>
  <c r="BL103" i="9"/>
  <c r="BF119" i="9"/>
  <c r="BL119" i="9"/>
  <c r="BF19" i="9"/>
  <c r="BL19" i="9"/>
  <c r="BF18" i="9"/>
  <c r="BL18" i="9"/>
  <c r="BF17" i="9"/>
  <c r="BL17" i="9"/>
  <c r="BF16" i="9"/>
  <c r="BL16" i="9"/>
  <c r="AW16" i="9"/>
  <c r="BY164" i="8"/>
  <c r="BY163" i="8"/>
  <c r="BY162" i="8"/>
  <c r="BY161" i="8"/>
  <c r="BY160" i="8"/>
  <c r="BY159" i="8"/>
  <c r="BY158" i="8"/>
  <c r="BY157" i="8"/>
  <c r="BY156" i="8"/>
  <c r="BY155" i="8"/>
  <c r="BY154" i="8"/>
  <c r="BY153" i="8"/>
  <c r="BY152" i="8"/>
  <c r="BY151" i="8"/>
  <c r="BY150" i="8"/>
  <c r="BS150" i="8"/>
  <c r="BY149" i="8"/>
  <c r="BS149" i="8"/>
  <c r="BY147" i="8"/>
  <c r="BS147" i="8"/>
  <c r="BY146" i="8"/>
  <c r="BS146" i="8"/>
  <c r="BY140" i="8"/>
  <c r="BY139" i="8"/>
  <c r="BY138" i="8"/>
  <c r="BY137" i="8"/>
  <c r="BY136" i="8"/>
  <c r="BY135" i="8"/>
  <c r="BY134" i="8"/>
  <c r="BY133" i="8"/>
  <c r="BY132" i="8"/>
  <c r="BY131" i="8"/>
  <c r="BY130" i="8"/>
  <c r="BY129" i="8"/>
  <c r="BY128" i="8"/>
  <c r="BY127" i="8"/>
  <c r="BY126" i="8"/>
  <c r="BY125" i="8"/>
  <c r="BY124" i="8"/>
  <c r="BY123" i="8"/>
  <c r="BY122" i="8"/>
  <c r="BY121" i="8"/>
  <c r="BY120" i="8"/>
  <c r="BY119" i="8"/>
  <c r="BY118" i="8"/>
  <c r="BY117" i="8"/>
  <c r="BY116" i="8"/>
  <c r="BY115" i="8"/>
  <c r="BY114" i="8"/>
  <c r="BY113" i="8"/>
  <c r="BY112" i="8"/>
  <c r="BY111" i="8"/>
  <c r="BY110" i="8"/>
  <c r="BY109" i="8"/>
  <c r="BY108" i="8"/>
  <c r="BY107" i="8"/>
  <c r="BY106" i="8"/>
  <c r="BY105" i="8"/>
  <c r="BY104" i="8"/>
  <c r="BY103" i="8"/>
  <c r="BY102" i="8"/>
  <c r="BY101" i="8"/>
  <c r="BY100" i="8"/>
  <c r="BY99" i="8"/>
  <c r="BY98" i="8"/>
  <c r="BY97" i="8"/>
  <c r="BY96" i="8"/>
  <c r="BY95" i="8"/>
  <c r="BY94" i="8"/>
  <c r="BY93" i="8"/>
  <c r="BY92" i="8"/>
  <c r="BY91" i="8"/>
  <c r="BY90" i="8"/>
  <c r="BY89" i="8"/>
  <c r="BY88" i="8"/>
  <c r="BY87" i="8"/>
  <c r="BY86" i="8"/>
  <c r="BY85" i="8"/>
  <c r="BY84" i="8"/>
  <c r="BY83" i="8"/>
  <c r="BY82" i="8"/>
  <c r="BY81" i="8"/>
  <c r="BY80" i="8"/>
  <c r="BY79" i="8"/>
  <c r="BY78" i="8"/>
  <c r="BY77" i="8"/>
  <c r="BY76" i="8"/>
  <c r="BY75" i="8"/>
  <c r="BY74" i="8"/>
  <c r="BY73" i="8"/>
  <c r="BY72" i="8"/>
  <c r="BY71" i="8"/>
  <c r="BY70" i="8"/>
  <c r="BY69" i="8"/>
  <c r="BY68" i="8"/>
  <c r="BY67" i="8"/>
  <c r="BY66" i="8"/>
  <c r="BY65" i="8"/>
  <c r="BY64" i="8"/>
  <c r="BY63" i="8"/>
  <c r="BY62" i="8"/>
  <c r="BY61" i="8"/>
  <c r="BY60" i="8"/>
  <c r="BY59" i="8"/>
  <c r="BY58" i="8"/>
  <c r="BY57" i="8"/>
  <c r="BY56" i="8"/>
  <c r="BY55" i="8"/>
  <c r="BY54" i="8"/>
  <c r="BY53" i="8"/>
  <c r="BY52" i="8"/>
  <c r="BY51" i="8"/>
  <c r="BY50" i="8"/>
  <c r="BY49" i="8"/>
  <c r="BY48" i="8"/>
  <c r="BY47" i="8"/>
  <c r="BY46" i="8"/>
  <c r="BY45" i="8"/>
  <c r="BY44" i="8"/>
  <c r="BY43" i="8"/>
  <c r="BY42" i="8"/>
  <c r="BY41" i="8"/>
  <c r="BY39" i="8"/>
  <c r="BY38" i="8"/>
  <c r="BY37" i="8"/>
  <c r="BY36" i="8"/>
  <c r="BY35" i="8"/>
  <c r="BY34" i="8"/>
  <c r="BY33" i="8"/>
  <c r="BY32" i="8"/>
  <c r="BY31" i="8"/>
  <c r="BY30" i="8"/>
  <c r="BY29" i="8"/>
  <c r="BY28" i="8"/>
  <c r="BY27" i="8"/>
  <c r="BY26" i="8"/>
  <c r="BY25" i="8"/>
  <c r="BY24" i="8"/>
  <c r="BY23" i="8"/>
  <c r="BY22" i="8"/>
  <c r="BY21" i="8"/>
  <c r="BY20" i="8"/>
  <c r="BY19" i="8"/>
  <c r="BY18" i="8"/>
  <c r="BY17" i="8"/>
  <c r="BY16" i="8"/>
  <c r="BY15" i="8"/>
  <c r="BY14" i="8"/>
  <c r="BY13" i="8"/>
  <c r="BY12" i="8"/>
  <c r="BY11" i="8"/>
  <c r="BY10" i="8"/>
  <c r="BY9" i="8"/>
  <c r="BY8" i="8"/>
  <c r="BY7" i="8"/>
  <c r="BP123" i="8"/>
  <c r="BG63" i="8"/>
  <c r="BP63" i="8"/>
  <c r="BJ164" i="8"/>
  <c r="BP164" i="8"/>
  <c r="BP127" i="8"/>
  <c r="BP147" i="8"/>
  <c r="BP148" i="8"/>
  <c r="BP149" i="8"/>
  <c r="BP150" i="8"/>
  <c r="BP151" i="8"/>
  <c r="BP152" i="8"/>
  <c r="BP153" i="8"/>
  <c r="BP154" i="8"/>
  <c r="BP155" i="8"/>
  <c r="BP156" i="8"/>
  <c r="BP157" i="8"/>
  <c r="BP158" i="8"/>
  <c r="BP159" i="8"/>
  <c r="BP160" i="8"/>
  <c r="BP161" i="8"/>
  <c r="BP162" i="8"/>
  <c r="BP163"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98" i="8"/>
  <c r="BP99" i="8"/>
  <c r="BP100" i="8"/>
  <c r="BP101" i="8"/>
  <c r="BP102" i="8"/>
  <c r="BP103" i="8"/>
  <c r="BP104" i="8"/>
  <c r="BP105" i="8"/>
  <c r="BP106" i="8"/>
  <c r="BP107" i="8"/>
  <c r="BP108" i="8"/>
  <c r="BP109" i="8"/>
  <c r="BP110" i="8"/>
  <c r="BP111" i="8"/>
  <c r="BP112" i="8"/>
  <c r="BP113" i="8"/>
  <c r="BP114" i="8"/>
  <c r="BP115" i="8"/>
  <c r="BP116" i="8"/>
  <c r="BP117" i="8"/>
  <c r="BP118" i="8"/>
  <c r="BP119" i="8"/>
  <c r="BP120" i="8"/>
  <c r="BP121" i="8"/>
  <c r="BP122" i="8"/>
  <c r="BP124" i="8"/>
  <c r="BP125" i="8"/>
  <c r="BP126" i="8"/>
  <c r="BP128" i="8"/>
  <c r="BP129" i="8"/>
  <c r="BP130" i="8"/>
  <c r="BP131" i="8"/>
  <c r="BP132" i="8"/>
  <c r="BP133" i="8"/>
  <c r="BP134" i="8"/>
  <c r="BP135" i="8"/>
  <c r="BP136" i="8"/>
  <c r="BP137" i="8"/>
  <c r="BP138" i="8"/>
  <c r="BP139" i="8"/>
  <c r="BP140" i="8"/>
  <c r="BP7" i="8"/>
  <c r="BG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98" i="8"/>
  <c r="BJ99" i="8"/>
  <c r="BJ100" i="8"/>
  <c r="BJ101" i="8"/>
  <c r="BJ102" i="8"/>
  <c r="BJ103" i="8"/>
  <c r="BJ104" i="8"/>
  <c r="BJ105" i="8"/>
  <c r="BJ106" i="8"/>
  <c r="BJ107" i="8"/>
  <c r="BJ108" i="8"/>
  <c r="BJ109" i="8"/>
  <c r="BJ110" i="8"/>
  <c r="BJ111" i="8"/>
  <c r="BJ112" i="8"/>
  <c r="BJ113" i="8"/>
  <c r="BJ114" i="8"/>
  <c r="BJ115" i="8"/>
  <c r="BJ116" i="8"/>
  <c r="BJ117" i="8"/>
  <c r="BJ118" i="8"/>
  <c r="BJ119" i="8"/>
  <c r="BJ120" i="8"/>
  <c r="BJ121" i="8"/>
  <c r="BJ122" i="8"/>
  <c r="BJ123" i="8"/>
  <c r="BJ124" i="8"/>
  <c r="BJ125" i="8"/>
  <c r="BJ126" i="8"/>
  <c r="BJ127" i="8"/>
  <c r="BJ128" i="8"/>
  <c r="BJ129" i="8"/>
  <c r="BJ130" i="8"/>
  <c r="BJ131" i="8"/>
  <c r="BJ132" i="8"/>
  <c r="BJ133" i="8"/>
  <c r="BJ134" i="8"/>
  <c r="BJ135" i="8"/>
  <c r="BJ136" i="8"/>
  <c r="BJ137" i="8"/>
  <c r="BJ138" i="8"/>
  <c r="BJ139" i="8"/>
  <c r="BJ140" i="8"/>
  <c r="BJ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98" i="8"/>
  <c r="BG99" i="8"/>
  <c r="BG100" i="8"/>
  <c r="BG101" i="8"/>
  <c r="BG102" i="8"/>
  <c r="BG103" i="8"/>
  <c r="BG104" i="8"/>
  <c r="BG105" i="8"/>
  <c r="BG106" i="8"/>
  <c r="BG107" i="8"/>
  <c r="BG108" i="8"/>
  <c r="BG109" i="8"/>
  <c r="BG110" i="8"/>
  <c r="BG111" i="8"/>
  <c r="BG112" i="8"/>
  <c r="BG113" i="8"/>
  <c r="BG114" i="8"/>
  <c r="BG115" i="8"/>
  <c r="BG116" i="8"/>
  <c r="BG117" i="8"/>
  <c r="BG118" i="8"/>
  <c r="BG119" i="8"/>
  <c r="BG120" i="8"/>
  <c r="BG121" i="8"/>
  <c r="BG122" i="8"/>
  <c r="BG123" i="8"/>
  <c r="BG124" i="8"/>
  <c r="BG125" i="8"/>
  <c r="BG126" i="8"/>
  <c r="BG127" i="8"/>
  <c r="BG128" i="8"/>
  <c r="BG129" i="8"/>
  <c r="BG130" i="8"/>
  <c r="BG131" i="8"/>
  <c r="BG132" i="8"/>
  <c r="BG133" i="8"/>
  <c r="BG134" i="8"/>
  <c r="BG135" i="8"/>
  <c r="BG136" i="8"/>
  <c r="BG137" i="8"/>
  <c r="BG138" i="8"/>
  <c r="BG139" i="8"/>
  <c r="BG140" i="8"/>
  <c r="BB99" i="8"/>
  <c r="BB100" i="8"/>
  <c r="BB140" i="8"/>
  <c r="AZ140" i="8"/>
  <c r="AX134" i="8"/>
  <c r="AX132" i="8"/>
  <c r="AX131" i="8"/>
  <c r="AX129" i="8"/>
  <c r="AX120" i="8"/>
  <c r="AX117" i="8"/>
  <c r="AX76" i="8"/>
  <c r="AX75" i="8"/>
  <c r="AX69" i="8"/>
  <c r="AX65" i="8"/>
  <c r="AX64" i="8"/>
  <c r="AX63" i="8"/>
  <c r="AX49" i="8"/>
  <c r="AX39" i="8"/>
  <c r="AX42" i="8"/>
  <c r="AX36" i="8"/>
  <c r="AX34" i="8"/>
  <c r="AX32" i="8"/>
  <c r="AX31" i="8"/>
  <c r="AX30" i="8"/>
  <c r="AX28" i="8"/>
  <c r="AX29" i="8"/>
  <c r="AX27" i="8"/>
  <c r="AX8" i="8"/>
  <c r="AX9" i="8"/>
  <c r="AX7" i="8"/>
  <c r="BO103" i="9" l="1"/>
  <c r="BV103" i="9"/>
  <c r="BO25" i="9"/>
  <c r="BV25" i="9"/>
  <c r="BO73" i="9"/>
  <c r="BV73" i="9"/>
  <c r="BO116" i="9"/>
  <c r="BV116" i="9"/>
  <c r="BO84" i="9"/>
  <c r="BV84" i="9"/>
  <c r="BO81" i="9"/>
  <c r="BV81" i="9"/>
  <c r="BO80" i="9"/>
  <c r="BV80" i="9"/>
  <c r="BO48" i="9"/>
  <c r="BV48" i="9"/>
  <c r="BO46" i="9"/>
  <c r="BV46" i="9"/>
  <c r="BO69" i="9"/>
  <c r="BO47" i="9"/>
  <c r="BV47" i="9"/>
  <c r="BO14" i="9"/>
  <c r="BV14" i="9"/>
  <c r="BO132" i="9"/>
  <c r="BO57" i="9"/>
  <c r="BV57" i="9"/>
  <c r="BO34" i="9"/>
  <c r="BV34" i="9"/>
  <c r="BO133" i="9"/>
  <c r="BV133" i="9"/>
  <c r="BO64" i="9"/>
  <c r="BV64" i="9"/>
  <c r="BO36" i="9"/>
  <c r="BV36" i="9"/>
  <c r="BO115" i="9"/>
  <c r="BV115" i="9"/>
  <c r="BO28" i="9"/>
  <c r="BV28" i="9"/>
  <c r="BO43" i="9"/>
  <c r="BV43" i="9"/>
  <c r="BO129" i="9"/>
  <c r="BV129" i="9"/>
  <c r="BO54" i="9"/>
  <c r="BV54" i="9"/>
  <c r="BO66" i="9"/>
  <c r="BV66" i="9"/>
  <c r="BO15" i="9"/>
  <c r="BO27" i="9"/>
  <c r="BV27" i="9"/>
  <c r="BO93" i="9"/>
  <c r="BV93" i="9"/>
  <c r="BO99" i="9"/>
  <c r="BV99" i="9"/>
  <c r="BO114" i="9"/>
  <c r="BV114" i="9"/>
  <c r="BO97" i="9"/>
  <c r="BV97" i="9"/>
  <c r="BO39" i="9"/>
  <c r="BV39" i="9"/>
  <c r="BO42" i="9"/>
  <c r="BV42" i="9"/>
  <c r="BO101" i="9"/>
  <c r="BV101" i="9"/>
  <c r="BO88" i="9"/>
  <c r="BV88" i="9"/>
  <c r="BO17" i="9"/>
  <c r="BV17" i="9"/>
  <c r="BO20" i="9"/>
  <c r="BV20" i="9"/>
  <c r="BO95" i="9"/>
  <c r="BV95" i="9"/>
  <c r="BO18" i="9"/>
  <c r="BV18" i="9"/>
  <c r="BO89" i="9"/>
  <c r="BV89" i="9"/>
  <c r="BO131" i="9"/>
  <c r="BO104" i="9"/>
  <c r="BV104" i="9"/>
  <c r="BO127" i="9"/>
  <c r="BV127" i="9"/>
  <c r="BO52" i="9"/>
  <c r="BV52" i="9"/>
  <c r="BO113" i="9"/>
  <c r="BV113" i="9"/>
  <c r="BO19" i="9"/>
  <c r="BV19" i="9"/>
  <c r="BO63" i="9"/>
  <c r="BV63" i="9"/>
  <c r="BO71" i="9"/>
  <c r="BV71" i="9"/>
  <c r="BO35" i="9"/>
  <c r="BO98" i="9"/>
  <c r="BV98" i="9"/>
  <c r="BO29" i="9"/>
  <c r="BV29" i="9"/>
  <c r="BO86" i="9"/>
  <c r="BV86" i="9"/>
  <c r="BO51" i="9"/>
  <c r="BV51" i="9"/>
  <c r="BO108" i="9"/>
  <c r="BV108" i="9"/>
  <c r="BO110" i="9"/>
  <c r="BV110" i="9"/>
  <c r="BO128" i="9"/>
  <c r="BV128" i="9"/>
  <c r="BO125" i="9"/>
  <c r="BV125" i="9"/>
  <c r="BO74" i="9"/>
  <c r="BV74" i="9"/>
  <c r="BO109" i="9"/>
  <c r="BV109" i="9"/>
  <c r="BO67" i="9"/>
  <c r="BV67" i="9"/>
  <c r="BO37" i="9"/>
  <c r="BO82" i="9"/>
  <c r="BV82" i="9"/>
  <c r="BO32" i="9"/>
  <c r="BV32" i="9"/>
  <c r="BO11" i="9"/>
  <c r="BO137" i="9"/>
  <c r="BV137" i="9"/>
  <c r="BO107" i="9"/>
  <c r="BV107" i="9"/>
  <c r="BO68" i="9"/>
  <c r="BV68" i="9"/>
  <c r="BO65" i="9"/>
  <c r="BV65" i="9"/>
  <c r="BO75" i="9"/>
  <c r="BV75" i="9"/>
  <c r="BO106" i="9"/>
  <c r="BV106" i="9"/>
  <c r="BO56" i="9"/>
  <c r="BV56" i="9"/>
  <c r="BO121" i="9"/>
  <c r="BV121" i="9"/>
  <c r="BO26" i="9"/>
  <c r="BO87" i="9"/>
  <c r="BV87" i="9"/>
  <c r="BO10" i="9"/>
  <c r="BV10" i="9"/>
  <c r="BO83" i="9"/>
  <c r="BV83" i="9"/>
  <c r="BO72" i="9"/>
  <c r="BV72" i="9"/>
  <c r="BO120" i="9"/>
  <c r="BV120" i="9"/>
  <c r="BO100" i="9"/>
  <c r="BV100" i="9"/>
  <c r="BO33" i="9"/>
  <c r="BV33" i="9"/>
  <c r="BO111" i="9"/>
  <c r="BV111" i="9"/>
  <c r="BO53" i="9"/>
  <c r="BV53" i="9"/>
  <c r="BO61" i="9"/>
  <c r="BV61" i="9"/>
  <c r="BO124" i="9"/>
  <c r="BV124" i="9"/>
  <c r="BO40" i="9"/>
  <c r="BV40" i="9"/>
  <c r="BO117" i="9"/>
  <c r="BV117" i="9"/>
  <c r="BO92" i="9"/>
  <c r="BV92" i="9"/>
  <c r="BO22" i="9"/>
  <c r="BV22" i="9"/>
  <c r="BO135" i="9"/>
  <c r="BV135" i="9"/>
  <c r="BO9" i="9"/>
  <c r="BV9" i="9"/>
  <c r="BO130" i="9"/>
  <c r="BV130" i="9"/>
  <c r="BO118" i="9"/>
  <c r="BV118" i="9"/>
  <c r="BO13" i="9"/>
  <c r="BV13" i="9" s="1"/>
  <c r="BO119" i="9"/>
  <c r="BV119" i="9"/>
  <c r="BO62" i="9"/>
  <c r="BV62" i="9"/>
  <c r="BO59" i="9"/>
  <c r="BV59" i="9"/>
  <c r="BO102" i="9"/>
  <c r="BV102" i="9"/>
  <c r="BO41" i="9"/>
  <c r="BV41" i="9"/>
  <c r="BO76" i="9"/>
  <c r="BV76" i="9"/>
  <c r="BO50" i="9"/>
  <c r="BV50" i="9"/>
  <c r="BO60" i="9"/>
  <c r="BV60" i="9"/>
  <c r="BO8" i="9"/>
  <c r="BV8" i="9"/>
  <c r="BO122" i="9"/>
  <c r="BV122" i="9"/>
  <c r="BO134" i="9"/>
  <c r="BV134" i="9"/>
  <c r="BO105" i="9"/>
  <c r="BV105" i="9"/>
  <c r="BO78" i="9"/>
  <c r="BV78" i="9"/>
  <c r="BO85" i="9"/>
  <c r="BV85" i="9"/>
  <c r="BO31" i="9"/>
  <c r="BV31" i="9"/>
  <c r="BO140" i="9"/>
  <c r="BV140" i="9"/>
  <c r="BO126" i="9"/>
  <c r="BV126" i="9"/>
  <c r="BO77" i="9"/>
  <c r="BV77" i="9"/>
  <c r="BO70" i="9"/>
  <c r="BV70" i="9"/>
  <c r="BO45" i="9"/>
  <c r="BV45" i="9"/>
  <c r="BO79" i="9"/>
  <c r="BV79" i="9"/>
  <c r="BO23" i="9"/>
  <c r="BV23" i="9"/>
  <c r="BO58" i="9"/>
  <c r="BV58" i="9"/>
  <c r="BO91" i="9"/>
  <c r="BV91" i="9"/>
  <c r="BO136" i="9"/>
  <c r="BV136" i="9"/>
  <c r="BO112" i="9"/>
  <c r="BV112" i="9"/>
  <c r="BO12" i="9"/>
  <c r="BV12" i="9"/>
  <c r="BO96" i="9"/>
  <c r="BV96" i="9"/>
  <c r="BO138" i="9"/>
  <c r="BV138" i="9"/>
  <c r="BO30" i="9"/>
  <c r="BV30" i="9"/>
  <c r="BO90" i="9"/>
  <c r="BV90" i="9"/>
  <c r="BO123" i="9"/>
  <c r="BV123" i="9"/>
  <c r="BO38" i="9"/>
  <c r="BV38" i="9"/>
  <c r="BO55" i="9"/>
  <c r="BV55" i="9"/>
  <c r="BO21" i="9"/>
  <c r="BV21" i="9"/>
  <c r="BO44" i="9"/>
  <c r="BV44" i="9"/>
  <c r="BO16" i="9"/>
  <c r="BV16" i="9"/>
  <c r="BO94" i="9"/>
  <c r="BV94" i="9"/>
  <c r="BO24" i="9"/>
  <c r="BV24" i="9"/>
  <c r="BO139" i="9"/>
  <c r="BV139" i="9"/>
  <c r="AZ9" i="8"/>
  <c r="AZ8" i="8"/>
  <c r="BB8" i="8"/>
  <c r="BB9" i="8"/>
  <c r="BB10" i="8"/>
  <c r="BB11" i="8"/>
  <c r="BB12" i="8"/>
  <c r="BB13" i="8"/>
  <c r="BB14" i="8"/>
  <c r="BB15" i="8"/>
  <c r="BB16" i="8"/>
  <c r="BB1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51" i="8"/>
  <c r="BB52" i="8"/>
  <c r="BB53" i="8"/>
  <c r="BB54" i="8"/>
  <c r="BB55" i="8"/>
  <c r="BB56" i="8"/>
  <c r="BB57" i="8"/>
  <c r="BB58" i="8"/>
  <c r="BB59" i="8"/>
  <c r="BB60" i="8"/>
  <c r="BB61" i="8"/>
  <c r="BB62" i="8"/>
  <c r="BB63" i="8"/>
  <c r="BB64" i="8"/>
  <c r="BB65" i="8"/>
  <c r="BB66" i="8"/>
  <c r="BB67" i="8"/>
  <c r="BB68" i="8"/>
  <c r="BB69" i="8"/>
  <c r="BB70" i="8"/>
  <c r="BB71" i="8"/>
  <c r="BB72" i="8"/>
  <c r="BB73" i="8"/>
  <c r="BB74" i="8"/>
  <c r="BB75" i="8"/>
  <c r="BB76" i="8"/>
  <c r="BB77" i="8"/>
  <c r="BB78" i="8"/>
  <c r="BB79" i="8"/>
  <c r="BB80" i="8"/>
  <c r="BB81" i="8"/>
  <c r="BB82" i="8"/>
  <c r="BB83" i="8"/>
  <c r="BB84" i="8"/>
  <c r="BB85" i="8"/>
  <c r="BB86" i="8"/>
  <c r="BB87" i="8"/>
  <c r="BB88" i="8"/>
  <c r="BB89" i="8"/>
  <c r="BB90" i="8"/>
  <c r="BB91" i="8"/>
  <c r="BB92" i="8"/>
  <c r="BB93" i="8"/>
  <c r="BB94" i="8"/>
  <c r="BB95" i="8"/>
  <c r="BB96" i="8"/>
  <c r="BB97" i="8"/>
  <c r="BB98" i="8"/>
  <c r="BB101" i="8"/>
  <c r="BB102" i="8"/>
  <c r="BB103" i="8"/>
  <c r="BB104" i="8"/>
  <c r="BB105" i="8"/>
  <c r="BB106" i="8"/>
  <c r="BB107" i="8"/>
  <c r="BB108" i="8"/>
  <c r="BB109" i="8"/>
  <c r="BB110" i="8"/>
  <c r="BB111" i="8"/>
  <c r="BB112" i="8"/>
  <c r="BB113" i="8"/>
  <c r="BB114" i="8"/>
  <c r="BB115" i="8"/>
  <c r="BB116" i="8"/>
  <c r="BB117" i="8"/>
  <c r="BB118" i="8"/>
  <c r="BB119" i="8"/>
  <c r="BB120" i="8"/>
  <c r="BB121" i="8"/>
  <c r="BB122" i="8"/>
  <c r="BB123" i="8"/>
  <c r="BB124" i="8"/>
  <c r="BB125" i="8"/>
  <c r="BB126" i="8"/>
  <c r="BB127" i="8"/>
  <c r="BB128" i="8"/>
  <c r="BB129" i="8"/>
  <c r="BB130" i="8"/>
  <c r="BB131" i="8"/>
  <c r="BB132" i="8"/>
  <c r="BB133" i="8"/>
  <c r="BB134" i="8"/>
  <c r="BB135" i="8"/>
  <c r="BB136" i="8"/>
  <c r="BB137" i="8"/>
  <c r="BB138" i="8"/>
  <c r="BB139" i="8"/>
  <c r="AW36" i="8" l="1"/>
  <c r="AZ36" i="8" s="1"/>
  <c r="BB147" i="8"/>
  <c r="BB148" i="8"/>
  <c r="BJ148" i="8" s="1"/>
  <c r="BS148" i="8" s="1"/>
  <c r="BB149" i="8"/>
  <c r="BB150" i="8"/>
  <c r="BB151" i="8"/>
  <c r="BB152" i="8"/>
  <c r="BB153" i="8"/>
  <c r="BB154" i="8"/>
  <c r="BB155" i="8"/>
  <c r="BB156" i="8"/>
  <c r="BB157" i="8"/>
  <c r="BB158" i="8"/>
  <c r="BB159" i="8"/>
  <c r="BB160" i="8"/>
  <c r="BB161" i="8"/>
  <c r="BB162" i="8"/>
  <c r="BB163" i="8"/>
  <c r="BB146" i="8"/>
  <c r="BG161" i="8" l="1"/>
  <c r="BJ161" i="8"/>
  <c r="BG160" i="8"/>
  <c r="BJ160" i="8"/>
  <c r="BG159" i="8"/>
  <c r="BJ159" i="8"/>
  <c r="BJ158" i="8"/>
  <c r="BG158" i="8"/>
  <c r="BG157" i="8"/>
  <c r="BJ157" i="8"/>
  <c r="BG149" i="8"/>
  <c r="BJ149" i="8"/>
  <c r="BJ156" i="8"/>
  <c r="BG156" i="8"/>
  <c r="BJ155" i="8"/>
  <c r="BG155" i="8"/>
  <c r="BG147" i="8"/>
  <c r="BJ147" i="8"/>
  <c r="BG153" i="8"/>
  <c r="BJ153" i="8"/>
  <c r="BG152" i="8"/>
  <c r="BJ152" i="8"/>
  <c r="BG151" i="8"/>
  <c r="BJ151" i="8"/>
  <c r="BG150" i="8"/>
  <c r="BJ150" i="8"/>
  <c r="BJ146" i="8"/>
  <c r="BG146" i="8"/>
  <c r="BG148" i="8"/>
  <c r="BG163" i="8"/>
  <c r="BJ163" i="8"/>
  <c r="BG162" i="8"/>
  <c r="BJ162" i="8"/>
  <c r="BG154" i="8"/>
  <c r="BJ154" i="8"/>
  <c r="BB7" i="8"/>
  <c r="AK45" i="8" l="1"/>
  <c r="AW34" i="8"/>
  <c r="AZ34" i="8" s="1"/>
  <c r="AW137" i="8" l="1"/>
  <c r="AZ137" i="8" s="1"/>
  <c r="AW8" i="8"/>
  <c r="AW9" i="8"/>
  <c r="AW10" i="8"/>
  <c r="AZ10" i="8" s="1"/>
  <c r="AW11" i="8"/>
  <c r="AZ11" i="8" s="1"/>
  <c r="AW12" i="8"/>
  <c r="AZ12" i="8" s="1"/>
  <c r="AW13" i="8"/>
  <c r="AZ13" i="8" s="1"/>
  <c r="AW14" i="8"/>
  <c r="AZ14" i="8" s="1"/>
  <c r="AW15" i="8"/>
  <c r="AZ15" i="8" s="1"/>
  <c r="AW16" i="8"/>
  <c r="AZ16" i="8" s="1"/>
  <c r="AW17" i="8"/>
  <c r="AZ17" i="8" s="1"/>
  <c r="AW18" i="8"/>
  <c r="AZ18" i="8" s="1"/>
  <c r="AW19" i="8"/>
  <c r="AZ19" i="8" s="1"/>
  <c r="AW20" i="8"/>
  <c r="AZ20" i="8" s="1"/>
  <c r="AW21" i="8"/>
  <c r="AZ21" i="8" s="1"/>
  <c r="AW22" i="8"/>
  <c r="AZ22" i="8" s="1"/>
  <c r="AW23" i="8"/>
  <c r="AZ23" i="8" s="1"/>
  <c r="AW24" i="8"/>
  <c r="AZ24" i="8" s="1"/>
  <c r="AW25" i="8"/>
  <c r="AZ25" i="8" s="1"/>
  <c r="AW26" i="8"/>
  <c r="AZ26" i="8" s="1"/>
  <c r="AW27" i="8"/>
  <c r="AZ27" i="8" s="1"/>
  <c r="AW28" i="8"/>
  <c r="AZ28" i="8" s="1"/>
  <c r="AW29" i="8"/>
  <c r="AZ29" i="8" s="1"/>
  <c r="AW30" i="8"/>
  <c r="AZ30" i="8" s="1"/>
  <c r="AW31" i="8"/>
  <c r="AZ31" i="8" s="1"/>
  <c r="AW32" i="8"/>
  <c r="AZ32" i="8" s="1"/>
  <c r="AW33" i="8"/>
  <c r="AZ33" i="8" s="1"/>
  <c r="AW35" i="8"/>
  <c r="AZ35" i="8" s="1"/>
  <c r="AW37" i="8"/>
  <c r="AZ37" i="8" s="1"/>
  <c r="AW38" i="8"/>
  <c r="AZ38" i="8" s="1"/>
  <c r="AW39" i="8"/>
  <c r="AZ39" i="8" s="1"/>
  <c r="AW40" i="8"/>
  <c r="AZ40" i="8" s="1"/>
  <c r="AW41" i="8"/>
  <c r="AZ41" i="8" s="1"/>
  <c r="AW42" i="8"/>
  <c r="AZ42" i="8" s="1"/>
  <c r="AW43" i="8"/>
  <c r="AZ43" i="8" s="1"/>
  <c r="AW44" i="8"/>
  <c r="AZ44" i="8" s="1"/>
  <c r="AW45" i="8"/>
  <c r="AZ45" i="8" s="1"/>
  <c r="AW46" i="8"/>
  <c r="AZ46" i="8" s="1"/>
  <c r="AW47" i="8"/>
  <c r="AZ47" i="8" s="1"/>
  <c r="AW48" i="8"/>
  <c r="AZ48" i="8" s="1"/>
  <c r="AW49" i="8"/>
  <c r="AZ49" i="8" s="1"/>
  <c r="AW50" i="8"/>
  <c r="AZ50" i="8" s="1"/>
  <c r="AW51" i="8"/>
  <c r="AZ51" i="8" s="1"/>
  <c r="AW52" i="8"/>
  <c r="AZ52" i="8" s="1"/>
  <c r="AW53" i="8"/>
  <c r="AZ53" i="8" s="1"/>
  <c r="AW54" i="8"/>
  <c r="AZ54" i="8" s="1"/>
  <c r="AW55" i="8"/>
  <c r="AZ55" i="8" s="1"/>
  <c r="AW56" i="8"/>
  <c r="AZ56" i="8" s="1"/>
  <c r="AW57" i="8"/>
  <c r="AZ57" i="8" s="1"/>
  <c r="AW58" i="8"/>
  <c r="AZ58" i="8" s="1"/>
  <c r="AW59" i="8"/>
  <c r="AZ59" i="8" s="1"/>
  <c r="AW60" i="8"/>
  <c r="AZ60" i="8" s="1"/>
  <c r="AW61" i="8"/>
  <c r="AZ61" i="8" s="1"/>
  <c r="AW62" i="8"/>
  <c r="AZ62" i="8" s="1"/>
  <c r="AW63" i="8"/>
  <c r="AZ63" i="8" s="1"/>
  <c r="AW64" i="8"/>
  <c r="AZ64" i="8" s="1"/>
  <c r="AW65" i="8"/>
  <c r="AZ65" i="8" s="1"/>
  <c r="AW66" i="8"/>
  <c r="AZ66" i="8" s="1"/>
  <c r="AW67" i="8"/>
  <c r="AZ67" i="8" s="1"/>
  <c r="AW68" i="8"/>
  <c r="AZ68" i="8" s="1"/>
  <c r="AW69" i="8"/>
  <c r="AZ69" i="8" s="1"/>
  <c r="AW70" i="8"/>
  <c r="AZ70" i="8" s="1"/>
  <c r="AW71" i="8"/>
  <c r="AZ71" i="8" s="1"/>
  <c r="AW72" i="8"/>
  <c r="AZ72" i="8" s="1"/>
  <c r="AW73" i="8"/>
  <c r="AZ73" i="8" s="1"/>
  <c r="AW74" i="8"/>
  <c r="AZ74" i="8" s="1"/>
  <c r="AW75" i="8"/>
  <c r="AZ75" i="8" s="1"/>
  <c r="AW76" i="8"/>
  <c r="AZ76" i="8" s="1"/>
  <c r="AW77" i="8"/>
  <c r="AZ77" i="8" s="1"/>
  <c r="AW78" i="8"/>
  <c r="AZ78" i="8" s="1"/>
  <c r="AW79" i="8"/>
  <c r="AZ79" i="8" s="1"/>
  <c r="AW80" i="8"/>
  <c r="AZ80" i="8" s="1"/>
  <c r="AW81" i="8"/>
  <c r="AZ81" i="8" s="1"/>
  <c r="AW82" i="8"/>
  <c r="AZ82" i="8" s="1"/>
  <c r="AW83" i="8"/>
  <c r="AZ83" i="8" s="1"/>
  <c r="AW84" i="8"/>
  <c r="AZ84" i="8" s="1"/>
  <c r="AW85" i="8"/>
  <c r="AZ85" i="8" s="1"/>
  <c r="AW86" i="8"/>
  <c r="AZ86" i="8" s="1"/>
  <c r="AW87" i="8"/>
  <c r="AZ87" i="8" s="1"/>
  <c r="AW88" i="8"/>
  <c r="AZ88" i="8" s="1"/>
  <c r="AW89" i="8"/>
  <c r="AZ89" i="8" s="1"/>
  <c r="AW90" i="8"/>
  <c r="AZ90" i="8" s="1"/>
  <c r="AW91" i="8"/>
  <c r="AZ91" i="8" s="1"/>
  <c r="AW92" i="8"/>
  <c r="AZ92" i="8" s="1"/>
  <c r="AW93" i="8"/>
  <c r="AZ93" i="8" s="1"/>
  <c r="AW94" i="8"/>
  <c r="AZ94" i="8" s="1"/>
  <c r="AW95" i="8"/>
  <c r="AZ95" i="8" s="1"/>
  <c r="AW96" i="8"/>
  <c r="AZ96" i="8" s="1"/>
  <c r="AW97" i="8"/>
  <c r="AZ97" i="8" s="1"/>
  <c r="AW98" i="8"/>
  <c r="AZ98" i="8" s="1"/>
  <c r="AW99" i="8"/>
  <c r="AZ99" i="8" s="1"/>
  <c r="AW100" i="8"/>
  <c r="AZ100" i="8" s="1"/>
  <c r="AW101" i="8"/>
  <c r="AZ101" i="8" s="1"/>
  <c r="AW102" i="8"/>
  <c r="AZ102" i="8" s="1"/>
  <c r="AW103" i="8"/>
  <c r="AZ103" i="8" s="1"/>
  <c r="AW104" i="8"/>
  <c r="AZ104" i="8" s="1"/>
  <c r="AW105" i="8"/>
  <c r="AZ105" i="8" s="1"/>
  <c r="AW106" i="8"/>
  <c r="AZ106" i="8" s="1"/>
  <c r="AW107" i="8"/>
  <c r="AZ107" i="8" s="1"/>
  <c r="AW108" i="8"/>
  <c r="AZ108" i="8" s="1"/>
  <c r="AW109" i="8"/>
  <c r="AZ109" i="8" s="1"/>
  <c r="AW110" i="8"/>
  <c r="AZ110" i="8" s="1"/>
  <c r="AW111" i="8"/>
  <c r="AZ111" i="8" s="1"/>
  <c r="AW112" i="8"/>
  <c r="AZ112" i="8" s="1"/>
  <c r="AW113" i="8"/>
  <c r="AZ113" i="8" s="1"/>
  <c r="AW114" i="8"/>
  <c r="AZ114" i="8" s="1"/>
  <c r="AW115" i="8"/>
  <c r="AZ115" i="8" s="1"/>
  <c r="AW116" i="8"/>
  <c r="AZ116" i="8" s="1"/>
  <c r="AW117" i="8"/>
  <c r="AZ117" i="8" s="1"/>
  <c r="AW118" i="8"/>
  <c r="AZ118" i="8" s="1"/>
  <c r="AW119" i="8"/>
  <c r="AZ119" i="8" s="1"/>
  <c r="AW120" i="8"/>
  <c r="AZ120" i="8" s="1"/>
  <c r="AW121" i="8"/>
  <c r="AZ121" i="8" s="1"/>
  <c r="AW122" i="8"/>
  <c r="AZ122" i="8" s="1"/>
  <c r="AW123" i="8"/>
  <c r="AZ123" i="8" s="1"/>
  <c r="AW124" i="8"/>
  <c r="AZ124" i="8" s="1"/>
  <c r="AW125" i="8"/>
  <c r="AZ125" i="8" s="1"/>
  <c r="AW126" i="8"/>
  <c r="AZ126" i="8" s="1"/>
  <c r="AW127" i="8"/>
  <c r="AZ127" i="8" s="1"/>
  <c r="AW128" i="8"/>
  <c r="AZ128" i="8" s="1"/>
  <c r="AW129" i="8"/>
  <c r="AZ129" i="8" s="1"/>
  <c r="AW130" i="8"/>
  <c r="AZ130" i="8" s="1"/>
  <c r="AW131" i="8"/>
  <c r="AZ131" i="8" s="1"/>
  <c r="AW132" i="8"/>
  <c r="AZ132" i="8" s="1"/>
  <c r="AW133" i="8"/>
  <c r="AZ133" i="8" s="1"/>
  <c r="AW134" i="8"/>
  <c r="AZ134" i="8" s="1"/>
  <c r="AW135" i="8"/>
  <c r="AZ135" i="8" s="1"/>
  <c r="AW136" i="8"/>
  <c r="AZ136" i="8" s="1"/>
  <c r="AW138" i="8"/>
  <c r="AZ138" i="8" s="1"/>
  <c r="AW139" i="8"/>
  <c r="AZ139" i="8" s="1"/>
  <c r="AW7" i="8"/>
  <c r="AZ7" i="8" s="1"/>
  <c r="AI8" i="8" l="1"/>
  <c r="AK8" i="8"/>
  <c r="AK7"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4" i="8"/>
  <c r="AI135" i="8"/>
  <c r="AI136" i="8"/>
  <c r="AI137" i="8"/>
  <c r="AI138" i="8"/>
  <c r="AI139" i="8"/>
  <c r="AI7" i="8"/>
  <c r="AE7" i="8"/>
  <c r="AK15" i="8"/>
  <c r="AK139" i="8"/>
  <c r="AK9" i="8"/>
  <c r="AK10" i="8"/>
  <c r="AK11" i="8"/>
  <c r="AK12" i="8"/>
  <c r="AK13" i="8"/>
  <c r="AK14"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N9" i="8"/>
  <c r="AE8" i="8" l="1"/>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S139" i="8"/>
  <c r="N7" i="8"/>
  <c r="R7" i="8" s="1"/>
  <c r="W7" i="8" s="1"/>
  <c r="X7" i="8" s="1"/>
  <c r="AC7" i="8" s="1"/>
  <c r="N8" i="8"/>
  <c r="R8" i="8" s="1"/>
  <c r="W8" i="8" s="1"/>
  <c r="X8" i="8" s="1"/>
  <c r="AC8" i="8" s="1"/>
  <c r="X139" i="8"/>
  <c r="Y139" i="8" s="1"/>
  <c r="N138" i="8"/>
  <c r="R138" i="8" s="1"/>
  <c r="W138" i="8" s="1"/>
  <c r="X138" i="8" s="1"/>
  <c r="AC138" i="8" s="1"/>
  <c r="N137" i="8"/>
  <c r="R137" i="8" s="1"/>
  <c r="W137" i="8" s="1"/>
  <c r="X137" i="8" s="1"/>
  <c r="AC137" i="8" s="1"/>
  <c r="N136" i="8"/>
  <c r="R136" i="8" s="1"/>
  <c r="W136" i="8" s="1"/>
  <c r="X136" i="8" s="1"/>
  <c r="AC136" i="8" s="1"/>
  <c r="N135" i="8"/>
  <c r="R135" i="8" s="1"/>
  <c r="W135" i="8" s="1"/>
  <c r="X135" i="8" s="1"/>
  <c r="AC135" i="8" s="1"/>
  <c r="N134" i="8"/>
  <c r="R134" i="8" s="1"/>
  <c r="W134" i="8" s="1"/>
  <c r="X134" i="8" s="1"/>
  <c r="AC134" i="8" s="1"/>
  <c r="N133" i="8"/>
  <c r="R133" i="8" s="1"/>
  <c r="W133" i="8" s="1"/>
  <c r="X133" i="8" s="1"/>
  <c r="AC133" i="8" s="1"/>
  <c r="N132" i="8"/>
  <c r="R132" i="8" s="1"/>
  <c r="W132" i="8" s="1"/>
  <c r="X132" i="8" s="1"/>
  <c r="AC132" i="8" s="1"/>
  <c r="N131" i="8"/>
  <c r="R131" i="8" s="1"/>
  <c r="W131" i="8" s="1"/>
  <c r="X131" i="8" s="1"/>
  <c r="AC131" i="8" s="1"/>
  <c r="N130" i="8"/>
  <c r="R130" i="8" s="1"/>
  <c r="W130" i="8" s="1"/>
  <c r="X130" i="8" s="1"/>
  <c r="AC130" i="8" s="1"/>
  <c r="N129" i="8"/>
  <c r="R129" i="8" s="1"/>
  <c r="W129" i="8" s="1"/>
  <c r="X129" i="8" s="1"/>
  <c r="AC129" i="8" s="1"/>
  <c r="N128" i="8"/>
  <c r="R128" i="8" s="1"/>
  <c r="W128" i="8" s="1"/>
  <c r="X128" i="8" s="1"/>
  <c r="AC128" i="8" s="1"/>
  <c r="N127" i="8"/>
  <c r="R127" i="8" s="1"/>
  <c r="W127" i="8" s="1"/>
  <c r="X127" i="8" s="1"/>
  <c r="AC127" i="8" s="1"/>
  <c r="N126" i="8"/>
  <c r="R126" i="8" s="1"/>
  <c r="W126" i="8" s="1"/>
  <c r="X126" i="8" s="1"/>
  <c r="AC126" i="8" s="1"/>
  <c r="N125" i="8"/>
  <c r="R125" i="8" s="1"/>
  <c r="W125" i="8" s="1"/>
  <c r="X125" i="8" s="1"/>
  <c r="AC125" i="8" s="1"/>
  <c r="N124" i="8"/>
  <c r="R124" i="8" s="1"/>
  <c r="W124" i="8" s="1"/>
  <c r="X124" i="8" s="1"/>
  <c r="AC124" i="8" s="1"/>
  <c r="N123" i="8"/>
  <c r="R123" i="8" s="1"/>
  <c r="W123" i="8" s="1"/>
  <c r="X123" i="8" s="1"/>
  <c r="AC123" i="8" s="1"/>
  <c r="N122" i="8"/>
  <c r="R122" i="8" s="1"/>
  <c r="W122" i="8" s="1"/>
  <c r="X122" i="8" s="1"/>
  <c r="AC122" i="8" s="1"/>
  <c r="N121" i="8"/>
  <c r="R121" i="8" s="1"/>
  <c r="W121" i="8" s="1"/>
  <c r="X121" i="8" s="1"/>
  <c r="AC121" i="8" s="1"/>
  <c r="N120" i="8"/>
  <c r="R120" i="8" s="1"/>
  <c r="W120" i="8" s="1"/>
  <c r="X120" i="8" s="1"/>
  <c r="AC120" i="8" s="1"/>
  <c r="N119" i="8"/>
  <c r="R119" i="8" s="1"/>
  <c r="W119" i="8" s="1"/>
  <c r="X119" i="8" s="1"/>
  <c r="AC119" i="8" s="1"/>
  <c r="N118" i="8"/>
  <c r="R118" i="8" s="1"/>
  <c r="W118" i="8" s="1"/>
  <c r="X118" i="8" s="1"/>
  <c r="AC118" i="8" s="1"/>
  <c r="N117" i="8"/>
  <c r="R117" i="8" s="1"/>
  <c r="W117" i="8" s="1"/>
  <c r="X117" i="8" s="1"/>
  <c r="AC117" i="8" s="1"/>
  <c r="N116" i="8"/>
  <c r="R116" i="8" s="1"/>
  <c r="W116" i="8" s="1"/>
  <c r="X116" i="8" s="1"/>
  <c r="AC116" i="8" s="1"/>
  <c r="N115" i="8"/>
  <c r="R115" i="8" s="1"/>
  <c r="W115" i="8" s="1"/>
  <c r="X115" i="8" s="1"/>
  <c r="AC115" i="8" s="1"/>
  <c r="N114" i="8"/>
  <c r="R114" i="8" s="1"/>
  <c r="W114" i="8" s="1"/>
  <c r="X114" i="8" s="1"/>
  <c r="AC114" i="8" s="1"/>
  <c r="N113" i="8"/>
  <c r="R113" i="8" s="1"/>
  <c r="W113" i="8" s="1"/>
  <c r="X113" i="8" s="1"/>
  <c r="AC113" i="8" s="1"/>
  <c r="N112" i="8"/>
  <c r="R112" i="8" s="1"/>
  <c r="W112" i="8" s="1"/>
  <c r="X112" i="8" s="1"/>
  <c r="AC112" i="8" s="1"/>
  <c r="N111" i="8"/>
  <c r="R111" i="8" s="1"/>
  <c r="W111" i="8" s="1"/>
  <c r="X111" i="8" s="1"/>
  <c r="AC111" i="8" s="1"/>
  <c r="N110" i="8"/>
  <c r="R110" i="8" s="1"/>
  <c r="W110" i="8" s="1"/>
  <c r="X110" i="8" s="1"/>
  <c r="AC110" i="8" s="1"/>
  <c r="N109" i="8"/>
  <c r="R109" i="8" s="1"/>
  <c r="W109" i="8" s="1"/>
  <c r="X109" i="8" s="1"/>
  <c r="AC109" i="8" s="1"/>
  <c r="N108" i="8"/>
  <c r="R108" i="8" s="1"/>
  <c r="W108" i="8" s="1"/>
  <c r="X108" i="8" s="1"/>
  <c r="AC108" i="8" s="1"/>
  <c r="N107" i="8"/>
  <c r="R107" i="8" s="1"/>
  <c r="W107" i="8" s="1"/>
  <c r="X107" i="8" s="1"/>
  <c r="AC107" i="8" s="1"/>
  <c r="N106" i="8"/>
  <c r="R106" i="8" s="1"/>
  <c r="W106" i="8" s="1"/>
  <c r="X106" i="8" s="1"/>
  <c r="AC106" i="8" s="1"/>
  <c r="N105" i="8"/>
  <c r="R105" i="8" s="1"/>
  <c r="W105" i="8" s="1"/>
  <c r="X105" i="8" s="1"/>
  <c r="AC105" i="8" s="1"/>
  <c r="N104" i="8"/>
  <c r="R104" i="8" s="1"/>
  <c r="W104" i="8" s="1"/>
  <c r="X104" i="8" s="1"/>
  <c r="AC104" i="8" s="1"/>
  <c r="N103" i="8"/>
  <c r="R103" i="8" s="1"/>
  <c r="W103" i="8" s="1"/>
  <c r="X103" i="8" s="1"/>
  <c r="AC103" i="8" s="1"/>
  <c r="N102" i="8"/>
  <c r="R102" i="8" s="1"/>
  <c r="W102" i="8" s="1"/>
  <c r="X102" i="8" s="1"/>
  <c r="AC102" i="8" s="1"/>
  <c r="N101" i="8"/>
  <c r="R101" i="8" s="1"/>
  <c r="W101" i="8" s="1"/>
  <c r="X101" i="8" s="1"/>
  <c r="AC101" i="8" s="1"/>
  <c r="N100" i="8"/>
  <c r="R100" i="8" s="1"/>
  <c r="W100" i="8" s="1"/>
  <c r="X100" i="8" s="1"/>
  <c r="AC100" i="8" s="1"/>
  <c r="N99" i="8"/>
  <c r="R99" i="8" s="1"/>
  <c r="W99" i="8" s="1"/>
  <c r="X99" i="8" s="1"/>
  <c r="AC99" i="8" s="1"/>
  <c r="N98" i="8"/>
  <c r="R98" i="8" s="1"/>
  <c r="W98" i="8" s="1"/>
  <c r="X98" i="8" s="1"/>
  <c r="AC98" i="8" s="1"/>
  <c r="N97" i="8"/>
  <c r="R97" i="8" s="1"/>
  <c r="W97" i="8" s="1"/>
  <c r="X97" i="8" s="1"/>
  <c r="AC97" i="8" s="1"/>
  <c r="N96" i="8"/>
  <c r="R96" i="8" s="1"/>
  <c r="W96" i="8" s="1"/>
  <c r="X96" i="8" s="1"/>
  <c r="AC96" i="8" s="1"/>
  <c r="N95" i="8"/>
  <c r="R95" i="8" s="1"/>
  <c r="W95" i="8" s="1"/>
  <c r="X95" i="8" s="1"/>
  <c r="AC95" i="8" s="1"/>
  <c r="N94" i="8"/>
  <c r="R94" i="8" s="1"/>
  <c r="W94" i="8" s="1"/>
  <c r="X94" i="8" s="1"/>
  <c r="AC94" i="8" s="1"/>
  <c r="N93" i="8"/>
  <c r="R93" i="8" s="1"/>
  <c r="W93" i="8" s="1"/>
  <c r="X93" i="8" s="1"/>
  <c r="AC93" i="8" s="1"/>
  <c r="N92" i="8"/>
  <c r="R92" i="8" s="1"/>
  <c r="W92" i="8" s="1"/>
  <c r="X92" i="8" s="1"/>
  <c r="AC92" i="8" s="1"/>
  <c r="N91" i="8"/>
  <c r="R91" i="8" s="1"/>
  <c r="W91" i="8" s="1"/>
  <c r="X91" i="8" s="1"/>
  <c r="AC91" i="8" s="1"/>
  <c r="N90" i="8"/>
  <c r="R90" i="8" s="1"/>
  <c r="W90" i="8" s="1"/>
  <c r="X90" i="8" s="1"/>
  <c r="AC90" i="8" s="1"/>
  <c r="N89" i="8"/>
  <c r="R89" i="8" s="1"/>
  <c r="W89" i="8" s="1"/>
  <c r="X89" i="8" s="1"/>
  <c r="AC89" i="8" s="1"/>
  <c r="N88" i="8"/>
  <c r="R88" i="8" s="1"/>
  <c r="W88" i="8" s="1"/>
  <c r="X88" i="8" s="1"/>
  <c r="AC88" i="8" s="1"/>
  <c r="N87" i="8"/>
  <c r="R87" i="8" s="1"/>
  <c r="W87" i="8" s="1"/>
  <c r="X87" i="8" s="1"/>
  <c r="AC87" i="8" s="1"/>
  <c r="N86" i="8"/>
  <c r="R86" i="8" s="1"/>
  <c r="W86" i="8" s="1"/>
  <c r="X86" i="8" s="1"/>
  <c r="AC86" i="8" s="1"/>
  <c r="N85" i="8"/>
  <c r="R85" i="8" s="1"/>
  <c r="W85" i="8" s="1"/>
  <c r="X85" i="8" s="1"/>
  <c r="AC85" i="8" s="1"/>
  <c r="N84" i="8"/>
  <c r="R84" i="8" s="1"/>
  <c r="W84" i="8" s="1"/>
  <c r="X84" i="8" s="1"/>
  <c r="AC84" i="8" s="1"/>
  <c r="N83" i="8"/>
  <c r="R83" i="8" s="1"/>
  <c r="W83" i="8" s="1"/>
  <c r="X83" i="8" s="1"/>
  <c r="AC83" i="8" s="1"/>
  <c r="N82" i="8"/>
  <c r="R82" i="8" s="1"/>
  <c r="W82" i="8" s="1"/>
  <c r="X82" i="8" s="1"/>
  <c r="AC82" i="8" s="1"/>
  <c r="N81" i="8"/>
  <c r="R81" i="8" s="1"/>
  <c r="W81" i="8" s="1"/>
  <c r="X81" i="8" s="1"/>
  <c r="AC81" i="8" s="1"/>
  <c r="N80" i="8"/>
  <c r="R80" i="8" s="1"/>
  <c r="W80" i="8" s="1"/>
  <c r="X80" i="8" s="1"/>
  <c r="AC80" i="8" s="1"/>
  <c r="N79" i="8"/>
  <c r="R79" i="8" s="1"/>
  <c r="W79" i="8" s="1"/>
  <c r="X79" i="8" s="1"/>
  <c r="AC79" i="8" s="1"/>
  <c r="N78" i="8"/>
  <c r="R78" i="8" s="1"/>
  <c r="W78" i="8" s="1"/>
  <c r="X78" i="8" s="1"/>
  <c r="AC78" i="8" s="1"/>
  <c r="N77" i="8"/>
  <c r="R77" i="8" s="1"/>
  <c r="W77" i="8" s="1"/>
  <c r="X77" i="8" s="1"/>
  <c r="AC77" i="8" s="1"/>
  <c r="N76" i="8"/>
  <c r="R76" i="8" s="1"/>
  <c r="W76" i="8" s="1"/>
  <c r="X76" i="8" s="1"/>
  <c r="AC76" i="8" s="1"/>
  <c r="N75" i="8"/>
  <c r="R75" i="8" s="1"/>
  <c r="S75" i="8" s="1"/>
  <c r="N74" i="8"/>
  <c r="R74" i="8" s="1"/>
  <c r="W74" i="8" s="1"/>
  <c r="X74" i="8" s="1"/>
  <c r="AC74" i="8" s="1"/>
  <c r="N73" i="8"/>
  <c r="R73" i="8" s="1"/>
  <c r="W73" i="8" s="1"/>
  <c r="X73" i="8" s="1"/>
  <c r="AC73" i="8" s="1"/>
  <c r="N72" i="8"/>
  <c r="R72" i="8" s="1"/>
  <c r="W72" i="8" s="1"/>
  <c r="X72" i="8" s="1"/>
  <c r="AC72" i="8" s="1"/>
  <c r="N71" i="8"/>
  <c r="R71" i="8" s="1"/>
  <c r="W71" i="8" s="1"/>
  <c r="X71" i="8" s="1"/>
  <c r="AC71" i="8" s="1"/>
  <c r="N70" i="8"/>
  <c r="R70" i="8" s="1"/>
  <c r="W70" i="8" s="1"/>
  <c r="X70" i="8" s="1"/>
  <c r="AC70" i="8" s="1"/>
  <c r="N69" i="8"/>
  <c r="R69" i="8" s="1"/>
  <c r="W69" i="8" s="1"/>
  <c r="X69" i="8" s="1"/>
  <c r="AC69" i="8" s="1"/>
  <c r="N68" i="8"/>
  <c r="R68" i="8" s="1"/>
  <c r="W68" i="8" s="1"/>
  <c r="X68" i="8" s="1"/>
  <c r="AC68" i="8" s="1"/>
  <c r="N67" i="8"/>
  <c r="R67" i="8" s="1"/>
  <c r="W67" i="8" s="1"/>
  <c r="X67" i="8" s="1"/>
  <c r="AC67" i="8" s="1"/>
  <c r="N66" i="8"/>
  <c r="R66" i="8" s="1"/>
  <c r="W66" i="8" s="1"/>
  <c r="X66" i="8" s="1"/>
  <c r="AC66" i="8" s="1"/>
  <c r="N65" i="8"/>
  <c r="R65" i="8" s="1"/>
  <c r="W65" i="8" s="1"/>
  <c r="X65" i="8" s="1"/>
  <c r="AC65" i="8" s="1"/>
  <c r="N64" i="8"/>
  <c r="R64" i="8" s="1"/>
  <c r="W64" i="8" s="1"/>
  <c r="X64" i="8" s="1"/>
  <c r="AC64" i="8" s="1"/>
  <c r="N63" i="8"/>
  <c r="R63" i="8" s="1"/>
  <c r="W63" i="8" s="1"/>
  <c r="X63" i="8" s="1"/>
  <c r="AC63" i="8" s="1"/>
  <c r="N62" i="8"/>
  <c r="R62" i="8" s="1"/>
  <c r="W62" i="8" s="1"/>
  <c r="X62" i="8" s="1"/>
  <c r="AC62" i="8" s="1"/>
  <c r="N61" i="8"/>
  <c r="R61" i="8" s="1"/>
  <c r="W61" i="8" s="1"/>
  <c r="X61" i="8" s="1"/>
  <c r="AC61" i="8" s="1"/>
  <c r="N60" i="8"/>
  <c r="R60" i="8" s="1"/>
  <c r="W60" i="8" s="1"/>
  <c r="X60" i="8" s="1"/>
  <c r="AC60" i="8" s="1"/>
  <c r="N59" i="8"/>
  <c r="R59" i="8" s="1"/>
  <c r="W59" i="8" s="1"/>
  <c r="X59" i="8" s="1"/>
  <c r="AC59" i="8" s="1"/>
  <c r="N58" i="8"/>
  <c r="R58" i="8" s="1"/>
  <c r="W58" i="8" s="1"/>
  <c r="X58" i="8" s="1"/>
  <c r="AC58" i="8" s="1"/>
  <c r="N57" i="8"/>
  <c r="R57" i="8" s="1"/>
  <c r="W57" i="8" s="1"/>
  <c r="X57" i="8" s="1"/>
  <c r="AC57" i="8" s="1"/>
  <c r="N56" i="8"/>
  <c r="R56" i="8" s="1"/>
  <c r="W56" i="8" s="1"/>
  <c r="X56" i="8" s="1"/>
  <c r="AC56" i="8" s="1"/>
  <c r="N55" i="8"/>
  <c r="R55" i="8" s="1"/>
  <c r="W55" i="8" s="1"/>
  <c r="X55" i="8" s="1"/>
  <c r="AC55" i="8" s="1"/>
  <c r="N54" i="8"/>
  <c r="R54" i="8" s="1"/>
  <c r="W54" i="8" s="1"/>
  <c r="X54" i="8" s="1"/>
  <c r="AC54" i="8" s="1"/>
  <c r="N53" i="8"/>
  <c r="R53" i="8" s="1"/>
  <c r="W53" i="8" s="1"/>
  <c r="X53" i="8" s="1"/>
  <c r="AC53" i="8" s="1"/>
  <c r="N52" i="8"/>
  <c r="R52" i="8" s="1"/>
  <c r="W52" i="8" s="1"/>
  <c r="X52" i="8" s="1"/>
  <c r="AC52" i="8" s="1"/>
  <c r="N51" i="8"/>
  <c r="R51" i="8" s="1"/>
  <c r="W51" i="8" s="1"/>
  <c r="X51" i="8" s="1"/>
  <c r="AC51" i="8" s="1"/>
  <c r="N50" i="8"/>
  <c r="R50" i="8" s="1"/>
  <c r="W50" i="8" s="1"/>
  <c r="X50" i="8" s="1"/>
  <c r="AC50" i="8" s="1"/>
  <c r="N49" i="8"/>
  <c r="R49" i="8" s="1"/>
  <c r="W49" i="8" s="1"/>
  <c r="X49" i="8" s="1"/>
  <c r="AC49" i="8" s="1"/>
  <c r="N48" i="8"/>
  <c r="R48" i="8" s="1"/>
  <c r="W48" i="8" s="1"/>
  <c r="X48" i="8" s="1"/>
  <c r="AC48" i="8" s="1"/>
  <c r="N47" i="8"/>
  <c r="R47" i="8" s="1"/>
  <c r="W47" i="8" s="1"/>
  <c r="X47" i="8" s="1"/>
  <c r="AC47" i="8" s="1"/>
  <c r="N46" i="8"/>
  <c r="R46" i="8" s="1"/>
  <c r="W46" i="8" s="1"/>
  <c r="X46" i="8" s="1"/>
  <c r="AC46" i="8" s="1"/>
  <c r="N45" i="8"/>
  <c r="R45" i="8" s="1"/>
  <c r="W45" i="8" s="1"/>
  <c r="X45" i="8" s="1"/>
  <c r="AC45" i="8" s="1"/>
  <c r="N44" i="8"/>
  <c r="R44" i="8" s="1"/>
  <c r="W44" i="8" s="1"/>
  <c r="X44" i="8" s="1"/>
  <c r="AC44" i="8" s="1"/>
  <c r="N43" i="8"/>
  <c r="R43" i="8" s="1"/>
  <c r="W43" i="8" s="1"/>
  <c r="X43" i="8" s="1"/>
  <c r="AC43" i="8" s="1"/>
  <c r="N42" i="8"/>
  <c r="R42" i="8" s="1"/>
  <c r="W42" i="8" s="1"/>
  <c r="X42" i="8" s="1"/>
  <c r="AC42" i="8" s="1"/>
  <c r="N41" i="8"/>
  <c r="R41" i="8" s="1"/>
  <c r="W41" i="8" s="1"/>
  <c r="X41" i="8" s="1"/>
  <c r="AC41" i="8" s="1"/>
  <c r="N40" i="8"/>
  <c r="R40" i="8" s="1"/>
  <c r="W40" i="8" s="1"/>
  <c r="X40" i="8" s="1"/>
  <c r="AC40" i="8" s="1"/>
  <c r="N39" i="8"/>
  <c r="R39" i="8" s="1"/>
  <c r="W39" i="8" s="1"/>
  <c r="X39" i="8" s="1"/>
  <c r="AC39" i="8" s="1"/>
  <c r="N38" i="8"/>
  <c r="R38" i="8" s="1"/>
  <c r="W38" i="8" s="1"/>
  <c r="X38" i="8" s="1"/>
  <c r="AC38" i="8" s="1"/>
  <c r="N37" i="8"/>
  <c r="R37" i="8" s="1"/>
  <c r="W37" i="8" s="1"/>
  <c r="X37" i="8" s="1"/>
  <c r="AC37" i="8" s="1"/>
  <c r="N36" i="8"/>
  <c r="R36" i="8" s="1"/>
  <c r="W36" i="8" s="1"/>
  <c r="X36" i="8" s="1"/>
  <c r="AC36" i="8" s="1"/>
  <c r="N35" i="8"/>
  <c r="R35" i="8" s="1"/>
  <c r="W35" i="8" s="1"/>
  <c r="X35" i="8" s="1"/>
  <c r="AC35" i="8" s="1"/>
  <c r="N34" i="8"/>
  <c r="R34" i="8" s="1"/>
  <c r="W34" i="8" s="1"/>
  <c r="X34" i="8" s="1"/>
  <c r="AC34" i="8" s="1"/>
  <c r="N33" i="8"/>
  <c r="R33" i="8" s="1"/>
  <c r="W33" i="8" s="1"/>
  <c r="X33" i="8" s="1"/>
  <c r="AC33" i="8" s="1"/>
  <c r="N32" i="8"/>
  <c r="R32" i="8" s="1"/>
  <c r="W32" i="8" s="1"/>
  <c r="X32" i="8" s="1"/>
  <c r="AC32" i="8" s="1"/>
  <c r="N31" i="8"/>
  <c r="R31" i="8" s="1"/>
  <c r="W31" i="8" s="1"/>
  <c r="X31" i="8" s="1"/>
  <c r="AC31" i="8" s="1"/>
  <c r="N30" i="8"/>
  <c r="R30" i="8" s="1"/>
  <c r="W30" i="8" s="1"/>
  <c r="X30" i="8" s="1"/>
  <c r="AC30" i="8" s="1"/>
  <c r="N29" i="8"/>
  <c r="R29" i="8" s="1"/>
  <c r="W29" i="8" s="1"/>
  <c r="X29" i="8" s="1"/>
  <c r="AC29" i="8" s="1"/>
  <c r="N28" i="8"/>
  <c r="R28" i="8" s="1"/>
  <c r="W28" i="8" s="1"/>
  <c r="X28" i="8" s="1"/>
  <c r="AC28" i="8" s="1"/>
  <c r="N27" i="8"/>
  <c r="R27" i="8" s="1"/>
  <c r="W27" i="8" s="1"/>
  <c r="X27" i="8" s="1"/>
  <c r="AC27" i="8" s="1"/>
  <c r="N26" i="8"/>
  <c r="R26" i="8" s="1"/>
  <c r="W26" i="8" s="1"/>
  <c r="X26" i="8" s="1"/>
  <c r="AC26" i="8" s="1"/>
  <c r="N25" i="8"/>
  <c r="R25" i="8" s="1"/>
  <c r="W25" i="8" s="1"/>
  <c r="X25" i="8" s="1"/>
  <c r="AC25" i="8" s="1"/>
  <c r="N24" i="8"/>
  <c r="R24" i="8" s="1"/>
  <c r="W24" i="8" s="1"/>
  <c r="X24" i="8" s="1"/>
  <c r="AC24" i="8" s="1"/>
  <c r="N23" i="8"/>
  <c r="R23" i="8" s="1"/>
  <c r="W23" i="8" s="1"/>
  <c r="X23" i="8" s="1"/>
  <c r="AC23" i="8" s="1"/>
  <c r="N22" i="8"/>
  <c r="R22" i="8" s="1"/>
  <c r="W22" i="8" s="1"/>
  <c r="X22" i="8" s="1"/>
  <c r="AC22" i="8" s="1"/>
  <c r="N21" i="8"/>
  <c r="R21" i="8" s="1"/>
  <c r="W21" i="8" s="1"/>
  <c r="X21" i="8" s="1"/>
  <c r="AC21" i="8" s="1"/>
  <c r="N20" i="8"/>
  <c r="R20" i="8" s="1"/>
  <c r="W20" i="8" s="1"/>
  <c r="X20" i="8" s="1"/>
  <c r="AC20" i="8" s="1"/>
  <c r="N19" i="8"/>
  <c r="R19" i="8" s="1"/>
  <c r="W19" i="8" s="1"/>
  <c r="X19" i="8" s="1"/>
  <c r="AC19" i="8" s="1"/>
  <c r="N18" i="8"/>
  <c r="R18" i="8" s="1"/>
  <c r="W18" i="8" s="1"/>
  <c r="X18" i="8" s="1"/>
  <c r="AC18" i="8" s="1"/>
  <c r="N17" i="8"/>
  <c r="R17" i="8" s="1"/>
  <c r="W17" i="8" s="1"/>
  <c r="X17" i="8" s="1"/>
  <c r="AC17" i="8" s="1"/>
  <c r="N16" i="8"/>
  <c r="R16" i="8" s="1"/>
  <c r="W16" i="8" s="1"/>
  <c r="X16" i="8" s="1"/>
  <c r="AC16" i="8" s="1"/>
  <c r="N15" i="8"/>
  <c r="R15" i="8" s="1"/>
  <c r="W15" i="8" s="1"/>
  <c r="X15" i="8" s="1"/>
  <c r="AC15" i="8" s="1"/>
  <c r="N14" i="8"/>
  <c r="R14" i="8" s="1"/>
  <c r="W14" i="8" s="1"/>
  <c r="X14" i="8" s="1"/>
  <c r="AC14" i="8" s="1"/>
  <c r="N13" i="8"/>
  <c r="R13" i="8" s="1"/>
  <c r="W13" i="8" s="1"/>
  <c r="X13" i="8" s="1"/>
  <c r="AC13" i="8" s="1"/>
  <c r="N12" i="8"/>
  <c r="R12" i="8" s="1"/>
  <c r="W12" i="8" s="1"/>
  <c r="X12" i="8" s="1"/>
  <c r="AC12" i="8" s="1"/>
  <c r="N11" i="8"/>
  <c r="R11" i="8" s="1"/>
  <c r="W11" i="8" s="1"/>
  <c r="X11" i="8" s="1"/>
  <c r="AC11" i="8" s="1"/>
  <c r="N10" i="8"/>
  <c r="R10" i="8" s="1"/>
  <c r="W10" i="8" s="1"/>
  <c r="X10" i="8" s="1"/>
  <c r="AC10" i="8" s="1"/>
  <c r="R9" i="8"/>
  <c r="W9" i="8" s="1"/>
  <c r="X9" i="8" s="1"/>
  <c r="AC9" i="8" s="1"/>
  <c r="W6" i="8"/>
  <c r="AC6" i="8" s="1"/>
  <c r="AF8" i="7"/>
  <c r="AF9" i="7"/>
  <c r="AF10" i="7"/>
  <c r="AF11" i="7"/>
  <c r="AF12" i="7"/>
  <c r="AF13" i="7"/>
  <c r="AF14" i="7"/>
  <c r="AF15" i="7"/>
  <c r="AF16" i="7"/>
  <c r="AF17" i="7"/>
  <c r="AF18" i="7"/>
  <c r="AF19" i="7"/>
  <c r="AF20" i="7"/>
  <c r="AF21" i="7"/>
  <c r="AF22" i="7"/>
  <c r="AF23" i="7"/>
  <c r="AF24" i="7"/>
  <c r="AF25" i="7"/>
  <c r="AF26" i="7"/>
  <c r="AF27" i="7"/>
  <c r="AF28" i="7"/>
  <c r="AF29" i="7"/>
  <c r="AF30" i="7"/>
  <c r="AF31" i="7"/>
  <c r="AF32" i="7"/>
  <c r="AF33" i="7"/>
  <c r="AF34" i="7"/>
  <c r="AF35" i="7"/>
  <c r="AF36" i="7"/>
  <c r="AF37" i="7"/>
  <c r="AF38" i="7"/>
  <c r="AF39" i="7"/>
  <c r="AF40" i="7"/>
  <c r="AF41" i="7"/>
  <c r="AF42" i="7"/>
  <c r="AF43" i="7"/>
  <c r="AF44" i="7"/>
  <c r="AF45" i="7"/>
  <c r="AF46" i="7"/>
  <c r="AF47" i="7"/>
  <c r="AF48" i="7"/>
  <c r="AF49" i="7"/>
  <c r="AF50" i="7"/>
  <c r="AF51" i="7"/>
  <c r="AF52" i="7"/>
  <c r="AF53" i="7"/>
  <c r="AF54" i="7"/>
  <c r="AF55" i="7"/>
  <c r="AF56" i="7"/>
  <c r="AF57" i="7"/>
  <c r="AF58" i="7"/>
  <c r="AF59" i="7"/>
  <c r="AF60" i="7"/>
  <c r="AF61" i="7"/>
  <c r="AF62" i="7"/>
  <c r="AF63" i="7"/>
  <c r="AF64" i="7"/>
  <c r="AF65" i="7"/>
  <c r="AF66" i="7"/>
  <c r="AF67" i="7"/>
  <c r="AF68" i="7"/>
  <c r="AF69" i="7"/>
  <c r="AF70" i="7"/>
  <c r="AF71" i="7"/>
  <c r="AF72" i="7"/>
  <c r="AF73" i="7"/>
  <c r="AF74" i="7"/>
  <c r="AF75" i="7"/>
  <c r="AF76" i="7"/>
  <c r="AF77" i="7"/>
  <c r="AF78" i="7"/>
  <c r="AF79" i="7"/>
  <c r="AF80" i="7"/>
  <c r="AF81" i="7"/>
  <c r="AF82" i="7"/>
  <c r="AF83" i="7"/>
  <c r="AF84" i="7"/>
  <c r="AF85" i="7"/>
  <c r="AF86" i="7"/>
  <c r="AF87" i="7"/>
  <c r="AF88" i="7"/>
  <c r="AF89" i="7"/>
  <c r="AF90" i="7"/>
  <c r="AF91" i="7"/>
  <c r="AF92" i="7"/>
  <c r="AF93" i="7"/>
  <c r="AF94" i="7"/>
  <c r="AF95" i="7"/>
  <c r="AF96" i="7"/>
  <c r="AF97" i="7"/>
  <c r="AF98" i="7"/>
  <c r="AF99" i="7"/>
  <c r="AF100" i="7"/>
  <c r="AF101" i="7"/>
  <c r="AF102" i="7"/>
  <c r="AF103" i="7"/>
  <c r="AF104" i="7"/>
  <c r="AF105" i="7"/>
  <c r="AF106" i="7"/>
  <c r="AF107" i="7"/>
  <c r="AF108" i="7"/>
  <c r="AF109" i="7"/>
  <c r="AF110" i="7"/>
  <c r="AF111" i="7"/>
  <c r="AF112" i="7"/>
  <c r="AF113" i="7"/>
  <c r="AF114" i="7"/>
  <c r="AF115" i="7"/>
  <c r="AF116" i="7"/>
  <c r="AF117" i="7"/>
  <c r="AF118" i="7"/>
  <c r="AF119" i="7"/>
  <c r="AF120" i="7"/>
  <c r="AF121" i="7"/>
  <c r="AF122" i="7"/>
  <c r="AF123" i="7"/>
  <c r="AF124" i="7"/>
  <c r="AF125" i="7"/>
  <c r="AF126" i="7"/>
  <c r="AF127" i="7"/>
  <c r="AF128" i="7"/>
  <c r="AF129" i="7"/>
  <c r="AF130" i="7"/>
  <c r="AF131" i="7"/>
  <c r="AF132" i="7"/>
  <c r="AF133" i="7"/>
  <c r="AF134" i="7"/>
  <c r="AF135" i="7"/>
  <c r="AF136" i="7"/>
  <c r="AF137" i="7"/>
  <c r="AF138" i="7"/>
  <c r="AF139" i="7"/>
  <c r="AF7" i="7"/>
  <c r="W139" i="7"/>
  <c r="N138" i="7"/>
  <c r="R138" i="7" s="1"/>
  <c r="V138" i="7" s="1"/>
  <c r="W138" i="7" s="1"/>
  <c r="AA138" i="7" s="1"/>
  <c r="N137" i="7"/>
  <c r="R137" i="7" s="1"/>
  <c r="V137" i="7" s="1"/>
  <c r="W137" i="7" s="1"/>
  <c r="AA137" i="7" s="1"/>
  <c r="N136" i="7"/>
  <c r="R136" i="7" s="1"/>
  <c r="V136" i="7" s="1"/>
  <c r="W136" i="7" s="1"/>
  <c r="AA136" i="7" s="1"/>
  <c r="N135" i="7"/>
  <c r="R135" i="7" s="1"/>
  <c r="V135" i="7" s="1"/>
  <c r="W135" i="7" s="1"/>
  <c r="AA135" i="7" s="1"/>
  <c r="N134" i="7"/>
  <c r="R134" i="7" s="1"/>
  <c r="V134" i="7" s="1"/>
  <c r="W134" i="7" s="1"/>
  <c r="AA134" i="7" s="1"/>
  <c r="N133" i="7"/>
  <c r="R133" i="7" s="1"/>
  <c r="V133" i="7" s="1"/>
  <c r="W133" i="7" s="1"/>
  <c r="AA133" i="7" s="1"/>
  <c r="N132" i="7"/>
  <c r="R132" i="7" s="1"/>
  <c r="V132" i="7" s="1"/>
  <c r="W132" i="7" s="1"/>
  <c r="AA132" i="7" s="1"/>
  <c r="N131" i="7"/>
  <c r="R131" i="7" s="1"/>
  <c r="V131" i="7" s="1"/>
  <c r="W131" i="7" s="1"/>
  <c r="AA131" i="7" s="1"/>
  <c r="N130" i="7"/>
  <c r="R130" i="7" s="1"/>
  <c r="V130" i="7" s="1"/>
  <c r="W130" i="7" s="1"/>
  <c r="AA130" i="7" s="1"/>
  <c r="N129" i="7"/>
  <c r="R129" i="7" s="1"/>
  <c r="V129" i="7" s="1"/>
  <c r="W129" i="7" s="1"/>
  <c r="AA129" i="7" s="1"/>
  <c r="N128" i="7"/>
  <c r="R128" i="7" s="1"/>
  <c r="V128" i="7" s="1"/>
  <c r="W128" i="7" s="1"/>
  <c r="AA128" i="7" s="1"/>
  <c r="N127" i="7"/>
  <c r="R127" i="7" s="1"/>
  <c r="V127" i="7" s="1"/>
  <c r="W127" i="7" s="1"/>
  <c r="AA127" i="7" s="1"/>
  <c r="N126" i="7"/>
  <c r="R126" i="7" s="1"/>
  <c r="V126" i="7" s="1"/>
  <c r="W126" i="7" s="1"/>
  <c r="AA126" i="7" s="1"/>
  <c r="N125" i="7"/>
  <c r="R125" i="7" s="1"/>
  <c r="V125" i="7" s="1"/>
  <c r="W125" i="7" s="1"/>
  <c r="AA125" i="7" s="1"/>
  <c r="N124" i="7"/>
  <c r="R124" i="7" s="1"/>
  <c r="V124" i="7" s="1"/>
  <c r="W124" i="7" s="1"/>
  <c r="AA124" i="7" s="1"/>
  <c r="N123" i="7"/>
  <c r="R123" i="7" s="1"/>
  <c r="V123" i="7" s="1"/>
  <c r="W123" i="7" s="1"/>
  <c r="AA123" i="7" s="1"/>
  <c r="N122" i="7"/>
  <c r="R122" i="7" s="1"/>
  <c r="V122" i="7" s="1"/>
  <c r="W122" i="7" s="1"/>
  <c r="AA122" i="7" s="1"/>
  <c r="N121" i="7"/>
  <c r="R121" i="7" s="1"/>
  <c r="V121" i="7" s="1"/>
  <c r="W121" i="7" s="1"/>
  <c r="AA121" i="7" s="1"/>
  <c r="N120" i="7"/>
  <c r="R120" i="7" s="1"/>
  <c r="V120" i="7" s="1"/>
  <c r="W120" i="7" s="1"/>
  <c r="AA120" i="7" s="1"/>
  <c r="N119" i="7"/>
  <c r="R119" i="7" s="1"/>
  <c r="V119" i="7" s="1"/>
  <c r="W119" i="7" s="1"/>
  <c r="AA119" i="7" s="1"/>
  <c r="N118" i="7"/>
  <c r="R118" i="7" s="1"/>
  <c r="V118" i="7" s="1"/>
  <c r="W118" i="7" s="1"/>
  <c r="AA118" i="7" s="1"/>
  <c r="N117" i="7"/>
  <c r="R117" i="7" s="1"/>
  <c r="V117" i="7" s="1"/>
  <c r="W117" i="7" s="1"/>
  <c r="AA117" i="7" s="1"/>
  <c r="N116" i="7"/>
  <c r="R116" i="7" s="1"/>
  <c r="V116" i="7" s="1"/>
  <c r="W116" i="7" s="1"/>
  <c r="AA116" i="7" s="1"/>
  <c r="N115" i="7"/>
  <c r="R115" i="7" s="1"/>
  <c r="V115" i="7" s="1"/>
  <c r="W115" i="7" s="1"/>
  <c r="AA115" i="7" s="1"/>
  <c r="N114" i="7"/>
  <c r="R114" i="7" s="1"/>
  <c r="V114" i="7" s="1"/>
  <c r="W114" i="7" s="1"/>
  <c r="AA114" i="7" s="1"/>
  <c r="N113" i="7"/>
  <c r="R113" i="7" s="1"/>
  <c r="V113" i="7" s="1"/>
  <c r="W113" i="7" s="1"/>
  <c r="AA113" i="7" s="1"/>
  <c r="N112" i="7"/>
  <c r="R112" i="7" s="1"/>
  <c r="V112" i="7" s="1"/>
  <c r="W112" i="7" s="1"/>
  <c r="AA112" i="7" s="1"/>
  <c r="N111" i="7"/>
  <c r="R111" i="7" s="1"/>
  <c r="V111" i="7" s="1"/>
  <c r="W111" i="7" s="1"/>
  <c r="AA111" i="7" s="1"/>
  <c r="N110" i="7"/>
  <c r="R110" i="7" s="1"/>
  <c r="V110" i="7" s="1"/>
  <c r="W110" i="7" s="1"/>
  <c r="AA110" i="7" s="1"/>
  <c r="N109" i="7"/>
  <c r="R109" i="7" s="1"/>
  <c r="V109" i="7" s="1"/>
  <c r="W109" i="7" s="1"/>
  <c r="AA109" i="7" s="1"/>
  <c r="N108" i="7"/>
  <c r="R108" i="7" s="1"/>
  <c r="V108" i="7" s="1"/>
  <c r="W108" i="7" s="1"/>
  <c r="AA108" i="7" s="1"/>
  <c r="N107" i="7"/>
  <c r="R107" i="7" s="1"/>
  <c r="V107" i="7" s="1"/>
  <c r="W107" i="7" s="1"/>
  <c r="AA107" i="7" s="1"/>
  <c r="N106" i="7"/>
  <c r="R106" i="7" s="1"/>
  <c r="V106" i="7" s="1"/>
  <c r="W106" i="7" s="1"/>
  <c r="AA106" i="7" s="1"/>
  <c r="N105" i="7"/>
  <c r="R105" i="7" s="1"/>
  <c r="V105" i="7" s="1"/>
  <c r="W105" i="7" s="1"/>
  <c r="AA105" i="7" s="1"/>
  <c r="N104" i="7"/>
  <c r="R104" i="7" s="1"/>
  <c r="V104" i="7" s="1"/>
  <c r="W104" i="7" s="1"/>
  <c r="AA104" i="7" s="1"/>
  <c r="N103" i="7"/>
  <c r="R103" i="7" s="1"/>
  <c r="V103" i="7" s="1"/>
  <c r="W103" i="7" s="1"/>
  <c r="AA103" i="7" s="1"/>
  <c r="N102" i="7"/>
  <c r="R102" i="7" s="1"/>
  <c r="V102" i="7" s="1"/>
  <c r="W102" i="7" s="1"/>
  <c r="AA102" i="7" s="1"/>
  <c r="N101" i="7"/>
  <c r="R101" i="7" s="1"/>
  <c r="V101" i="7" s="1"/>
  <c r="W101" i="7" s="1"/>
  <c r="AA101" i="7" s="1"/>
  <c r="N100" i="7"/>
  <c r="R100" i="7" s="1"/>
  <c r="V100" i="7" s="1"/>
  <c r="W100" i="7" s="1"/>
  <c r="AA100" i="7" s="1"/>
  <c r="N99" i="7"/>
  <c r="R99" i="7" s="1"/>
  <c r="V99" i="7" s="1"/>
  <c r="W99" i="7" s="1"/>
  <c r="AA99" i="7" s="1"/>
  <c r="N98" i="7"/>
  <c r="R98" i="7" s="1"/>
  <c r="V98" i="7" s="1"/>
  <c r="W98" i="7" s="1"/>
  <c r="AA98" i="7" s="1"/>
  <c r="N97" i="7"/>
  <c r="R97" i="7" s="1"/>
  <c r="V97" i="7" s="1"/>
  <c r="W97" i="7" s="1"/>
  <c r="AA97" i="7" s="1"/>
  <c r="N96" i="7"/>
  <c r="R96" i="7" s="1"/>
  <c r="V96" i="7" s="1"/>
  <c r="W96" i="7" s="1"/>
  <c r="AA96" i="7" s="1"/>
  <c r="N95" i="7"/>
  <c r="R95" i="7" s="1"/>
  <c r="V95" i="7" s="1"/>
  <c r="W95" i="7" s="1"/>
  <c r="AA95" i="7" s="1"/>
  <c r="N94" i="7"/>
  <c r="R94" i="7" s="1"/>
  <c r="V94" i="7" s="1"/>
  <c r="W94" i="7" s="1"/>
  <c r="AA94" i="7" s="1"/>
  <c r="N93" i="7"/>
  <c r="R93" i="7" s="1"/>
  <c r="V93" i="7" s="1"/>
  <c r="W93" i="7" s="1"/>
  <c r="AA93" i="7" s="1"/>
  <c r="N92" i="7"/>
  <c r="R92" i="7" s="1"/>
  <c r="V92" i="7" s="1"/>
  <c r="W92" i="7" s="1"/>
  <c r="AA92" i="7" s="1"/>
  <c r="N91" i="7"/>
  <c r="R91" i="7" s="1"/>
  <c r="V91" i="7" s="1"/>
  <c r="W91" i="7" s="1"/>
  <c r="AA91" i="7" s="1"/>
  <c r="N90" i="7"/>
  <c r="R90" i="7" s="1"/>
  <c r="V90" i="7" s="1"/>
  <c r="W90" i="7" s="1"/>
  <c r="AA90" i="7" s="1"/>
  <c r="N89" i="7"/>
  <c r="R89" i="7" s="1"/>
  <c r="V89" i="7" s="1"/>
  <c r="W89" i="7" s="1"/>
  <c r="AA89" i="7" s="1"/>
  <c r="N88" i="7"/>
  <c r="R88" i="7" s="1"/>
  <c r="V88" i="7" s="1"/>
  <c r="W88" i="7" s="1"/>
  <c r="AA88" i="7" s="1"/>
  <c r="N87" i="7"/>
  <c r="R87" i="7" s="1"/>
  <c r="V87" i="7" s="1"/>
  <c r="W87" i="7" s="1"/>
  <c r="AA87" i="7" s="1"/>
  <c r="N86" i="7"/>
  <c r="R86" i="7" s="1"/>
  <c r="V86" i="7" s="1"/>
  <c r="W86" i="7" s="1"/>
  <c r="AA86" i="7" s="1"/>
  <c r="N85" i="7"/>
  <c r="R85" i="7" s="1"/>
  <c r="V85" i="7" s="1"/>
  <c r="W85" i="7" s="1"/>
  <c r="AA85" i="7" s="1"/>
  <c r="N84" i="7"/>
  <c r="R84" i="7" s="1"/>
  <c r="V84" i="7" s="1"/>
  <c r="W84" i="7" s="1"/>
  <c r="AA84" i="7" s="1"/>
  <c r="N83" i="7"/>
  <c r="R83" i="7" s="1"/>
  <c r="V83" i="7" s="1"/>
  <c r="W83" i="7" s="1"/>
  <c r="AA83" i="7" s="1"/>
  <c r="N82" i="7"/>
  <c r="R82" i="7" s="1"/>
  <c r="V82" i="7" s="1"/>
  <c r="W82" i="7" s="1"/>
  <c r="AA82" i="7" s="1"/>
  <c r="N81" i="7"/>
  <c r="R81" i="7" s="1"/>
  <c r="V81" i="7" s="1"/>
  <c r="W81" i="7" s="1"/>
  <c r="AA81" i="7" s="1"/>
  <c r="N80" i="7"/>
  <c r="R80" i="7" s="1"/>
  <c r="V80" i="7" s="1"/>
  <c r="W80" i="7" s="1"/>
  <c r="AA80" i="7" s="1"/>
  <c r="N79" i="7"/>
  <c r="R79" i="7" s="1"/>
  <c r="V79" i="7" s="1"/>
  <c r="W79" i="7" s="1"/>
  <c r="AA79" i="7" s="1"/>
  <c r="N78" i="7"/>
  <c r="R78" i="7" s="1"/>
  <c r="V78" i="7" s="1"/>
  <c r="W78" i="7" s="1"/>
  <c r="AA78" i="7" s="1"/>
  <c r="N77" i="7"/>
  <c r="R77" i="7" s="1"/>
  <c r="V77" i="7" s="1"/>
  <c r="W77" i="7" s="1"/>
  <c r="AA77" i="7" s="1"/>
  <c r="N76" i="7"/>
  <c r="R76" i="7" s="1"/>
  <c r="V76" i="7" s="1"/>
  <c r="W76" i="7" s="1"/>
  <c r="AA76" i="7" s="1"/>
  <c r="N75" i="7"/>
  <c r="R75" i="7" s="1"/>
  <c r="V75" i="7" s="1"/>
  <c r="W75" i="7" s="1"/>
  <c r="AA75" i="7" s="1"/>
  <c r="N74" i="7"/>
  <c r="R74" i="7" s="1"/>
  <c r="V74" i="7" s="1"/>
  <c r="W74" i="7" s="1"/>
  <c r="AA74" i="7" s="1"/>
  <c r="N73" i="7"/>
  <c r="R73" i="7" s="1"/>
  <c r="V73" i="7" s="1"/>
  <c r="W73" i="7" s="1"/>
  <c r="AA73" i="7" s="1"/>
  <c r="N72" i="7"/>
  <c r="R72" i="7" s="1"/>
  <c r="V72" i="7" s="1"/>
  <c r="W72" i="7" s="1"/>
  <c r="AA72" i="7" s="1"/>
  <c r="N71" i="7"/>
  <c r="R71" i="7" s="1"/>
  <c r="V71" i="7" s="1"/>
  <c r="W71" i="7" s="1"/>
  <c r="AA71" i="7" s="1"/>
  <c r="N70" i="7"/>
  <c r="R70" i="7" s="1"/>
  <c r="V70" i="7" s="1"/>
  <c r="W70" i="7" s="1"/>
  <c r="AA70" i="7" s="1"/>
  <c r="N69" i="7"/>
  <c r="R69" i="7" s="1"/>
  <c r="V69" i="7" s="1"/>
  <c r="W69" i="7" s="1"/>
  <c r="AA69" i="7" s="1"/>
  <c r="N68" i="7"/>
  <c r="R68" i="7" s="1"/>
  <c r="V68" i="7" s="1"/>
  <c r="W68" i="7" s="1"/>
  <c r="AA68" i="7" s="1"/>
  <c r="N67" i="7"/>
  <c r="R67" i="7" s="1"/>
  <c r="V67" i="7" s="1"/>
  <c r="W67" i="7" s="1"/>
  <c r="AA67" i="7" s="1"/>
  <c r="N66" i="7"/>
  <c r="R66" i="7" s="1"/>
  <c r="V66" i="7" s="1"/>
  <c r="W66" i="7" s="1"/>
  <c r="AA66" i="7" s="1"/>
  <c r="N65" i="7"/>
  <c r="R65" i="7" s="1"/>
  <c r="V65" i="7" s="1"/>
  <c r="W65" i="7" s="1"/>
  <c r="AA65" i="7" s="1"/>
  <c r="N64" i="7"/>
  <c r="R64" i="7" s="1"/>
  <c r="V64" i="7" s="1"/>
  <c r="W64" i="7" s="1"/>
  <c r="AA64" i="7" s="1"/>
  <c r="N63" i="7"/>
  <c r="R63" i="7" s="1"/>
  <c r="V63" i="7" s="1"/>
  <c r="W63" i="7" s="1"/>
  <c r="N62" i="7"/>
  <c r="R62" i="7" s="1"/>
  <c r="V62" i="7" s="1"/>
  <c r="W62" i="7" s="1"/>
  <c r="AA62" i="7" s="1"/>
  <c r="N61" i="7"/>
  <c r="R61" i="7" s="1"/>
  <c r="V61" i="7" s="1"/>
  <c r="W61" i="7" s="1"/>
  <c r="AA61" i="7" s="1"/>
  <c r="N60" i="7"/>
  <c r="R60" i="7" s="1"/>
  <c r="V60" i="7" s="1"/>
  <c r="W60" i="7" s="1"/>
  <c r="AA60" i="7" s="1"/>
  <c r="N59" i="7"/>
  <c r="R59" i="7" s="1"/>
  <c r="V59" i="7" s="1"/>
  <c r="W59" i="7" s="1"/>
  <c r="AA59" i="7" s="1"/>
  <c r="N58" i="7"/>
  <c r="R58" i="7" s="1"/>
  <c r="V58" i="7" s="1"/>
  <c r="W58" i="7" s="1"/>
  <c r="AA58" i="7" s="1"/>
  <c r="N57" i="7"/>
  <c r="R57" i="7" s="1"/>
  <c r="V57" i="7" s="1"/>
  <c r="W57" i="7" s="1"/>
  <c r="AA57" i="7" s="1"/>
  <c r="N56" i="7"/>
  <c r="R56" i="7" s="1"/>
  <c r="V56" i="7" s="1"/>
  <c r="W56" i="7" s="1"/>
  <c r="AA56" i="7" s="1"/>
  <c r="N55" i="7"/>
  <c r="R55" i="7" s="1"/>
  <c r="V55" i="7" s="1"/>
  <c r="W55" i="7" s="1"/>
  <c r="AA55" i="7" s="1"/>
  <c r="N54" i="7"/>
  <c r="R54" i="7" s="1"/>
  <c r="V54" i="7" s="1"/>
  <c r="W54" i="7" s="1"/>
  <c r="AA54" i="7" s="1"/>
  <c r="N53" i="7"/>
  <c r="R53" i="7" s="1"/>
  <c r="V53" i="7" s="1"/>
  <c r="W53" i="7" s="1"/>
  <c r="AA53" i="7" s="1"/>
  <c r="N52" i="7"/>
  <c r="R52" i="7" s="1"/>
  <c r="V52" i="7" s="1"/>
  <c r="W52" i="7" s="1"/>
  <c r="AA52" i="7" s="1"/>
  <c r="N51" i="7"/>
  <c r="R51" i="7" s="1"/>
  <c r="V51" i="7" s="1"/>
  <c r="W51" i="7" s="1"/>
  <c r="AA51" i="7" s="1"/>
  <c r="N50" i="7"/>
  <c r="R50" i="7" s="1"/>
  <c r="V50" i="7" s="1"/>
  <c r="W50" i="7" s="1"/>
  <c r="AA50" i="7" s="1"/>
  <c r="N49" i="7"/>
  <c r="R49" i="7" s="1"/>
  <c r="V49" i="7" s="1"/>
  <c r="W49" i="7" s="1"/>
  <c r="AA49" i="7" s="1"/>
  <c r="N48" i="7"/>
  <c r="R48" i="7" s="1"/>
  <c r="V48" i="7" s="1"/>
  <c r="W48" i="7" s="1"/>
  <c r="AA48" i="7" s="1"/>
  <c r="N47" i="7"/>
  <c r="R47" i="7" s="1"/>
  <c r="V47" i="7" s="1"/>
  <c r="W47" i="7" s="1"/>
  <c r="AA47" i="7" s="1"/>
  <c r="N46" i="7"/>
  <c r="R46" i="7" s="1"/>
  <c r="V46" i="7" s="1"/>
  <c r="W46" i="7" s="1"/>
  <c r="AA46" i="7" s="1"/>
  <c r="N45" i="7"/>
  <c r="R45" i="7" s="1"/>
  <c r="V45" i="7" s="1"/>
  <c r="W45" i="7" s="1"/>
  <c r="AA45" i="7" s="1"/>
  <c r="N44" i="7"/>
  <c r="R44" i="7" s="1"/>
  <c r="V44" i="7" s="1"/>
  <c r="W44" i="7" s="1"/>
  <c r="AA44" i="7" s="1"/>
  <c r="N43" i="7"/>
  <c r="R43" i="7" s="1"/>
  <c r="V43" i="7" s="1"/>
  <c r="W43" i="7" s="1"/>
  <c r="AA43" i="7" s="1"/>
  <c r="N42" i="7"/>
  <c r="R42" i="7" s="1"/>
  <c r="V42" i="7" s="1"/>
  <c r="W42" i="7" s="1"/>
  <c r="AA42" i="7" s="1"/>
  <c r="N41" i="7"/>
  <c r="R41" i="7" s="1"/>
  <c r="V41" i="7" s="1"/>
  <c r="W41" i="7" s="1"/>
  <c r="AA41" i="7" s="1"/>
  <c r="N40" i="7"/>
  <c r="R40" i="7" s="1"/>
  <c r="V40" i="7" s="1"/>
  <c r="W40" i="7" s="1"/>
  <c r="AA40" i="7" s="1"/>
  <c r="N39" i="7"/>
  <c r="R39" i="7" s="1"/>
  <c r="V39" i="7" s="1"/>
  <c r="W39" i="7" s="1"/>
  <c r="AA39" i="7" s="1"/>
  <c r="N38" i="7"/>
  <c r="R38" i="7" s="1"/>
  <c r="V38" i="7" s="1"/>
  <c r="W38" i="7" s="1"/>
  <c r="AA38" i="7" s="1"/>
  <c r="N37" i="7"/>
  <c r="R37" i="7" s="1"/>
  <c r="V37" i="7" s="1"/>
  <c r="W37" i="7" s="1"/>
  <c r="AA37" i="7" s="1"/>
  <c r="N36" i="7"/>
  <c r="R36" i="7" s="1"/>
  <c r="V36" i="7" s="1"/>
  <c r="W36" i="7" s="1"/>
  <c r="AA36" i="7" s="1"/>
  <c r="N35" i="7"/>
  <c r="R35" i="7" s="1"/>
  <c r="V35" i="7" s="1"/>
  <c r="W35" i="7" s="1"/>
  <c r="AA35" i="7" s="1"/>
  <c r="N34" i="7"/>
  <c r="R34" i="7" s="1"/>
  <c r="V34" i="7" s="1"/>
  <c r="W34" i="7" s="1"/>
  <c r="AA34" i="7" s="1"/>
  <c r="N33" i="7"/>
  <c r="R33" i="7" s="1"/>
  <c r="V33" i="7" s="1"/>
  <c r="W33" i="7" s="1"/>
  <c r="AA33" i="7" s="1"/>
  <c r="N32" i="7"/>
  <c r="R32" i="7" s="1"/>
  <c r="V32" i="7" s="1"/>
  <c r="W32" i="7" s="1"/>
  <c r="AA32" i="7" s="1"/>
  <c r="N31" i="7"/>
  <c r="R31" i="7" s="1"/>
  <c r="V31" i="7" s="1"/>
  <c r="W31" i="7" s="1"/>
  <c r="AA31" i="7" s="1"/>
  <c r="N30" i="7"/>
  <c r="R30" i="7" s="1"/>
  <c r="V30" i="7" s="1"/>
  <c r="W30" i="7" s="1"/>
  <c r="AA30" i="7" s="1"/>
  <c r="N29" i="7"/>
  <c r="R29" i="7" s="1"/>
  <c r="V29" i="7" s="1"/>
  <c r="W29" i="7" s="1"/>
  <c r="AA29" i="7" s="1"/>
  <c r="N28" i="7"/>
  <c r="R28" i="7" s="1"/>
  <c r="V28" i="7" s="1"/>
  <c r="W28" i="7" s="1"/>
  <c r="AA28" i="7" s="1"/>
  <c r="N27" i="7"/>
  <c r="R27" i="7" s="1"/>
  <c r="V27" i="7" s="1"/>
  <c r="W27" i="7" s="1"/>
  <c r="AA27" i="7" s="1"/>
  <c r="N26" i="7"/>
  <c r="R26" i="7" s="1"/>
  <c r="V26" i="7" s="1"/>
  <c r="W26" i="7" s="1"/>
  <c r="AA26" i="7" s="1"/>
  <c r="N25" i="7"/>
  <c r="R25" i="7" s="1"/>
  <c r="V25" i="7" s="1"/>
  <c r="W25" i="7" s="1"/>
  <c r="AA25" i="7" s="1"/>
  <c r="N24" i="7"/>
  <c r="R24" i="7" s="1"/>
  <c r="V24" i="7" s="1"/>
  <c r="W24" i="7" s="1"/>
  <c r="AA24" i="7" s="1"/>
  <c r="N23" i="7"/>
  <c r="R23" i="7" s="1"/>
  <c r="V23" i="7" s="1"/>
  <c r="W23" i="7" s="1"/>
  <c r="AA23" i="7" s="1"/>
  <c r="N22" i="7"/>
  <c r="R22" i="7" s="1"/>
  <c r="V22" i="7" s="1"/>
  <c r="W22" i="7" s="1"/>
  <c r="AA22" i="7" s="1"/>
  <c r="N21" i="7"/>
  <c r="R21" i="7" s="1"/>
  <c r="V21" i="7" s="1"/>
  <c r="W21" i="7" s="1"/>
  <c r="AA21" i="7" s="1"/>
  <c r="N20" i="7"/>
  <c r="R20" i="7" s="1"/>
  <c r="V20" i="7" s="1"/>
  <c r="W20" i="7" s="1"/>
  <c r="AA20" i="7" s="1"/>
  <c r="N19" i="7"/>
  <c r="R19" i="7" s="1"/>
  <c r="V19" i="7" s="1"/>
  <c r="W19" i="7" s="1"/>
  <c r="AA19" i="7" s="1"/>
  <c r="N18" i="7"/>
  <c r="R18" i="7" s="1"/>
  <c r="V18" i="7" s="1"/>
  <c r="W18" i="7" s="1"/>
  <c r="AA18" i="7" s="1"/>
  <c r="N17" i="7"/>
  <c r="R17" i="7" s="1"/>
  <c r="V17" i="7" s="1"/>
  <c r="W17" i="7" s="1"/>
  <c r="AA17" i="7" s="1"/>
  <c r="N16" i="7"/>
  <c r="R16" i="7" s="1"/>
  <c r="V16" i="7" s="1"/>
  <c r="W16" i="7" s="1"/>
  <c r="AA16" i="7" s="1"/>
  <c r="N15" i="7"/>
  <c r="R15" i="7" s="1"/>
  <c r="V15" i="7" s="1"/>
  <c r="W15" i="7" s="1"/>
  <c r="AA15" i="7" s="1"/>
  <c r="N14" i="7"/>
  <c r="R14" i="7" s="1"/>
  <c r="V14" i="7" s="1"/>
  <c r="W14" i="7" s="1"/>
  <c r="AA14" i="7" s="1"/>
  <c r="N13" i="7"/>
  <c r="R13" i="7" s="1"/>
  <c r="V13" i="7" s="1"/>
  <c r="W13" i="7" s="1"/>
  <c r="AA13" i="7" s="1"/>
  <c r="N12" i="7"/>
  <c r="R12" i="7" s="1"/>
  <c r="V12" i="7" s="1"/>
  <c r="W12" i="7" s="1"/>
  <c r="AA12" i="7" s="1"/>
  <c r="N11" i="7"/>
  <c r="R11" i="7" s="1"/>
  <c r="V11" i="7" s="1"/>
  <c r="W11" i="7" s="1"/>
  <c r="AA11" i="7" s="1"/>
  <c r="N10" i="7"/>
  <c r="R10" i="7" s="1"/>
  <c r="V10" i="7" s="1"/>
  <c r="W10" i="7" s="1"/>
  <c r="AA10" i="7" s="1"/>
  <c r="N9" i="7"/>
  <c r="R9" i="7" s="1"/>
  <c r="V9" i="7" s="1"/>
  <c r="W9" i="7" s="1"/>
  <c r="AA9" i="7" s="1"/>
  <c r="N8" i="7"/>
  <c r="R8" i="7" s="1"/>
  <c r="V8" i="7" s="1"/>
  <c r="W8" i="7" s="1"/>
  <c r="AA8" i="7" s="1"/>
  <c r="N7" i="7"/>
  <c r="R7" i="7" s="1"/>
  <c r="V7" i="7" s="1"/>
  <c r="W7" i="7" s="1"/>
  <c r="AA7" i="7" s="1"/>
  <c r="V6" i="7"/>
  <c r="AA6" i="7" s="1"/>
  <c r="N32" i="4"/>
  <c r="R32" i="4" s="1"/>
  <c r="V32" i="4" s="1"/>
  <c r="Y138" i="8" l="1"/>
  <c r="Y133" i="8"/>
  <c r="Y125" i="8"/>
  <c r="Y95" i="8"/>
  <c r="Y130" i="8"/>
  <c r="Y106" i="8"/>
  <c r="Y74" i="8"/>
  <c r="Y103" i="8"/>
  <c r="Y90" i="8"/>
  <c r="Y71" i="8"/>
  <c r="Y122" i="8"/>
  <c r="Y98" i="8"/>
  <c r="S119" i="8"/>
  <c r="Y119" i="8"/>
  <c r="Y87" i="8"/>
  <c r="S103" i="8"/>
  <c r="Y114" i="8"/>
  <c r="Y82" i="8"/>
  <c r="S136" i="8"/>
  <c r="S79" i="8"/>
  <c r="Y111" i="8"/>
  <c r="Y79" i="8"/>
  <c r="Y123" i="8"/>
  <c r="S47" i="8"/>
  <c r="Y135" i="8"/>
  <c r="Y127" i="8"/>
  <c r="Y63" i="8"/>
  <c r="Y55" i="8"/>
  <c r="Y47" i="8"/>
  <c r="Y39" i="8"/>
  <c r="Y31" i="8"/>
  <c r="Y23" i="8"/>
  <c r="Y15" i="8"/>
  <c r="S111" i="8"/>
  <c r="S39" i="8"/>
  <c r="Y134" i="8"/>
  <c r="Y126" i="8"/>
  <c r="Y118" i="8"/>
  <c r="Y110" i="8"/>
  <c r="Y102" i="8"/>
  <c r="Y94" i="8"/>
  <c r="Y86" i="8"/>
  <c r="Y78" i="8"/>
  <c r="Y70" i="8"/>
  <c r="Y62" i="8"/>
  <c r="Y54" i="8"/>
  <c r="Y46" i="8"/>
  <c r="Y38" i="8"/>
  <c r="Y30" i="8"/>
  <c r="Y22" i="8"/>
  <c r="Y14" i="8"/>
  <c r="S31" i="8"/>
  <c r="Y117" i="8"/>
  <c r="Y109" i="8"/>
  <c r="Y101" i="8"/>
  <c r="Y93" i="8"/>
  <c r="Y85" i="8"/>
  <c r="Y77" i="8"/>
  <c r="Y69" i="8"/>
  <c r="Y61" i="8"/>
  <c r="Y53" i="8"/>
  <c r="Y45" i="8"/>
  <c r="Y37" i="8"/>
  <c r="Y29" i="8"/>
  <c r="Y21" i="8"/>
  <c r="Y13" i="8"/>
  <c r="S95" i="8"/>
  <c r="Y7" i="8"/>
  <c r="Y132" i="8"/>
  <c r="Y124" i="8"/>
  <c r="Y116" i="8"/>
  <c r="Y108" i="8"/>
  <c r="Y100" i="8"/>
  <c r="Y92" i="8"/>
  <c r="Y84" i="8"/>
  <c r="Y76" i="8"/>
  <c r="Y68" i="8"/>
  <c r="Y60" i="8"/>
  <c r="Y52" i="8"/>
  <c r="Y44" i="8"/>
  <c r="Y36" i="8"/>
  <c r="Y28" i="8"/>
  <c r="Y20" i="8"/>
  <c r="Y12" i="8"/>
  <c r="S87" i="8"/>
  <c r="Y131" i="8"/>
  <c r="Y115" i="8"/>
  <c r="Y107" i="8"/>
  <c r="Y99" i="8"/>
  <c r="Y91" i="8"/>
  <c r="Y83" i="8"/>
  <c r="Y67" i="8"/>
  <c r="Y59" i="8"/>
  <c r="Y51" i="8"/>
  <c r="Y43" i="8"/>
  <c r="Y35" i="8"/>
  <c r="Y27" i="8"/>
  <c r="Y19" i="8"/>
  <c r="Y11" i="8"/>
  <c r="Y66" i="8"/>
  <c r="Y58" i="8"/>
  <c r="Y50" i="8"/>
  <c r="Y42" i="8"/>
  <c r="Y34" i="8"/>
  <c r="Y26" i="8"/>
  <c r="Y18" i="8"/>
  <c r="Y10" i="8"/>
  <c r="S135" i="8"/>
  <c r="S63" i="8"/>
  <c r="Y137" i="8"/>
  <c r="Y129" i="8"/>
  <c r="Y121" i="8"/>
  <c r="Y113" i="8"/>
  <c r="Y105" i="8"/>
  <c r="Y97" i="8"/>
  <c r="Y89" i="8"/>
  <c r="Y81" i="8"/>
  <c r="Y73" i="8"/>
  <c r="Y65" i="8"/>
  <c r="Y57" i="8"/>
  <c r="Y49" i="8"/>
  <c r="Y41" i="8"/>
  <c r="Y33" i="8"/>
  <c r="Y25" i="8"/>
  <c r="Y17" i="8"/>
  <c r="Y9" i="8"/>
  <c r="S127" i="8"/>
  <c r="S55" i="8"/>
  <c r="Y136" i="8"/>
  <c r="Y128" i="8"/>
  <c r="Y120" i="8"/>
  <c r="Y112" i="8"/>
  <c r="Y104" i="8"/>
  <c r="Y96" i="8"/>
  <c r="Y88" i="8"/>
  <c r="Y80" i="8"/>
  <c r="Y72" i="8"/>
  <c r="Y64" i="8"/>
  <c r="Y56" i="8"/>
  <c r="Y48" i="8"/>
  <c r="Y40" i="8"/>
  <c r="Y32" i="8"/>
  <c r="Y24" i="8"/>
  <c r="Y16" i="8"/>
  <c r="Y8" i="8"/>
  <c r="S71" i="8"/>
  <c r="S23" i="8"/>
  <c r="S15" i="8"/>
  <c r="W75" i="8"/>
  <c r="X75" i="8" s="1"/>
  <c r="S134" i="8"/>
  <c r="S126" i="8"/>
  <c r="S118" i="8"/>
  <c r="S110" i="8"/>
  <c r="S102" i="8"/>
  <c r="S94" i="8"/>
  <c r="S86" i="8"/>
  <c r="S78" i="8"/>
  <c r="S70" i="8"/>
  <c r="S62" i="8"/>
  <c r="S54" i="8"/>
  <c r="S46" i="8"/>
  <c r="S38" i="8"/>
  <c r="S30" i="8"/>
  <c r="S22" i="8"/>
  <c r="S14" i="8"/>
  <c r="S133" i="8"/>
  <c r="S125" i="8"/>
  <c r="S117" i="8"/>
  <c r="S109" i="8"/>
  <c r="S101" i="8"/>
  <c r="S93" i="8"/>
  <c r="S85" i="8"/>
  <c r="S77" i="8"/>
  <c r="S69" i="8"/>
  <c r="S61" i="8"/>
  <c r="S53" i="8"/>
  <c r="S45" i="8"/>
  <c r="S37" i="8"/>
  <c r="S29" i="8"/>
  <c r="S21" i="8"/>
  <c r="S13" i="8"/>
  <c r="S7" i="8"/>
  <c r="S132" i="8"/>
  <c r="S124" i="8"/>
  <c r="S116" i="8"/>
  <c r="S108" i="8"/>
  <c r="S100" i="8"/>
  <c r="S92" i="8"/>
  <c r="S84" i="8"/>
  <c r="S76" i="8"/>
  <c r="S68" i="8"/>
  <c r="S60" i="8"/>
  <c r="S52" i="8"/>
  <c r="S44" i="8"/>
  <c r="S36" i="8"/>
  <c r="S28" i="8"/>
  <c r="S20" i="8"/>
  <c r="S12" i="8"/>
  <c r="S131" i="8"/>
  <c r="S123" i="8"/>
  <c r="S115" i="8"/>
  <c r="S107" i="8"/>
  <c r="S99" i="8"/>
  <c r="S91" i="8"/>
  <c r="S83" i="8"/>
  <c r="S67" i="8"/>
  <c r="S59" i="8"/>
  <c r="S51" i="8"/>
  <c r="S43" i="8"/>
  <c r="S35" i="8"/>
  <c r="S27" i="8"/>
  <c r="S19" i="8"/>
  <c r="S11" i="8"/>
  <c r="S138" i="8"/>
  <c r="S130" i="8"/>
  <c r="S122" i="8"/>
  <c r="S114" i="8"/>
  <c r="S106" i="8"/>
  <c r="S98" i="8"/>
  <c r="S90" i="8"/>
  <c r="S82" i="8"/>
  <c r="S74" i="8"/>
  <c r="S66" i="8"/>
  <c r="S58" i="8"/>
  <c r="S50" i="8"/>
  <c r="S42" i="8"/>
  <c r="S34" i="8"/>
  <c r="S26" i="8"/>
  <c r="S18" i="8"/>
  <c r="S10" i="8"/>
  <c r="S137" i="8"/>
  <c r="S129" i="8"/>
  <c r="S121" i="8"/>
  <c r="S113" i="8"/>
  <c r="S105" i="8"/>
  <c r="S97" i="8"/>
  <c r="S89" i="8"/>
  <c r="S81" i="8"/>
  <c r="S73" i="8"/>
  <c r="S65" i="8"/>
  <c r="S57" i="8"/>
  <c r="S49" i="8"/>
  <c r="S41" i="8"/>
  <c r="S33" i="8"/>
  <c r="S25" i="8"/>
  <c r="S17" i="8"/>
  <c r="S9" i="8"/>
  <c r="S128" i="8"/>
  <c r="S120" i="8"/>
  <c r="S112" i="8"/>
  <c r="S104" i="8"/>
  <c r="S96" i="8"/>
  <c r="S88" i="8"/>
  <c r="S80" i="8"/>
  <c r="S72" i="8"/>
  <c r="S64" i="8"/>
  <c r="S56" i="8"/>
  <c r="S48" i="8"/>
  <c r="S40" i="8"/>
  <c r="S32" i="8"/>
  <c r="S24" i="8"/>
  <c r="S16" i="8"/>
  <c r="S8" i="8"/>
  <c r="AA63" i="7"/>
  <c r="V6" i="4"/>
  <c r="Z6" i="4" s="1"/>
  <c r="AC75" i="8" l="1"/>
  <c r="Y75" i="8"/>
  <c r="N102" i="4"/>
  <c r="R102" i="4" s="1"/>
  <c r="V102" i="4" s="1"/>
  <c r="Z102" i="4" s="1"/>
  <c r="N8" i="4"/>
  <c r="R8" i="4" s="1"/>
  <c r="V8" i="4" s="1"/>
  <c r="Z8" i="4" s="1"/>
  <c r="N7" i="4"/>
  <c r="R7" i="4" s="1"/>
  <c r="V7" i="4" s="1"/>
  <c r="Z7" i="4" s="1"/>
  <c r="O21" i="1" l="1"/>
  <c r="O134" i="1"/>
  <c r="N36" i="1"/>
  <c r="N64" i="1"/>
  <c r="O10" i="1"/>
  <c r="N10" i="1"/>
  <c r="N9" i="1"/>
  <c r="N8" i="1"/>
  <c r="N138" i="4"/>
  <c r="R138" i="4" s="1"/>
  <c r="V138" i="4" s="1"/>
  <c r="Z138" i="4" s="1"/>
  <c r="N137" i="4"/>
  <c r="R137" i="4" s="1"/>
  <c r="V137" i="4" s="1"/>
  <c r="Z137" i="4" s="1"/>
  <c r="N136" i="4"/>
  <c r="R136" i="4" s="1"/>
  <c r="V136" i="4" s="1"/>
  <c r="Z136" i="4" s="1"/>
  <c r="N135" i="4"/>
  <c r="R135" i="4" s="1"/>
  <c r="V135" i="4" s="1"/>
  <c r="Z135" i="4" s="1"/>
  <c r="N134" i="4"/>
  <c r="R134" i="4" s="1"/>
  <c r="V134" i="4" s="1"/>
  <c r="Z134" i="4" s="1"/>
  <c r="N133" i="4"/>
  <c r="R133" i="4" s="1"/>
  <c r="V133" i="4" s="1"/>
  <c r="Z133" i="4" s="1"/>
  <c r="N132" i="4"/>
  <c r="R132" i="4" s="1"/>
  <c r="V132" i="4" s="1"/>
  <c r="Z132" i="4" s="1"/>
  <c r="N131" i="4"/>
  <c r="R131" i="4" s="1"/>
  <c r="V131" i="4" s="1"/>
  <c r="Z131" i="4" s="1"/>
  <c r="N130" i="4"/>
  <c r="R130" i="4" s="1"/>
  <c r="V130" i="4" s="1"/>
  <c r="Z130" i="4" s="1"/>
  <c r="N129" i="4"/>
  <c r="R129" i="4" s="1"/>
  <c r="V129" i="4" s="1"/>
  <c r="Z129" i="4" s="1"/>
  <c r="N128" i="4"/>
  <c r="R128" i="4" s="1"/>
  <c r="V128" i="4" s="1"/>
  <c r="Z128" i="4" s="1"/>
  <c r="N127" i="4"/>
  <c r="R127" i="4" s="1"/>
  <c r="V127" i="4" s="1"/>
  <c r="Z127" i="4" s="1"/>
  <c r="N126" i="4"/>
  <c r="R126" i="4" s="1"/>
  <c r="V126" i="4" s="1"/>
  <c r="Z126" i="4" s="1"/>
  <c r="N125" i="4"/>
  <c r="R125" i="4" s="1"/>
  <c r="V125" i="4" s="1"/>
  <c r="Z125" i="4" s="1"/>
  <c r="N124" i="4"/>
  <c r="R124" i="4" s="1"/>
  <c r="V124" i="4" s="1"/>
  <c r="Z124" i="4" s="1"/>
  <c r="N123" i="4"/>
  <c r="R123" i="4" s="1"/>
  <c r="V123" i="4" s="1"/>
  <c r="Z123" i="4" s="1"/>
  <c r="N122" i="4"/>
  <c r="R122" i="4" s="1"/>
  <c r="V122" i="4" s="1"/>
  <c r="Z122" i="4" s="1"/>
  <c r="N121" i="4"/>
  <c r="R121" i="4" s="1"/>
  <c r="V121" i="4" s="1"/>
  <c r="Z121" i="4" s="1"/>
  <c r="N120" i="4"/>
  <c r="R120" i="4" s="1"/>
  <c r="V120" i="4" s="1"/>
  <c r="Z120" i="4" s="1"/>
  <c r="N119" i="4"/>
  <c r="R119" i="4" s="1"/>
  <c r="V119" i="4" s="1"/>
  <c r="Z119" i="4" s="1"/>
  <c r="N118" i="4"/>
  <c r="R118" i="4" s="1"/>
  <c r="V118" i="4" s="1"/>
  <c r="Z118" i="4" s="1"/>
  <c r="N117" i="4"/>
  <c r="R117" i="4" s="1"/>
  <c r="V117" i="4" s="1"/>
  <c r="Z117" i="4" s="1"/>
  <c r="N116" i="4"/>
  <c r="R116" i="4" s="1"/>
  <c r="V116" i="4" s="1"/>
  <c r="Z116" i="4" s="1"/>
  <c r="N115" i="4"/>
  <c r="R115" i="4" s="1"/>
  <c r="V115" i="4" s="1"/>
  <c r="Z115" i="4" s="1"/>
  <c r="N114" i="4"/>
  <c r="R114" i="4" s="1"/>
  <c r="V114" i="4" s="1"/>
  <c r="Z114" i="4" s="1"/>
  <c r="N113" i="4"/>
  <c r="R113" i="4" s="1"/>
  <c r="V113" i="4" s="1"/>
  <c r="Z113" i="4" s="1"/>
  <c r="N112" i="4"/>
  <c r="R112" i="4" s="1"/>
  <c r="V112" i="4" s="1"/>
  <c r="Z112" i="4" s="1"/>
  <c r="N111" i="4"/>
  <c r="R111" i="4" s="1"/>
  <c r="V111" i="4" s="1"/>
  <c r="Z111" i="4" s="1"/>
  <c r="N110" i="4"/>
  <c r="R110" i="4" s="1"/>
  <c r="V110" i="4" s="1"/>
  <c r="Z110" i="4" s="1"/>
  <c r="N109" i="4"/>
  <c r="R109" i="4" s="1"/>
  <c r="V109" i="4" s="1"/>
  <c r="Z109" i="4" s="1"/>
  <c r="N108" i="4"/>
  <c r="R108" i="4" s="1"/>
  <c r="V108" i="4" s="1"/>
  <c r="Z108" i="4" s="1"/>
  <c r="N107" i="4"/>
  <c r="R107" i="4" s="1"/>
  <c r="V107" i="4" s="1"/>
  <c r="Z107" i="4" s="1"/>
  <c r="N106" i="4"/>
  <c r="R106" i="4" s="1"/>
  <c r="V106" i="4" s="1"/>
  <c r="Z106" i="4" s="1"/>
  <c r="N105" i="4"/>
  <c r="R105" i="4" s="1"/>
  <c r="V105" i="4" s="1"/>
  <c r="Z105" i="4" s="1"/>
  <c r="N104" i="4"/>
  <c r="R104" i="4" s="1"/>
  <c r="V104" i="4" s="1"/>
  <c r="Z104" i="4" s="1"/>
  <c r="N103" i="4"/>
  <c r="R103" i="4" s="1"/>
  <c r="V103" i="4" s="1"/>
  <c r="Z103" i="4" s="1"/>
  <c r="N101" i="4"/>
  <c r="R101" i="4" s="1"/>
  <c r="V101" i="4" s="1"/>
  <c r="Z101" i="4" s="1"/>
  <c r="N100" i="4"/>
  <c r="R100" i="4" s="1"/>
  <c r="V100" i="4" s="1"/>
  <c r="Z100" i="4" s="1"/>
  <c r="N99" i="4"/>
  <c r="R99" i="4" s="1"/>
  <c r="V99" i="4" s="1"/>
  <c r="Z99" i="4" s="1"/>
  <c r="N98" i="4"/>
  <c r="R98" i="4" s="1"/>
  <c r="V98" i="4" s="1"/>
  <c r="Z98" i="4" s="1"/>
  <c r="N97" i="4"/>
  <c r="R97" i="4" s="1"/>
  <c r="V97" i="4" s="1"/>
  <c r="Z97" i="4" s="1"/>
  <c r="N96" i="4"/>
  <c r="R96" i="4" s="1"/>
  <c r="V96" i="4" s="1"/>
  <c r="Z96" i="4" s="1"/>
  <c r="N95" i="4"/>
  <c r="R95" i="4" s="1"/>
  <c r="V95" i="4" s="1"/>
  <c r="Z95" i="4" s="1"/>
  <c r="N94" i="4"/>
  <c r="R94" i="4" s="1"/>
  <c r="V94" i="4" s="1"/>
  <c r="Z94" i="4" s="1"/>
  <c r="N93" i="4"/>
  <c r="R93" i="4" s="1"/>
  <c r="V93" i="4" s="1"/>
  <c r="Z93" i="4" s="1"/>
  <c r="N92" i="4"/>
  <c r="R92" i="4" s="1"/>
  <c r="V92" i="4" s="1"/>
  <c r="Z92" i="4" s="1"/>
  <c r="N91" i="4"/>
  <c r="R91" i="4" s="1"/>
  <c r="V91" i="4" s="1"/>
  <c r="Z91" i="4" s="1"/>
  <c r="N90" i="4"/>
  <c r="R90" i="4" s="1"/>
  <c r="V90" i="4" s="1"/>
  <c r="Z90" i="4" s="1"/>
  <c r="N89" i="4"/>
  <c r="R89" i="4" s="1"/>
  <c r="V89" i="4" s="1"/>
  <c r="Z89" i="4" s="1"/>
  <c r="N88" i="4"/>
  <c r="R88" i="4" s="1"/>
  <c r="V88" i="4" s="1"/>
  <c r="Z88" i="4" s="1"/>
  <c r="N87" i="4"/>
  <c r="R87" i="4" s="1"/>
  <c r="V87" i="4" s="1"/>
  <c r="Z87" i="4" s="1"/>
  <c r="N86" i="4"/>
  <c r="R86" i="4" s="1"/>
  <c r="V86" i="4" s="1"/>
  <c r="Z86" i="4" s="1"/>
  <c r="N85" i="4"/>
  <c r="R85" i="4" s="1"/>
  <c r="V85" i="4" s="1"/>
  <c r="Z85" i="4" s="1"/>
  <c r="N84" i="4"/>
  <c r="R84" i="4" s="1"/>
  <c r="V84" i="4" s="1"/>
  <c r="Z84" i="4" s="1"/>
  <c r="N83" i="4"/>
  <c r="R83" i="4" s="1"/>
  <c r="V83" i="4" s="1"/>
  <c r="Z83" i="4" s="1"/>
  <c r="N82" i="4"/>
  <c r="R82" i="4" s="1"/>
  <c r="V82" i="4" s="1"/>
  <c r="Z82" i="4" s="1"/>
  <c r="N81" i="4"/>
  <c r="R81" i="4" s="1"/>
  <c r="V81" i="4" s="1"/>
  <c r="Z81" i="4" s="1"/>
  <c r="N80" i="4"/>
  <c r="R80" i="4" s="1"/>
  <c r="V80" i="4" s="1"/>
  <c r="Z80" i="4" s="1"/>
  <c r="N79" i="4"/>
  <c r="R79" i="4" s="1"/>
  <c r="V79" i="4" s="1"/>
  <c r="Z79" i="4" s="1"/>
  <c r="N78" i="4"/>
  <c r="R78" i="4" s="1"/>
  <c r="V78" i="4" s="1"/>
  <c r="Z78" i="4" s="1"/>
  <c r="N77" i="4"/>
  <c r="R77" i="4" s="1"/>
  <c r="V77" i="4" s="1"/>
  <c r="Z77" i="4" s="1"/>
  <c r="N76" i="4"/>
  <c r="R76" i="4" s="1"/>
  <c r="V76" i="4" s="1"/>
  <c r="Z76" i="4" s="1"/>
  <c r="N75" i="4"/>
  <c r="R75" i="4" s="1"/>
  <c r="V75" i="4" s="1"/>
  <c r="Z75" i="4" s="1"/>
  <c r="N74" i="4"/>
  <c r="R74" i="4" s="1"/>
  <c r="V74" i="4" s="1"/>
  <c r="Z74" i="4" s="1"/>
  <c r="N73" i="4"/>
  <c r="R73" i="4" s="1"/>
  <c r="V73" i="4" s="1"/>
  <c r="Z73" i="4" s="1"/>
  <c r="N72" i="4"/>
  <c r="R72" i="4" s="1"/>
  <c r="V72" i="4" s="1"/>
  <c r="Z72" i="4" s="1"/>
  <c r="N71" i="4"/>
  <c r="R71" i="4" s="1"/>
  <c r="V71" i="4" s="1"/>
  <c r="Z71" i="4" s="1"/>
  <c r="N70" i="4"/>
  <c r="R70" i="4" s="1"/>
  <c r="V70" i="4" s="1"/>
  <c r="Z70" i="4" s="1"/>
  <c r="N69" i="4"/>
  <c r="R69" i="4" s="1"/>
  <c r="V69" i="4" s="1"/>
  <c r="Z69" i="4" s="1"/>
  <c r="N68" i="4"/>
  <c r="R68" i="4" s="1"/>
  <c r="V68" i="4" s="1"/>
  <c r="Z68" i="4" s="1"/>
  <c r="N67" i="4"/>
  <c r="R67" i="4" s="1"/>
  <c r="V67" i="4" s="1"/>
  <c r="Z67" i="4" s="1"/>
  <c r="N66" i="4"/>
  <c r="R66" i="4" s="1"/>
  <c r="V66" i="4" s="1"/>
  <c r="Z66" i="4" s="1"/>
  <c r="N65" i="4"/>
  <c r="R65" i="4" s="1"/>
  <c r="V65" i="4" s="1"/>
  <c r="Z65" i="4" s="1"/>
  <c r="N64" i="4"/>
  <c r="R64" i="4" s="1"/>
  <c r="V64" i="4" s="1"/>
  <c r="Z64" i="4" s="1"/>
  <c r="N63" i="4"/>
  <c r="R63" i="4" s="1"/>
  <c r="V63" i="4" s="1"/>
  <c r="Z63" i="4" s="1"/>
  <c r="N62" i="4"/>
  <c r="R62" i="4" s="1"/>
  <c r="V62" i="4" s="1"/>
  <c r="Z62" i="4" s="1"/>
  <c r="N61" i="4"/>
  <c r="R61" i="4" s="1"/>
  <c r="V61" i="4" s="1"/>
  <c r="Z61" i="4" s="1"/>
  <c r="N60" i="4"/>
  <c r="R60" i="4" s="1"/>
  <c r="V60" i="4" s="1"/>
  <c r="Z60" i="4" s="1"/>
  <c r="N59" i="4"/>
  <c r="R59" i="4" s="1"/>
  <c r="V59" i="4" s="1"/>
  <c r="Z59" i="4" s="1"/>
  <c r="N58" i="4"/>
  <c r="R58" i="4" s="1"/>
  <c r="V58" i="4" s="1"/>
  <c r="Z58" i="4" s="1"/>
  <c r="N57" i="4"/>
  <c r="R57" i="4" s="1"/>
  <c r="V57" i="4" s="1"/>
  <c r="Z57" i="4" s="1"/>
  <c r="N56" i="4"/>
  <c r="R56" i="4" s="1"/>
  <c r="V56" i="4" s="1"/>
  <c r="Z56" i="4" s="1"/>
  <c r="N55" i="4"/>
  <c r="R55" i="4" s="1"/>
  <c r="V55" i="4" s="1"/>
  <c r="Z55" i="4" s="1"/>
  <c r="N54" i="4"/>
  <c r="R54" i="4" s="1"/>
  <c r="V54" i="4" s="1"/>
  <c r="Z54" i="4" s="1"/>
  <c r="N53" i="4"/>
  <c r="R53" i="4" s="1"/>
  <c r="V53" i="4" s="1"/>
  <c r="Z53" i="4" s="1"/>
  <c r="N52" i="4"/>
  <c r="R52" i="4" s="1"/>
  <c r="V52" i="4" s="1"/>
  <c r="Z52" i="4" s="1"/>
  <c r="N51" i="4"/>
  <c r="R51" i="4" s="1"/>
  <c r="V51" i="4" s="1"/>
  <c r="Z51" i="4" s="1"/>
  <c r="N50" i="4"/>
  <c r="R50" i="4" s="1"/>
  <c r="V50" i="4" s="1"/>
  <c r="Z50" i="4" s="1"/>
  <c r="N49" i="4"/>
  <c r="R49" i="4" s="1"/>
  <c r="V49" i="4" s="1"/>
  <c r="Z49" i="4" s="1"/>
  <c r="N48" i="4"/>
  <c r="R48" i="4" s="1"/>
  <c r="V48" i="4" s="1"/>
  <c r="Z48" i="4" s="1"/>
  <c r="N47" i="4"/>
  <c r="R47" i="4" s="1"/>
  <c r="V47" i="4" s="1"/>
  <c r="Z47" i="4" s="1"/>
  <c r="N46" i="4"/>
  <c r="R46" i="4" s="1"/>
  <c r="V46" i="4" s="1"/>
  <c r="Z46" i="4" s="1"/>
  <c r="N45" i="4"/>
  <c r="R45" i="4" s="1"/>
  <c r="V45" i="4" s="1"/>
  <c r="Z45" i="4" s="1"/>
  <c r="N44" i="4"/>
  <c r="R44" i="4" s="1"/>
  <c r="V44" i="4" s="1"/>
  <c r="Z44" i="4" s="1"/>
  <c r="N43" i="4"/>
  <c r="R43" i="4" s="1"/>
  <c r="V43" i="4" s="1"/>
  <c r="Z43" i="4" s="1"/>
  <c r="N42" i="4"/>
  <c r="R42" i="4" s="1"/>
  <c r="V42" i="4" s="1"/>
  <c r="Z42" i="4" s="1"/>
  <c r="N41" i="4"/>
  <c r="R41" i="4" s="1"/>
  <c r="V41" i="4" s="1"/>
  <c r="Z41" i="4" s="1"/>
  <c r="N40" i="4"/>
  <c r="R40" i="4" s="1"/>
  <c r="V40" i="4" s="1"/>
  <c r="Z40" i="4" s="1"/>
  <c r="N39" i="4"/>
  <c r="R39" i="4" s="1"/>
  <c r="V39" i="4" s="1"/>
  <c r="Z39" i="4" s="1"/>
  <c r="N38" i="4"/>
  <c r="R38" i="4" s="1"/>
  <c r="V38" i="4" s="1"/>
  <c r="Z38" i="4" s="1"/>
  <c r="N37" i="4"/>
  <c r="R37" i="4" s="1"/>
  <c r="V37" i="4" s="1"/>
  <c r="Z37" i="4" s="1"/>
  <c r="N36" i="4"/>
  <c r="R36" i="4" s="1"/>
  <c r="V36" i="4" s="1"/>
  <c r="Z36" i="4" s="1"/>
  <c r="N35" i="4"/>
  <c r="R35" i="4" s="1"/>
  <c r="V35" i="4" s="1"/>
  <c r="Z35" i="4" s="1"/>
  <c r="N34" i="4"/>
  <c r="R34" i="4" s="1"/>
  <c r="V34" i="4" s="1"/>
  <c r="Z34" i="4" s="1"/>
  <c r="N33" i="4"/>
  <c r="R33" i="4" s="1"/>
  <c r="V33" i="4" s="1"/>
  <c r="Z33" i="4" s="1"/>
  <c r="Z32" i="4"/>
  <c r="N31" i="4"/>
  <c r="R31" i="4" s="1"/>
  <c r="V31" i="4" s="1"/>
  <c r="Z31" i="4" s="1"/>
  <c r="N30" i="4"/>
  <c r="R30" i="4" s="1"/>
  <c r="V30" i="4" s="1"/>
  <c r="Z30" i="4" s="1"/>
  <c r="N29" i="4"/>
  <c r="N28" i="4"/>
  <c r="R28" i="4" s="1"/>
  <c r="V28" i="4" s="1"/>
  <c r="Z28" i="4" s="1"/>
  <c r="N27" i="4"/>
  <c r="R27" i="4" s="1"/>
  <c r="V27" i="4" s="1"/>
  <c r="Z27" i="4" s="1"/>
  <c r="N26" i="4"/>
  <c r="R26" i="4" s="1"/>
  <c r="V26" i="4" s="1"/>
  <c r="Z26" i="4" s="1"/>
  <c r="N25" i="4"/>
  <c r="R25" i="4" s="1"/>
  <c r="V25" i="4" s="1"/>
  <c r="Z25" i="4" s="1"/>
  <c r="N24" i="4"/>
  <c r="R24" i="4" s="1"/>
  <c r="V24" i="4" s="1"/>
  <c r="Z24" i="4" s="1"/>
  <c r="N23" i="4"/>
  <c r="R23" i="4" s="1"/>
  <c r="V23" i="4" s="1"/>
  <c r="Z23" i="4" s="1"/>
  <c r="N22" i="4"/>
  <c r="R22" i="4" s="1"/>
  <c r="V22" i="4" s="1"/>
  <c r="Z22" i="4" s="1"/>
  <c r="N21" i="4"/>
  <c r="R21" i="4" s="1"/>
  <c r="V21" i="4" s="1"/>
  <c r="Z21" i="4" s="1"/>
  <c r="N20" i="4"/>
  <c r="R20" i="4" s="1"/>
  <c r="V20" i="4" s="1"/>
  <c r="Z20" i="4" s="1"/>
  <c r="N19" i="4"/>
  <c r="R19" i="4" s="1"/>
  <c r="V19" i="4" s="1"/>
  <c r="Z19" i="4" s="1"/>
  <c r="N18" i="4"/>
  <c r="R18" i="4" s="1"/>
  <c r="V18" i="4" s="1"/>
  <c r="Z18" i="4" s="1"/>
  <c r="N17" i="4"/>
  <c r="R17" i="4" s="1"/>
  <c r="V17" i="4" s="1"/>
  <c r="Z17" i="4" s="1"/>
  <c r="N16" i="4"/>
  <c r="R16" i="4" s="1"/>
  <c r="V16" i="4" s="1"/>
  <c r="Z16" i="4" s="1"/>
  <c r="N15" i="4"/>
  <c r="R15" i="4" s="1"/>
  <c r="V15" i="4" s="1"/>
  <c r="Z15" i="4" s="1"/>
  <c r="N14" i="4"/>
  <c r="R14" i="4" s="1"/>
  <c r="V14" i="4" s="1"/>
  <c r="Z14" i="4" s="1"/>
  <c r="N13" i="4"/>
  <c r="R13" i="4" s="1"/>
  <c r="V13" i="4" s="1"/>
  <c r="Z13" i="4" s="1"/>
  <c r="N12" i="4"/>
  <c r="R12" i="4" s="1"/>
  <c r="V12" i="4" s="1"/>
  <c r="Z12" i="4" s="1"/>
  <c r="N11" i="4"/>
  <c r="R11" i="4" s="1"/>
  <c r="V11" i="4" s="1"/>
  <c r="Z11" i="4" s="1"/>
  <c r="N10" i="4"/>
  <c r="R10" i="4" s="1"/>
  <c r="V10" i="4" s="1"/>
  <c r="Z10" i="4" s="1"/>
  <c r="N9" i="4"/>
  <c r="R9" i="4" s="1"/>
  <c r="V9" i="4" s="1"/>
  <c r="Z9" i="4" s="1"/>
  <c r="O46" i="1"/>
  <c r="O45" i="1"/>
  <c r="O44" i="1"/>
  <c r="O43" i="1"/>
  <c r="O42" i="1"/>
  <c r="O41" i="1"/>
  <c r="O40" i="1"/>
  <c r="O39" i="1"/>
  <c r="O38" i="1"/>
  <c r="O37" i="1"/>
  <c r="O36" i="1"/>
  <c r="O35" i="1"/>
  <c r="O34" i="1"/>
  <c r="O33" i="1"/>
  <c r="O32" i="1"/>
  <c r="O31" i="1"/>
  <c r="O30" i="1"/>
  <c r="O29" i="1"/>
  <c r="O28" i="1"/>
  <c r="O27" i="1"/>
  <c r="O26" i="1"/>
  <c r="O25" i="1"/>
  <c r="O24" i="1"/>
  <c r="O23" i="1"/>
  <c r="O22" i="1"/>
  <c r="O20" i="1"/>
  <c r="O19" i="1"/>
  <c r="O18" i="1"/>
  <c r="O17" i="1"/>
  <c r="O16" i="1"/>
  <c r="O15" i="1"/>
  <c r="O14" i="1"/>
  <c r="O13" i="1"/>
  <c r="O12" i="1"/>
  <c r="O11" i="1"/>
  <c r="O9" i="1"/>
  <c r="O8" i="1"/>
  <c r="O7" i="1"/>
  <c r="O57" i="1"/>
  <c r="O65" i="1"/>
  <c r="O64" i="1"/>
  <c r="O63" i="1"/>
  <c r="O62" i="1"/>
  <c r="O61" i="1"/>
  <c r="O60" i="1"/>
  <c r="O76" i="1"/>
  <c r="O75" i="1"/>
  <c r="O74" i="1"/>
  <c r="O73" i="1"/>
  <c r="O72" i="1"/>
  <c r="O71" i="1"/>
  <c r="O70" i="1"/>
  <c r="O69" i="1"/>
  <c r="O68" i="1"/>
  <c r="O81" i="1"/>
  <c r="O80" i="1"/>
  <c r="O79" i="1"/>
  <c r="O103" i="1"/>
  <c r="O109" i="1"/>
  <c r="O116" i="1"/>
  <c r="O115" i="1"/>
  <c r="O114" i="1"/>
  <c r="O113" i="1"/>
  <c r="O112" i="1"/>
  <c r="O111" i="1"/>
  <c r="O136" i="1"/>
  <c r="O133" i="1"/>
  <c r="O132" i="1"/>
  <c r="O131" i="1"/>
  <c r="O129" i="1"/>
  <c r="O128" i="1"/>
  <c r="O127" i="1"/>
  <c r="O126" i="1"/>
  <c r="O125" i="1"/>
  <c r="O123" i="1"/>
  <c r="O121" i="1"/>
  <c r="O120" i="1"/>
  <c r="O119" i="1"/>
  <c r="O118" i="1"/>
  <c r="O117" i="1"/>
  <c r="R29" i="4" l="1"/>
  <c r="V29" i="4" s="1"/>
  <c r="Z29" i="4" s="1"/>
  <c r="N137" i="1"/>
  <c r="N11" i="1"/>
  <c r="N12" i="1"/>
  <c r="N13" i="1"/>
  <c r="N14" i="1"/>
  <c r="N15" i="1"/>
  <c r="N16" i="1"/>
  <c r="N17" i="1"/>
  <c r="N18" i="1"/>
  <c r="N19" i="1"/>
  <c r="N20" i="1"/>
  <c r="N21" i="1"/>
  <c r="N22" i="1"/>
  <c r="N23" i="1"/>
  <c r="N24" i="1"/>
  <c r="N25" i="1"/>
  <c r="N26" i="1"/>
  <c r="N27" i="1"/>
  <c r="N28" i="1"/>
  <c r="N29" i="1"/>
  <c r="N30" i="1"/>
  <c r="N31" i="1"/>
  <c r="N32" i="1"/>
  <c r="N33" i="1"/>
  <c r="N34" i="1"/>
  <c r="N35" i="1"/>
  <c r="N37" i="1"/>
  <c r="N38" i="1"/>
  <c r="N39" i="1"/>
  <c r="N40" i="1"/>
  <c r="N41" i="1"/>
  <c r="N42" i="1"/>
  <c r="N43" i="1"/>
  <c r="N44" i="1"/>
  <c r="N45" i="1"/>
  <c r="N46" i="1"/>
  <c r="N47" i="1"/>
  <c r="N48" i="1"/>
  <c r="N49" i="1"/>
  <c r="N50" i="1"/>
  <c r="N51" i="1"/>
  <c r="N52" i="1"/>
  <c r="N53" i="1"/>
  <c r="N54" i="1"/>
  <c r="N55" i="1"/>
  <c r="N56" i="1"/>
  <c r="N57" i="1"/>
  <c r="N58" i="1"/>
  <c r="N59" i="1"/>
  <c r="N60" i="1"/>
  <c r="N61" i="1"/>
  <c r="N62" i="1"/>
  <c r="N63"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8" i="1"/>
  <c r="N7" i="1"/>
  <c r="CF28" i="9"/>
  <c r="CP28" i="9" s="1"/>
  <c r="CS28" i="9" s="1"/>
  <c r="CI28"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marut</author>
    <author>丸高テック株式会社</author>
    <author>tc={80E2B0B4-A0F9-4648-8313-ADBE37AF840C}</author>
    <author>丸高テック</author>
  </authors>
  <commentList>
    <comment ref="AO7" authorId="0" shapeId="0" xr:uid="{C2440662-A245-45CA-B9D4-93E66E8CFB39}">
      <text>
        <r>
          <rPr>
            <b/>
            <sz val="9"/>
            <color indexed="81"/>
            <rFont val="MS P ゴシック"/>
            <family val="3"/>
            <charset val="128"/>
          </rPr>
          <t>marut:</t>
        </r>
        <r>
          <rPr>
            <sz val="9"/>
            <color indexed="81"/>
            <rFont val="MS P ゴシック"/>
            <family val="3"/>
            <charset val="128"/>
          </rPr>
          <t xml:space="preserve">
3/26サンエー電機買取
50個
4/3サンエー電機買取
821個</t>
        </r>
      </text>
    </comment>
    <comment ref="AR7" authorId="0" shapeId="0" xr:uid="{F81BA287-DA9E-47B0-B7FF-58D0DC5964B3}">
      <text>
        <r>
          <rPr>
            <b/>
            <sz val="9"/>
            <color indexed="81"/>
            <rFont val="MS P ゴシック"/>
            <family val="3"/>
            <charset val="128"/>
          </rPr>
          <t>marut:</t>
        </r>
        <r>
          <rPr>
            <sz val="9"/>
            <color indexed="81"/>
            <rFont val="MS P ゴシック"/>
            <family val="3"/>
            <charset val="128"/>
          </rPr>
          <t xml:space="preserve">
4/18ﾖｰﾎｰ様お渡し
60ｾｲｷﾞｮ50個
60ｾｲｷﾞｮ40個</t>
        </r>
      </text>
    </comment>
    <comment ref="AO8" authorId="0" shapeId="0" xr:uid="{FAEC2B67-1CC9-4112-85A3-CA61C38AF6E0}">
      <text>
        <r>
          <rPr>
            <b/>
            <sz val="9"/>
            <color indexed="81"/>
            <rFont val="MS P ゴシック"/>
            <family val="3"/>
            <charset val="128"/>
          </rPr>
          <t>marut:</t>
        </r>
        <r>
          <rPr>
            <sz val="9"/>
            <color indexed="81"/>
            <rFont val="MS P ゴシック"/>
            <family val="3"/>
            <charset val="128"/>
          </rPr>
          <t xml:space="preserve">
4/3サンエー電機買取
12本
</t>
        </r>
      </text>
    </comment>
    <comment ref="AR8" authorId="0" shapeId="0" xr:uid="{597F3518-7910-491E-A5A7-A5A701534FC5}">
      <text>
        <r>
          <rPr>
            <b/>
            <sz val="9"/>
            <color indexed="81"/>
            <rFont val="MS P ゴシック"/>
            <family val="3"/>
            <charset val="128"/>
          </rPr>
          <t>marut:</t>
        </r>
        <r>
          <rPr>
            <sz val="9"/>
            <color indexed="81"/>
            <rFont val="MS P ゴシック"/>
            <family val="3"/>
            <charset val="128"/>
          </rPr>
          <t xml:space="preserve">
4/18ﾖｰﾎｰ様お渡し
60ｷｮｳｼﾝﾖｳｺｲﾙ15個＋端数
60ｷｮｳｼﾝﾖｳｺｲﾙ3個</t>
        </r>
      </text>
    </comment>
    <comment ref="BG8" authorId="1" shapeId="0" xr:uid="{82A3347E-D734-441D-8277-E05F2AF790F9}">
      <text>
        <r>
          <rPr>
            <b/>
            <sz val="9"/>
            <color indexed="81"/>
            <rFont val="宋体"/>
            <charset val="128"/>
          </rPr>
          <t>丸高テック株式会社:</t>
        </r>
        <r>
          <rPr>
            <sz val="9"/>
            <color indexed="81"/>
            <rFont val="宋体"/>
            <charset val="128"/>
          </rPr>
          <t xml:space="preserve">
５/23引き取り20
6/17 24
</t>
        </r>
      </text>
    </comment>
    <comment ref="AR9" authorId="0" shapeId="0" xr:uid="{CE4FE44B-DD34-47EA-AC04-DEBC03C8AE70}">
      <text>
        <r>
          <rPr>
            <b/>
            <sz val="9"/>
            <color indexed="81"/>
            <rFont val="MS P ゴシック"/>
            <family val="3"/>
            <charset val="128"/>
          </rPr>
          <t>marut:</t>
        </r>
        <r>
          <rPr>
            <sz val="9"/>
            <color indexed="81"/>
            <rFont val="MS P ゴシック"/>
            <family val="3"/>
            <charset val="128"/>
          </rPr>
          <t xml:space="preserve">
4/18ﾖｰﾎｰ様お渡し
60ｾｲｷﾞｮ50個
60ｾｲｷﾞｮ40個</t>
        </r>
      </text>
    </comment>
    <comment ref="AR10" authorId="0" shapeId="0" xr:uid="{2575A336-AE52-40A5-A83A-9226A8B01C64}">
      <text>
        <r>
          <rPr>
            <b/>
            <sz val="9"/>
            <color indexed="81"/>
            <rFont val="MS P ゴシック"/>
            <family val="3"/>
            <charset val="128"/>
          </rPr>
          <t>marut:</t>
        </r>
        <r>
          <rPr>
            <sz val="9"/>
            <color indexed="81"/>
            <rFont val="MS P ゴシック"/>
            <family val="3"/>
            <charset val="128"/>
          </rPr>
          <t xml:space="preserve">
4/18ﾖｰﾎｰ様お渡し
60ﾌｸｺﾞｳ100個</t>
        </r>
      </text>
    </comment>
    <comment ref="BG10" authorId="0" shapeId="0" xr:uid="{EABE8F8E-2D83-4A4E-A02D-A61E7B1D74E7}">
      <text>
        <r>
          <rPr>
            <b/>
            <sz val="9"/>
            <color indexed="81"/>
            <rFont val="MS P ゴシック"/>
            <family val="3"/>
            <charset val="128"/>
          </rPr>
          <t>marut:</t>
        </r>
        <r>
          <rPr>
            <sz val="9"/>
            <color indexed="81"/>
            <rFont val="MS P ゴシック"/>
            <family val="3"/>
            <charset val="128"/>
          </rPr>
          <t xml:space="preserve">
吉川製作所在庫
5/28　80本
20本
昭和電気納品
6/13　400</t>
        </r>
      </text>
    </comment>
    <comment ref="BI10" authorId="1" shapeId="0" xr:uid="{662DBCF2-F0B6-4D28-B27D-A0DA9E7C09F7}">
      <text>
        <r>
          <rPr>
            <b/>
            <sz val="9"/>
            <color indexed="81"/>
            <rFont val="宋体"/>
            <charset val="128"/>
          </rPr>
          <t>丸高テック株式会社:</t>
        </r>
        <r>
          <rPr>
            <sz val="9"/>
            <color indexed="81"/>
            <rFont val="宋体"/>
            <charset val="128"/>
          </rPr>
          <t xml:space="preserve">
6/16　320</t>
        </r>
      </text>
    </comment>
    <comment ref="AR11" authorId="0" shapeId="0" xr:uid="{96F094EB-C5B9-406B-8F6B-3A886F3094E8}">
      <text>
        <r>
          <rPr>
            <b/>
            <sz val="9"/>
            <color indexed="81"/>
            <rFont val="MS P ゴシック"/>
            <family val="3"/>
            <charset val="128"/>
          </rPr>
          <t>marut:</t>
        </r>
        <r>
          <rPr>
            <sz val="9"/>
            <color indexed="81"/>
            <rFont val="MS P ゴシック"/>
            <family val="3"/>
            <charset val="128"/>
          </rPr>
          <t xml:space="preserve">
4/18ﾖｰﾎｰ様お渡し
60ﾌｸｺﾞｳ50個
</t>
        </r>
      </text>
    </comment>
    <comment ref="BG11" authorId="0" shapeId="0" xr:uid="{CC4C70F6-150D-4E25-B1EC-33DCC5119C62}">
      <text>
        <r>
          <rPr>
            <b/>
            <sz val="9"/>
            <color indexed="81"/>
            <rFont val="MS P ゴシック"/>
            <family val="3"/>
            <charset val="128"/>
          </rPr>
          <t xml:space="preserve">marut:
</t>
        </r>
        <r>
          <rPr>
            <sz val="9"/>
            <color indexed="81"/>
            <rFont val="MS P ゴシック"/>
            <family val="3"/>
            <charset val="128"/>
          </rPr>
          <t>吉川製作所在庫
5/28　40本
昭和電気納品
6/13　200本</t>
        </r>
      </text>
    </comment>
    <comment ref="BI11" authorId="1" shapeId="0" xr:uid="{F77E89AC-1566-46BA-96D9-225DFA02EB7C}">
      <text>
        <r>
          <rPr>
            <b/>
            <sz val="9"/>
            <color indexed="81"/>
            <rFont val="宋体"/>
            <charset val="128"/>
          </rPr>
          <t>丸高テック株式会社:</t>
        </r>
        <r>
          <rPr>
            <sz val="9"/>
            <color indexed="81"/>
            <rFont val="宋体"/>
            <charset val="128"/>
          </rPr>
          <t xml:space="preserve">
6/16　１６０
</t>
        </r>
      </text>
    </comment>
    <comment ref="BP11" authorId="0" shapeId="0" xr:uid="{3D7CA184-02CF-4C11-BB45-209B8F9CE267}">
      <text>
        <r>
          <rPr>
            <b/>
            <sz val="9"/>
            <color indexed="81"/>
            <rFont val="MS P ゴシック"/>
            <family val="3"/>
            <charset val="128"/>
          </rPr>
          <t>marut:</t>
        </r>
        <r>
          <rPr>
            <sz val="9"/>
            <color indexed="81"/>
            <rFont val="MS P ゴシック"/>
            <family val="3"/>
            <charset val="128"/>
          </rPr>
          <t xml:space="preserve">
吉川S/S在庫　10本</t>
        </r>
      </text>
    </comment>
    <comment ref="AR12" authorId="0" shapeId="0" xr:uid="{CEB258CC-DFF1-4789-979B-481D9FBB0536}">
      <text>
        <r>
          <rPr>
            <b/>
            <sz val="9"/>
            <color indexed="81"/>
            <rFont val="MS P ゴシック"/>
            <family val="3"/>
            <charset val="128"/>
          </rPr>
          <t>marut:</t>
        </r>
        <r>
          <rPr>
            <sz val="9"/>
            <color indexed="81"/>
            <rFont val="MS P ゴシック"/>
            <family val="3"/>
            <charset val="128"/>
          </rPr>
          <t xml:space="preserve">
4/18ﾖｰﾎｰ様お渡し
60ﾌｸｺﾞｳ50個</t>
        </r>
      </text>
    </comment>
    <comment ref="BG12" authorId="0" shapeId="0" xr:uid="{4B71BA4E-71F2-4C34-939A-C483711B2E48}">
      <text>
        <r>
          <rPr>
            <b/>
            <sz val="9"/>
            <color indexed="81"/>
            <rFont val="MS P ゴシック"/>
            <family val="3"/>
            <charset val="128"/>
          </rPr>
          <t>marut:</t>
        </r>
        <r>
          <rPr>
            <sz val="9"/>
            <color indexed="81"/>
            <rFont val="MS P ゴシック"/>
            <family val="3"/>
            <charset val="128"/>
          </rPr>
          <t xml:space="preserve">
吉川製作所在庫
5/28　40本
昭和電気納品
6/13　200本</t>
        </r>
      </text>
    </comment>
    <comment ref="BI12" authorId="1" shapeId="0" xr:uid="{C7B31D67-FC8D-4DE3-899B-6FAE774DE1B0}">
      <text>
        <r>
          <rPr>
            <b/>
            <sz val="9"/>
            <color indexed="81"/>
            <rFont val="宋体"/>
            <charset val="128"/>
          </rPr>
          <t>丸高テック株式会社:</t>
        </r>
        <r>
          <rPr>
            <sz val="9"/>
            <color indexed="81"/>
            <rFont val="宋体"/>
            <charset val="128"/>
          </rPr>
          <t xml:space="preserve">
6/16　１６０
</t>
        </r>
      </text>
    </comment>
    <comment ref="BP12" authorId="0" shapeId="0" xr:uid="{D603657B-9071-48F2-891A-2A4F04A391FC}">
      <text>
        <r>
          <rPr>
            <b/>
            <sz val="9"/>
            <color indexed="81"/>
            <rFont val="MS P ゴシック"/>
            <family val="3"/>
            <charset val="128"/>
          </rPr>
          <t>marut:</t>
        </r>
        <r>
          <rPr>
            <sz val="9"/>
            <color indexed="81"/>
            <rFont val="MS P ゴシック"/>
            <family val="3"/>
            <charset val="128"/>
          </rPr>
          <t xml:space="preserve">
吉川S/S在庫　10本</t>
        </r>
      </text>
    </comment>
    <comment ref="AR13" authorId="0" shapeId="0" xr:uid="{7BE356D7-6525-4A27-95FB-D166F98759BA}">
      <text>
        <r>
          <rPr>
            <b/>
            <sz val="9"/>
            <color indexed="81"/>
            <rFont val="MS P ゴシック"/>
            <family val="3"/>
            <charset val="128"/>
          </rPr>
          <t>marut:</t>
        </r>
        <r>
          <rPr>
            <sz val="9"/>
            <color indexed="81"/>
            <rFont val="MS P ゴシック"/>
            <family val="3"/>
            <charset val="128"/>
          </rPr>
          <t xml:space="preserve">
4/18ﾖｰﾎｰ様お渡し
60ﾌｸｺﾞｳ50個
60ﾌｸｺﾞｳ40個</t>
        </r>
      </text>
    </comment>
    <comment ref="AX13" authorId="0" shapeId="0" xr:uid="{1CE1903F-442A-4C1A-BDE3-9BCFA0DEA020}">
      <text>
        <r>
          <rPr>
            <b/>
            <sz val="9"/>
            <color indexed="81"/>
            <rFont val="MS P ゴシック"/>
            <family val="3"/>
            <charset val="128"/>
          </rPr>
          <t>marut:</t>
        </r>
        <r>
          <rPr>
            <sz val="9"/>
            <color indexed="81"/>
            <rFont val="MS P ゴシック"/>
            <family val="3"/>
            <charset val="128"/>
          </rPr>
          <t xml:space="preserve">
吉川S/S　100個
</t>
        </r>
      </text>
    </comment>
    <comment ref="AR14" authorId="0" shapeId="0" xr:uid="{F9DBFCDE-63FE-423F-A82B-621C7E25113F}">
      <text>
        <r>
          <rPr>
            <b/>
            <sz val="9"/>
            <color indexed="81"/>
            <rFont val="MS P ゴシック"/>
            <family val="3"/>
            <charset val="128"/>
          </rPr>
          <t>marut:</t>
        </r>
        <r>
          <rPr>
            <sz val="9"/>
            <color indexed="81"/>
            <rFont val="MS P ゴシック"/>
            <family val="3"/>
            <charset val="128"/>
          </rPr>
          <t xml:space="preserve">
4/18ﾖｰﾎｰ様お渡し
60ﾌｸｺﾞｳ25個
60ﾌｸｺﾞｳ20個</t>
        </r>
      </text>
    </comment>
    <comment ref="AO15" authorId="0" shapeId="0" xr:uid="{F0DE88C5-5A65-4301-B945-BD87459C69EA}">
      <text>
        <r>
          <rPr>
            <b/>
            <sz val="9"/>
            <color indexed="81"/>
            <rFont val="MS P ゴシック"/>
            <family val="3"/>
            <charset val="128"/>
          </rPr>
          <t>marut:</t>
        </r>
        <r>
          <rPr>
            <sz val="9"/>
            <color indexed="81"/>
            <rFont val="MS P ゴシック"/>
            <family val="3"/>
            <charset val="128"/>
          </rPr>
          <t xml:space="preserve">
4/3サンエー電機買取
50本</t>
        </r>
      </text>
    </comment>
    <comment ref="AR15" authorId="0" shapeId="0" xr:uid="{C9512EA8-0986-4DF5-81A0-D61B0C6A2B10}">
      <text>
        <r>
          <rPr>
            <b/>
            <sz val="9"/>
            <color indexed="81"/>
            <rFont val="MS P ゴシック"/>
            <family val="3"/>
            <charset val="128"/>
          </rPr>
          <t>marut:</t>
        </r>
        <r>
          <rPr>
            <sz val="9"/>
            <color indexed="81"/>
            <rFont val="MS P ゴシック"/>
            <family val="3"/>
            <charset val="128"/>
          </rPr>
          <t xml:space="preserve">
4/18ﾖｰﾎｰ様お渡し
60ﾌｸｺﾞｳ50</t>
        </r>
      </text>
    </comment>
    <comment ref="BG15" authorId="0" shapeId="0" xr:uid="{C0BB8789-93A1-47AA-950A-6DCE537A0A1C}">
      <text>
        <r>
          <rPr>
            <b/>
            <sz val="9"/>
            <color indexed="81"/>
            <rFont val="MS P ゴシック"/>
            <family val="3"/>
            <charset val="128"/>
          </rPr>
          <t>marut:</t>
        </r>
        <r>
          <rPr>
            <sz val="9"/>
            <color indexed="81"/>
            <rFont val="MS P ゴシック"/>
            <family val="3"/>
            <charset val="128"/>
          </rPr>
          <t xml:space="preserve">
吉川製作所在庫
5/28　40本</t>
        </r>
      </text>
    </comment>
    <comment ref="BP15" authorId="0" shapeId="0" xr:uid="{68F51E9D-5C46-4D8B-864C-1FD2A9AD21B5}">
      <text>
        <r>
          <rPr>
            <b/>
            <sz val="9"/>
            <color indexed="81"/>
            <rFont val="MS P ゴシック"/>
            <family val="3"/>
            <charset val="128"/>
          </rPr>
          <t>marut:</t>
        </r>
        <r>
          <rPr>
            <sz val="9"/>
            <color indexed="81"/>
            <rFont val="MS P ゴシック"/>
            <family val="3"/>
            <charset val="128"/>
          </rPr>
          <t xml:space="preserve">
吉川S/S在庫　30</t>
        </r>
      </text>
    </comment>
    <comment ref="G16" authorId="0" shapeId="0" xr:uid="{CD748644-D21B-44AE-B3A9-62D427A76C41}">
      <text>
        <r>
          <rPr>
            <b/>
            <sz val="9"/>
            <color indexed="81"/>
            <rFont val="MS P ゴシック"/>
            <family val="3"/>
            <charset val="128"/>
          </rPr>
          <t>marut:</t>
        </r>
        <r>
          <rPr>
            <sz val="9"/>
            <color indexed="81"/>
            <rFont val="MS P ゴシック"/>
            <family val="3"/>
            <charset val="128"/>
          </rPr>
          <t xml:space="preserve">
LOT100以下　￥39
LOT500以下　￥37.4
LOT1000以下　￥36.7
LOT3000以下　￥35.6</t>
        </r>
      </text>
    </comment>
    <comment ref="AO16" authorId="0" shapeId="0" xr:uid="{C937635E-57B1-4CD1-9570-113EA4ED615A}">
      <text>
        <r>
          <rPr>
            <b/>
            <sz val="9"/>
            <color indexed="81"/>
            <rFont val="MS P ゴシック"/>
            <family val="3"/>
            <charset val="128"/>
          </rPr>
          <t>marut:</t>
        </r>
        <r>
          <rPr>
            <sz val="9"/>
            <color indexed="81"/>
            <rFont val="MS P ゴシック"/>
            <family val="3"/>
            <charset val="128"/>
          </rPr>
          <t xml:space="preserve">
4/8　13本</t>
        </r>
      </text>
    </comment>
    <comment ref="AR16" authorId="0" shapeId="0" xr:uid="{AE025CC4-FC64-4686-A648-71E4004A1FBF}">
      <text>
        <r>
          <rPr>
            <b/>
            <sz val="9"/>
            <color indexed="81"/>
            <rFont val="MS P ゴシック"/>
            <family val="3"/>
            <charset val="128"/>
          </rPr>
          <t>marut:</t>
        </r>
        <r>
          <rPr>
            <sz val="9"/>
            <color indexed="81"/>
            <rFont val="MS P ゴシック"/>
            <family val="3"/>
            <charset val="128"/>
          </rPr>
          <t xml:space="preserve">
4/18ﾖｰﾎｰ様お渡し
60ｹﾞｰﾄｽﾅﾊﾞ13個</t>
        </r>
      </text>
    </comment>
    <comment ref="AX16" authorId="0" shapeId="0" xr:uid="{A00ADABD-D9DE-46AA-8F7B-C8549CAE4181}">
      <text>
        <r>
          <rPr>
            <b/>
            <sz val="9"/>
            <color indexed="81"/>
            <rFont val="MS P ゴシック"/>
            <family val="3"/>
            <charset val="128"/>
          </rPr>
          <t>marut:</t>
        </r>
        <r>
          <rPr>
            <sz val="9"/>
            <color indexed="81"/>
            <rFont val="MS P ゴシック"/>
            <family val="3"/>
            <charset val="128"/>
          </rPr>
          <t xml:space="preserve">
5/16 101本</t>
        </r>
      </text>
    </comment>
    <comment ref="BJ16" authorId="1" shapeId="0" xr:uid="{D5A2C997-43A0-408E-9279-0D15D5952AAC}">
      <text>
        <r>
          <rPr>
            <b/>
            <sz val="9"/>
            <color indexed="81"/>
            <rFont val="宋体"/>
            <charset val="128"/>
          </rPr>
          <t>丸高テック株式会社:</t>
        </r>
        <r>
          <rPr>
            <sz val="9"/>
            <color indexed="81"/>
            <rFont val="宋体"/>
            <charset val="128"/>
          </rPr>
          <t xml:space="preserve">
6/3　12個追加</t>
        </r>
      </text>
    </comment>
    <comment ref="CC16" authorId="0" shapeId="0" xr:uid="{01CD07E1-F1C1-4BB2-9F8C-C367B79995D6}">
      <text>
        <r>
          <rPr>
            <b/>
            <sz val="9"/>
            <color indexed="81"/>
            <rFont val="MS P ゴシック"/>
            <family val="3"/>
            <charset val="128"/>
          </rPr>
          <t>marut:</t>
        </r>
        <r>
          <rPr>
            <sz val="9"/>
            <color indexed="81"/>
            <rFont val="MS P ゴシック"/>
            <family val="3"/>
            <charset val="128"/>
          </rPr>
          <t xml:space="preserve">
8/19ﾖｰﾎｰ引取 25本</t>
        </r>
      </text>
    </comment>
    <comment ref="G17" authorId="0" shapeId="0" xr:uid="{8BDE93AE-655D-4C6D-A9EA-181058518676}">
      <text>
        <r>
          <rPr>
            <b/>
            <sz val="9"/>
            <color indexed="81"/>
            <rFont val="MS P ゴシック"/>
            <family val="3"/>
            <charset val="128"/>
          </rPr>
          <t>marut:</t>
        </r>
        <r>
          <rPr>
            <sz val="9"/>
            <color indexed="81"/>
            <rFont val="MS P ゴシック"/>
            <family val="3"/>
            <charset val="128"/>
          </rPr>
          <t xml:space="preserve">
LOT100以下　￥40
LOT500以下　￥38.4
LOT1000以下　￥37.7
LOT3000以下　￥36.6
</t>
        </r>
      </text>
    </comment>
    <comment ref="AO17" authorId="0" shapeId="0" xr:uid="{B867D03F-8DC3-47EB-AE2C-5FE2B000E6FD}">
      <text>
        <r>
          <rPr>
            <b/>
            <sz val="9"/>
            <color indexed="81"/>
            <rFont val="MS P ゴシック"/>
            <family val="3"/>
            <charset val="128"/>
          </rPr>
          <t>marut:</t>
        </r>
        <r>
          <rPr>
            <sz val="9"/>
            <color indexed="81"/>
            <rFont val="MS P ゴシック"/>
            <family val="3"/>
            <charset val="128"/>
          </rPr>
          <t xml:space="preserve">
4/8　30本</t>
        </r>
      </text>
    </comment>
    <comment ref="AR17" authorId="0" shapeId="0" xr:uid="{4F561300-DE71-44BF-AE14-CFC1B6ADBC37}">
      <text>
        <r>
          <rPr>
            <b/>
            <sz val="9"/>
            <color indexed="81"/>
            <rFont val="MS P ゴシック"/>
            <family val="3"/>
            <charset val="128"/>
          </rPr>
          <t>marut:</t>
        </r>
        <r>
          <rPr>
            <sz val="9"/>
            <color indexed="81"/>
            <rFont val="MS P ゴシック"/>
            <family val="3"/>
            <charset val="128"/>
          </rPr>
          <t xml:space="preserve">
4/18ﾖｰﾎｰ様お渡し
60ｹﾞｰﾄｽﾅﾊﾞ30個</t>
        </r>
      </text>
    </comment>
    <comment ref="AX17" authorId="0" shapeId="0" xr:uid="{F312C713-3A85-484D-94F8-5980335E2BD4}">
      <text>
        <r>
          <rPr>
            <b/>
            <sz val="9"/>
            <color indexed="81"/>
            <rFont val="MS P ゴシック"/>
            <family val="3"/>
            <charset val="128"/>
          </rPr>
          <t>marut:</t>
        </r>
        <r>
          <rPr>
            <sz val="9"/>
            <color indexed="81"/>
            <rFont val="MS P ゴシック"/>
            <family val="3"/>
            <charset val="128"/>
          </rPr>
          <t xml:space="preserve">
5/16　101本</t>
        </r>
      </text>
    </comment>
    <comment ref="BJ17" authorId="1" shapeId="0" xr:uid="{70B2C34C-EFE9-46AE-AFC5-7E1215290166}">
      <text>
        <r>
          <rPr>
            <b/>
            <sz val="9"/>
            <color indexed="81"/>
            <rFont val="宋体"/>
            <charset val="128"/>
          </rPr>
          <t>丸高テック株式会社:</t>
        </r>
        <r>
          <rPr>
            <sz val="9"/>
            <color indexed="81"/>
            <rFont val="宋体"/>
            <charset val="128"/>
          </rPr>
          <t xml:space="preserve">
6/3　20個追加
</t>
        </r>
      </text>
    </comment>
    <comment ref="CC17" authorId="0" shapeId="0" xr:uid="{80E382D3-86E5-47E3-8521-462D8F426B12}">
      <text>
        <r>
          <rPr>
            <b/>
            <sz val="9"/>
            <color indexed="81"/>
            <rFont val="MS P ゴシック"/>
            <family val="3"/>
            <charset val="128"/>
          </rPr>
          <t>marut:</t>
        </r>
        <r>
          <rPr>
            <sz val="9"/>
            <color indexed="81"/>
            <rFont val="MS P ゴシック"/>
            <family val="3"/>
            <charset val="128"/>
          </rPr>
          <t xml:space="preserve">
8/19ﾖｰﾎｰ引取 50本</t>
        </r>
      </text>
    </comment>
    <comment ref="G18" authorId="0" shapeId="0" xr:uid="{C1BA9563-6C85-4C5C-86CA-CCECAE766229}">
      <text>
        <r>
          <rPr>
            <b/>
            <sz val="9"/>
            <color indexed="81"/>
            <rFont val="MS P ゴシック"/>
            <family val="3"/>
            <charset val="128"/>
          </rPr>
          <t>marut:</t>
        </r>
        <r>
          <rPr>
            <sz val="9"/>
            <color indexed="81"/>
            <rFont val="MS P ゴシック"/>
            <family val="3"/>
            <charset val="128"/>
          </rPr>
          <t xml:space="preserve">
LOT100以下　￥40
LOT500以下　￥38.4
LOT1000以下　￥37.7
LOT3000以下　￥36.6
</t>
        </r>
      </text>
    </comment>
    <comment ref="AO18" authorId="0" shapeId="0" xr:uid="{E923FD09-B7A4-48AD-BC11-27D1E256889D}">
      <text>
        <r>
          <rPr>
            <b/>
            <sz val="9"/>
            <color indexed="81"/>
            <rFont val="MS P ゴシック"/>
            <family val="3"/>
            <charset val="128"/>
          </rPr>
          <t>marut:</t>
        </r>
        <r>
          <rPr>
            <sz val="9"/>
            <color indexed="81"/>
            <rFont val="MS P ゴシック"/>
            <family val="3"/>
            <charset val="128"/>
          </rPr>
          <t xml:space="preserve">
4/8　36本</t>
        </r>
      </text>
    </comment>
    <comment ref="AR18" authorId="0" shapeId="0" xr:uid="{BBE6F34A-F1D6-4219-A642-23AEAA4D735B}">
      <text>
        <r>
          <rPr>
            <b/>
            <sz val="9"/>
            <color indexed="81"/>
            <rFont val="MS P ゴシック"/>
            <family val="3"/>
            <charset val="128"/>
          </rPr>
          <t>marut:</t>
        </r>
        <r>
          <rPr>
            <sz val="9"/>
            <color indexed="81"/>
            <rFont val="MS P ゴシック"/>
            <family val="3"/>
            <charset val="128"/>
          </rPr>
          <t xml:space="preserve">
4/18ﾖｰﾎｰ様お渡し
60ｹﾞｰﾄｽﾅﾊﾞ36個</t>
        </r>
      </text>
    </comment>
    <comment ref="AX18" authorId="0" shapeId="0" xr:uid="{06E26919-531F-4724-B83F-D507EF7AB53B}">
      <text>
        <r>
          <rPr>
            <b/>
            <sz val="9"/>
            <color indexed="81"/>
            <rFont val="MS P ゴシック"/>
            <family val="3"/>
            <charset val="128"/>
          </rPr>
          <t>marut:</t>
        </r>
        <r>
          <rPr>
            <sz val="9"/>
            <color indexed="81"/>
            <rFont val="MS P ゴシック"/>
            <family val="3"/>
            <charset val="128"/>
          </rPr>
          <t xml:space="preserve">
5/16　101本</t>
        </r>
      </text>
    </comment>
    <comment ref="BJ18" authorId="1" shapeId="0" xr:uid="{26390BF8-55F4-4C62-844C-05C16FAE1D99}">
      <text>
        <r>
          <rPr>
            <b/>
            <sz val="9"/>
            <color indexed="81"/>
            <rFont val="宋体"/>
            <charset val="128"/>
          </rPr>
          <t>丸高テック株式会社:</t>
        </r>
        <r>
          <rPr>
            <sz val="9"/>
            <color indexed="81"/>
            <rFont val="宋体"/>
            <charset val="128"/>
          </rPr>
          <t xml:space="preserve">
6/3　14個追加</t>
        </r>
      </text>
    </comment>
    <comment ref="CC18" authorId="0" shapeId="0" xr:uid="{FC225A72-39ED-44E7-8A51-6A8F701C4ADD}">
      <text>
        <r>
          <rPr>
            <b/>
            <sz val="9"/>
            <color indexed="81"/>
            <rFont val="MS P ゴシック"/>
            <family val="3"/>
            <charset val="128"/>
          </rPr>
          <t>marut:</t>
        </r>
        <r>
          <rPr>
            <sz val="9"/>
            <color indexed="81"/>
            <rFont val="MS P ゴシック"/>
            <family val="3"/>
            <charset val="128"/>
          </rPr>
          <t xml:space="preserve">
8/19ﾖｰﾎｰ引取 50本</t>
        </r>
      </text>
    </comment>
    <comment ref="G19" authorId="0" shapeId="0" xr:uid="{6E3B299D-4E90-4FF9-A3E0-6465459A0DD9}">
      <text>
        <r>
          <rPr>
            <b/>
            <sz val="9"/>
            <color indexed="81"/>
            <rFont val="MS P ゴシック"/>
            <family val="3"/>
            <charset val="128"/>
          </rPr>
          <t>marut:</t>
        </r>
        <r>
          <rPr>
            <sz val="9"/>
            <color indexed="81"/>
            <rFont val="MS P ゴシック"/>
            <family val="3"/>
            <charset val="128"/>
          </rPr>
          <t xml:space="preserve">
LOT100以下　￥40.4
LOT500以下　￥38.8
LOT1000以下　￥38.1
LOT3000以下　￥36.9</t>
        </r>
      </text>
    </comment>
    <comment ref="AO19" authorId="0" shapeId="0" xr:uid="{50BAC997-1337-4E37-9535-6CB8D7A7E97B}">
      <text>
        <r>
          <rPr>
            <b/>
            <sz val="9"/>
            <color indexed="81"/>
            <rFont val="MS P ゴシック"/>
            <family val="3"/>
            <charset val="128"/>
          </rPr>
          <t>marut:</t>
        </r>
        <r>
          <rPr>
            <sz val="9"/>
            <color indexed="81"/>
            <rFont val="MS P ゴシック"/>
            <family val="3"/>
            <charset val="128"/>
          </rPr>
          <t xml:space="preserve">
4/8　13本</t>
        </r>
      </text>
    </comment>
    <comment ref="AR19" authorId="0" shapeId="0" xr:uid="{7763B32B-9463-4403-9035-F6B34C20A2BF}">
      <text>
        <r>
          <rPr>
            <b/>
            <sz val="9"/>
            <color indexed="81"/>
            <rFont val="MS P ゴシック"/>
            <family val="3"/>
            <charset val="128"/>
          </rPr>
          <t>marut:</t>
        </r>
        <r>
          <rPr>
            <sz val="9"/>
            <color indexed="81"/>
            <rFont val="MS P ゴシック"/>
            <family val="3"/>
            <charset val="128"/>
          </rPr>
          <t xml:space="preserve">
4/18ﾖｰﾎｰ様お渡し
60ｹﾞｰﾄｽﾅﾊﾞ25</t>
        </r>
      </text>
    </comment>
    <comment ref="AX19" authorId="0" shapeId="0" xr:uid="{D206F02B-D660-4F16-81DE-9388806ADBEF}">
      <text>
        <r>
          <rPr>
            <b/>
            <sz val="9"/>
            <color indexed="81"/>
            <rFont val="MS P ゴシック"/>
            <family val="3"/>
            <charset val="128"/>
          </rPr>
          <t>marut:</t>
        </r>
        <r>
          <rPr>
            <sz val="9"/>
            <color indexed="81"/>
            <rFont val="MS P ゴシック"/>
            <family val="3"/>
            <charset val="128"/>
          </rPr>
          <t xml:space="preserve">
5/16　101本</t>
        </r>
      </text>
    </comment>
    <comment ref="BJ19" authorId="1" shapeId="0" xr:uid="{73C28F3C-DCB7-4CB8-B9F0-F182D54DA1B2}">
      <text>
        <r>
          <rPr>
            <b/>
            <sz val="9"/>
            <color indexed="81"/>
            <rFont val="宋体"/>
            <charset val="128"/>
          </rPr>
          <t>丸高テック株式会社:</t>
        </r>
        <r>
          <rPr>
            <sz val="9"/>
            <color indexed="81"/>
            <rFont val="宋体"/>
            <charset val="128"/>
          </rPr>
          <t xml:space="preserve">
6/3　12個追加</t>
        </r>
      </text>
    </comment>
    <comment ref="CC19" authorId="0" shapeId="0" xr:uid="{8DBAA32E-47C2-42FF-8007-62BC15D41B50}">
      <text>
        <r>
          <rPr>
            <b/>
            <sz val="9"/>
            <color indexed="81"/>
            <rFont val="MS P ゴシック"/>
            <family val="3"/>
            <charset val="128"/>
          </rPr>
          <t>marut:</t>
        </r>
        <r>
          <rPr>
            <sz val="9"/>
            <color indexed="81"/>
            <rFont val="MS P ゴシック"/>
            <family val="3"/>
            <charset val="128"/>
          </rPr>
          <t xml:space="preserve">
8/19ﾖｰﾎｰ引取 25本</t>
        </r>
      </text>
    </comment>
    <comment ref="AX20" authorId="0" shapeId="0" xr:uid="{96935F10-33B7-491B-9580-7E82AD681087}">
      <text>
        <r>
          <rPr>
            <b/>
            <sz val="9"/>
            <color indexed="81"/>
            <rFont val="MS P ゴシック"/>
            <family val="3"/>
            <charset val="128"/>
          </rPr>
          <t>marut:</t>
        </r>
        <r>
          <rPr>
            <sz val="9"/>
            <color indexed="81"/>
            <rFont val="MS P ゴシック"/>
            <family val="3"/>
            <charset val="128"/>
          </rPr>
          <t xml:space="preserve">
吉川S/S　100個</t>
        </r>
      </text>
    </comment>
    <comment ref="AO21" authorId="0" shapeId="0" xr:uid="{879B1EF1-BD77-43E6-8E20-9C39C3D249EC}">
      <text>
        <r>
          <rPr>
            <b/>
            <sz val="9"/>
            <color indexed="81"/>
            <rFont val="MS P ゴシック"/>
            <family val="3"/>
            <charset val="128"/>
          </rPr>
          <t>marut:吉川S/S在庫</t>
        </r>
      </text>
    </comment>
    <comment ref="AR21" authorId="0" shapeId="0" xr:uid="{F4D32628-0932-4E4B-A984-A52BFC510C43}">
      <text>
        <r>
          <rPr>
            <b/>
            <sz val="9"/>
            <color indexed="81"/>
            <rFont val="MS P ゴシック"/>
            <family val="3"/>
            <charset val="128"/>
          </rPr>
          <t>marut:</t>
        </r>
        <r>
          <rPr>
            <sz val="9"/>
            <color indexed="81"/>
            <rFont val="MS P ゴシック"/>
            <family val="3"/>
            <charset val="128"/>
          </rPr>
          <t xml:space="preserve">
4/18ﾖｰﾎｰ様お渡し
60ｷｮｳｼﾝﾖｳｺｲﾙ125個
60ｷｮｳｼﾝﾖｳｺｲﾙ25個</t>
        </r>
      </text>
    </comment>
    <comment ref="AX21" authorId="0" shapeId="0" xr:uid="{E68EE3C2-0256-45ED-B10E-1110473CFB3C}">
      <text>
        <r>
          <rPr>
            <b/>
            <sz val="9"/>
            <color indexed="81"/>
            <rFont val="MS P ゴシック"/>
            <family val="3"/>
            <charset val="128"/>
          </rPr>
          <t>marut:</t>
        </r>
        <r>
          <rPr>
            <sz val="9"/>
            <color indexed="81"/>
            <rFont val="MS P ゴシック"/>
            <family val="3"/>
            <charset val="128"/>
          </rPr>
          <t xml:space="preserve">
吉川S/S　265個</t>
        </r>
      </text>
    </comment>
    <comment ref="BP21" authorId="0" shapeId="0" xr:uid="{7E3D45F8-916C-44E1-816A-4850CC0F420E}">
      <text>
        <r>
          <rPr>
            <b/>
            <sz val="9"/>
            <color indexed="81"/>
            <rFont val="MS P ゴシック"/>
            <family val="3"/>
            <charset val="128"/>
          </rPr>
          <t>marut:</t>
        </r>
        <r>
          <rPr>
            <sz val="9"/>
            <color indexed="81"/>
            <rFont val="MS P ゴシック"/>
            <family val="3"/>
            <charset val="128"/>
          </rPr>
          <t xml:space="preserve">
7/7 200枚 友基納品</t>
        </r>
      </text>
    </comment>
    <comment ref="CC21" authorId="0" shapeId="0" xr:uid="{4E0AF262-F5CD-431F-9008-0144C1B4A01D}">
      <text>
        <r>
          <rPr>
            <b/>
            <sz val="9"/>
            <color indexed="81"/>
            <rFont val="MS P ゴシック"/>
            <family val="3"/>
            <charset val="128"/>
          </rPr>
          <t>marut:</t>
        </r>
        <r>
          <rPr>
            <sz val="9"/>
            <color indexed="81"/>
            <rFont val="MS P ゴシック"/>
            <family val="3"/>
            <charset val="128"/>
          </rPr>
          <t xml:space="preserve">
8/19ﾖｰﾎｰ引取 13枚</t>
        </r>
      </text>
    </comment>
    <comment ref="AO22" authorId="0" shapeId="0" xr:uid="{079B4C01-D15A-49F1-8517-1E09506C9613}">
      <text>
        <r>
          <rPr>
            <b/>
            <sz val="9"/>
            <color indexed="81"/>
            <rFont val="MS P ゴシック"/>
            <family val="3"/>
            <charset val="128"/>
          </rPr>
          <t>marut:</t>
        </r>
        <r>
          <rPr>
            <sz val="9"/>
            <color indexed="81"/>
            <rFont val="MS P ゴシック"/>
            <family val="3"/>
            <charset val="128"/>
          </rPr>
          <t xml:space="preserve">
4/3サンエー電機買取
100個</t>
        </r>
      </text>
    </comment>
    <comment ref="BG22" authorId="0" shapeId="0" xr:uid="{66881557-8752-4DA7-B194-468871E71262}">
      <text>
        <r>
          <rPr>
            <b/>
            <sz val="9"/>
            <color indexed="81"/>
            <rFont val="MS P ゴシック"/>
            <family val="3"/>
            <charset val="128"/>
          </rPr>
          <t>marut:</t>
        </r>
        <r>
          <rPr>
            <sz val="9"/>
            <color indexed="81"/>
            <rFont val="MS P ゴシック"/>
            <family val="3"/>
            <charset val="128"/>
          </rPr>
          <t xml:space="preserve">
吉川製作所在庫25枚</t>
        </r>
      </text>
    </comment>
    <comment ref="BI22" authorId="0" shapeId="0" xr:uid="{77D0A957-DC3A-43C1-A586-F32E4AAD644F}">
      <text>
        <r>
          <rPr>
            <b/>
            <sz val="9"/>
            <color indexed="81"/>
            <rFont val="MS P ゴシック"/>
            <family val="3"/>
            <charset val="128"/>
          </rPr>
          <t>marut:</t>
        </r>
        <r>
          <rPr>
            <sz val="9"/>
            <color indexed="81"/>
            <rFont val="MS P ゴシック"/>
            <family val="3"/>
            <charset val="128"/>
          </rPr>
          <t xml:space="preserve">
6/18　陳</t>
        </r>
      </text>
    </comment>
    <comment ref="AX23" authorId="0" shapeId="0" xr:uid="{317FF4CB-EC42-45A3-A78F-76D28756C6F4}">
      <text>
        <r>
          <rPr>
            <b/>
            <sz val="9"/>
            <color indexed="81"/>
            <rFont val="MS P ゴシック"/>
            <family val="3"/>
            <charset val="128"/>
          </rPr>
          <t>marut:</t>
        </r>
        <r>
          <rPr>
            <sz val="9"/>
            <color indexed="81"/>
            <rFont val="MS P ゴシック"/>
            <family val="3"/>
            <charset val="128"/>
          </rPr>
          <t xml:space="preserve">
5/16　60枚</t>
        </r>
      </text>
    </comment>
    <comment ref="AR24" authorId="0" shapeId="0" xr:uid="{0DCB8A78-09B0-40FB-9977-F24D1CAB75F8}">
      <text>
        <r>
          <rPr>
            <b/>
            <sz val="9"/>
            <color indexed="81"/>
            <rFont val="MS P ゴシック"/>
            <family val="3"/>
            <charset val="128"/>
          </rPr>
          <t>marut:</t>
        </r>
        <r>
          <rPr>
            <sz val="9"/>
            <color indexed="81"/>
            <rFont val="MS P ゴシック"/>
            <family val="3"/>
            <charset val="128"/>
          </rPr>
          <t xml:space="preserve">
4/18ﾖｰﾎｰ様お渡し
60ﾌｸｺﾞｳ25個
60ﾌｸｺﾞｳ20個</t>
        </r>
      </text>
    </comment>
    <comment ref="BG24" authorId="1" shapeId="0" xr:uid="{A5D7BE09-DFA5-4025-B750-4BC635962562}">
      <text>
        <r>
          <rPr>
            <b/>
            <sz val="9"/>
            <color indexed="81"/>
            <rFont val="宋体"/>
            <charset val="128"/>
          </rPr>
          <t>丸高テック株式会社:</t>
        </r>
        <r>
          <rPr>
            <sz val="9"/>
            <color indexed="81"/>
            <rFont val="宋体"/>
            <charset val="128"/>
          </rPr>
          <t xml:space="preserve">
6/20　25　納入</t>
        </r>
      </text>
    </comment>
    <comment ref="AO25" authorId="0" shapeId="0" xr:uid="{7279BE54-6E60-46B7-BEE2-3B083EB6C91C}">
      <text>
        <r>
          <rPr>
            <b/>
            <sz val="9"/>
            <color indexed="81"/>
            <rFont val="MS P ゴシック"/>
            <family val="3"/>
            <charset val="128"/>
          </rPr>
          <t>marut:</t>
        </r>
        <r>
          <rPr>
            <sz val="9"/>
            <color indexed="81"/>
            <rFont val="MS P ゴシック"/>
            <family val="3"/>
            <charset val="128"/>
          </rPr>
          <t xml:space="preserve">
4/7　15枚</t>
        </r>
      </text>
    </comment>
    <comment ref="AR25" authorId="0" shapeId="0" xr:uid="{7B0B40C3-D508-4453-9691-62A67D7C5AB2}">
      <text>
        <r>
          <rPr>
            <b/>
            <sz val="9"/>
            <color indexed="81"/>
            <rFont val="MS P ゴシック"/>
            <family val="3"/>
            <charset val="128"/>
          </rPr>
          <t>marut:</t>
        </r>
        <r>
          <rPr>
            <sz val="9"/>
            <color indexed="81"/>
            <rFont val="MS P ゴシック"/>
            <family val="3"/>
            <charset val="128"/>
          </rPr>
          <t xml:space="preserve">
4/18ﾖｰﾎｰ様お渡し
60ｹﾞｰﾄｽﾅﾊﾞ25個
60ｹﾞｰﾄｽﾅﾊﾞ8個</t>
        </r>
      </text>
    </comment>
    <comment ref="AX25" authorId="0" shapeId="0" xr:uid="{0EE24862-9CC6-415A-9132-7B2A5AE29A52}">
      <text>
        <r>
          <rPr>
            <b/>
            <sz val="9"/>
            <color indexed="81"/>
            <rFont val="MS P ゴシック"/>
            <family val="3"/>
            <charset val="128"/>
          </rPr>
          <t>marut:</t>
        </r>
        <r>
          <rPr>
            <sz val="9"/>
            <color indexed="81"/>
            <rFont val="MS P ゴシック"/>
            <family val="3"/>
            <charset val="128"/>
          </rPr>
          <t xml:space="preserve">
5/9丸高着　20枚
</t>
        </r>
      </text>
    </comment>
    <comment ref="BG25" authorId="1" shapeId="0" xr:uid="{9966D1C3-7FB0-43BA-92FE-5D2F514847A0}">
      <text>
        <r>
          <rPr>
            <b/>
            <sz val="9"/>
            <color indexed="81"/>
            <rFont val="宋体"/>
            <charset val="128"/>
          </rPr>
          <t>丸高テック株式会社:</t>
        </r>
        <r>
          <rPr>
            <sz val="9"/>
            <color indexed="81"/>
            <rFont val="宋体"/>
            <charset val="128"/>
          </rPr>
          <t xml:space="preserve">
6/20　20　納入
</t>
        </r>
      </text>
    </comment>
    <comment ref="BZ25" authorId="0" shapeId="0" xr:uid="{A2B2D28C-6B47-455C-AD16-5963986EEBC3}">
      <text>
        <r>
          <rPr>
            <b/>
            <sz val="9"/>
            <color indexed="81"/>
            <rFont val="MS P ゴシック"/>
            <family val="3"/>
            <charset val="128"/>
          </rPr>
          <t>marut:</t>
        </r>
        <r>
          <rPr>
            <sz val="9"/>
            <color indexed="81"/>
            <rFont val="MS P ゴシック"/>
            <family val="3"/>
            <charset val="128"/>
          </rPr>
          <t xml:space="preserve">
7/17着　25枚
入庫漏れ</t>
        </r>
      </text>
    </comment>
    <comment ref="AR26" authorId="0" shapeId="0" xr:uid="{3A48BA87-DBFD-43FD-A11C-094682364BF1}">
      <text>
        <r>
          <rPr>
            <b/>
            <sz val="9"/>
            <color indexed="81"/>
            <rFont val="MS P ゴシック"/>
            <family val="3"/>
            <charset val="128"/>
          </rPr>
          <t>marut:</t>
        </r>
        <r>
          <rPr>
            <sz val="9"/>
            <color indexed="81"/>
            <rFont val="MS P ゴシック"/>
            <family val="3"/>
            <charset val="128"/>
          </rPr>
          <t xml:space="preserve">
4/18ﾖｰﾎｰ様お渡し
60ｾｲｷﾞｮ25個</t>
        </r>
      </text>
    </comment>
    <comment ref="AX26" authorId="0" shapeId="0" xr:uid="{5BF609CD-72CC-4C7B-A339-C11D9938E36D}">
      <text>
        <r>
          <rPr>
            <b/>
            <sz val="9"/>
            <color indexed="81"/>
            <rFont val="MS P ゴシック"/>
            <family val="3"/>
            <charset val="128"/>
          </rPr>
          <t>marut:</t>
        </r>
        <r>
          <rPr>
            <sz val="9"/>
            <color indexed="81"/>
            <rFont val="MS P ゴシック"/>
            <family val="3"/>
            <charset val="128"/>
          </rPr>
          <t xml:space="preserve">
5/9丸高着　20枚</t>
        </r>
      </text>
    </comment>
    <comment ref="BZ26" authorId="0" shapeId="0" xr:uid="{DE573D58-F480-49E8-B576-FC69213F83FB}">
      <text>
        <r>
          <rPr>
            <b/>
            <sz val="9"/>
            <color indexed="81"/>
            <rFont val="MS P ゴシック"/>
            <family val="3"/>
            <charset val="128"/>
          </rPr>
          <t>marut:</t>
        </r>
        <r>
          <rPr>
            <sz val="9"/>
            <color indexed="81"/>
            <rFont val="MS P ゴシック"/>
            <family val="3"/>
            <charset val="128"/>
          </rPr>
          <t xml:space="preserve">
7/24　20枚</t>
        </r>
      </text>
    </comment>
    <comment ref="AR27" authorId="0" shapeId="0" xr:uid="{88B05266-3B49-483B-9940-E2D4E5D24053}">
      <text>
        <r>
          <rPr>
            <b/>
            <sz val="9"/>
            <color indexed="81"/>
            <rFont val="MS P ゴシック"/>
            <family val="3"/>
            <charset val="128"/>
          </rPr>
          <t>marut:</t>
        </r>
        <r>
          <rPr>
            <sz val="9"/>
            <color indexed="81"/>
            <rFont val="MS P ゴシック"/>
            <family val="3"/>
            <charset val="128"/>
          </rPr>
          <t xml:space="preserve">
4/18ﾖｰﾎｰ様お渡し
60ｾｲｷﾞｮ25個
60ｾｲｷﾞｮ20個</t>
        </r>
      </text>
    </comment>
    <comment ref="AZ27" authorId="0" shapeId="0" xr:uid="{C3548010-34D4-4559-8F4A-1E6DF7E3D5EB}">
      <text>
        <r>
          <rPr>
            <b/>
            <sz val="9"/>
            <color indexed="81"/>
            <rFont val="MS P ゴシック"/>
            <family val="3"/>
            <charset val="128"/>
          </rPr>
          <t>marut:</t>
        </r>
        <r>
          <rPr>
            <sz val="9"/>
            <color indexed="81"/>
            <rFont val="MS P ゴシック"/>
            <family val="3"/>
            <charset val="128"/>
          </rPr>
          <t xml:space="preserve">
前回ﾋﾟｯｷﾝｸﾞ120個
反映漏れ分</t>
        </r>
      </text>
    </comment>
    <comment ref="BI27" authorId="0" shapeId="0" xr:uid="{AC5115F0-2A86-4CB5-819B-1C58FC9DEBEC}">
      <text>
        <r>
          <rPr>
            <b/>
            <sz val="9"/>
            <color indexed="81"/>
            <rFont val="MS P ゴシック"/>
            <family val="3"/>
            <charset val="128"/>
          </rPr>
          <t>marut:</t>
        </r>
        <r>
          <rPr>
            <sz val="9"/>
            <color indexed="81"/>
            <rFont val="MS P ゴシック"/>
            <family val="3"/>
            <charset val="128"/>
          </rPr>
          <t xml:space="preserve">
6/18　陳</t>
        </r>
      </text>
    </comment>
    <comment ref="BZ27" authorId="0" shapeId="0" xr:uid="{3A636EFF-39EB-4A20-8412-C63484C12875}">
      <text>
        <r>
          <rPr>
            <b/>
            <sz val="9"/>
            <color indexed="81"/>
            <rFont val="MS P ゴシック"/>
            <family val="3"/>
            <charset val="128"/>
          </rPr>
          <t>marut:</t>
        </r>
        <r>
          <rPr>
            <sz val="9"/>
            <color indexed="81"/>
            <rFont val="MS P ゴシック"/>
            <family val="3"/>
            <charset val="128"/>
          </rPr>
          <t xml:space="preserve">
8/19着ｻﾝｴｰ電機様よりﾖｰﾎｰ直送100個</t>
        </r>
      </text>
    </comment>
    <comment ref="CC27" authorId="0" shapeId="0" xr:uid="{5178E53F-9C5A-41F1-ABA9-E1278E118B6B}">
      <text>
        <r>
          <rPr>
            <b/>
            <sz val="9"/>
            <color indexed="81"/>
            <rFont val="MS P ゴシック"/>
            <family val="3"/>
            <charset val="128"/>
          </rPr>
          <t>marut:</t>
        </r>
        <r>
          <rPr>
            <sz val="9"/>
            <color indexed="81"/>
            <rFont val="MS P ゴシック"/>
            <family val="3"/>
            <charset val="128"/>
          </rPr>
          <t xml:space="preserve">
8/19着ﾖｰﾎｰ直送100個</t>
        </r>
      </text>
    </comment>
    <comment ref="AR28" authorId="0" shapeId="0" xr:uid="{B20ABEFA-86B3-47F4-8F1D-B6217685C5F6}">
      <text>
        <r>
          <rPr>
            <b/>
            <sz val="9"/>
            <color indexed="81"/>
            <rFont val="MS P ゴシック"/>
            <family val="3"/>
            <charset val="128"/>
          </rPr>
          <t>marut:</t>
        </r>
        <r>
          <rPr>
            <sz val="9"/>
            <color indexed="81"/>
            <rFont val="MS P ゴシック"/>
            <family val="3"/>
            <charset val="128"/>
          </rPr>
          <t xml:space="preserve">
4/18ﾖｰﾎｰ様お渡し
60ｾｲｷﾞｮ25個
60ｾｲｷﾞｮ20個</t>
        </r>
      </text>
    </comment>
    <comment ref="AR29" authorId="0" shapeId="0" xr:uid="{B4C40885-6478-4883-839C-2F9DC7F6729F}">
      <text>
        <r>
          <rPr>
            <b/>
            <sz val="9"/>
            <color indexed="81"/>
            <rFont val="MS P ゴシック"/>
            <family val="3"/>
            <charset val="128"/>
          </rPr>
          <t>marut:</t>
        </r>
        <r>
          <rPr>
            <sz val="9"/>
            <color indexed="81"/>
            <rFont val="MS P ゴシック"/>
            <family val="3"/>
            <charset val="128"/>
          </rPr>
          <t xml:space="preserve">
4/18ﾖｰﾎｰ様お渡し
60ｹﾞｰﾄｽﾅﾊﾞ25個
60ｹﾞｰﾄｽﾅﾊﾞ20個</t>
        </r>
      </text>
    </comment>
    <comment ref="AR30" authorId="0" shapeId="0" xr:uid="{01E408EB-1592-417F-A7A5-6EA9B244D52F}">
      <text>
        <r>
          <rPr>
            <b/>
            <sz val="9"/>
            <color indexed="81"/>
            <rFont val="MS P ゴシック"/>
            <family val="3"/>
            <charset val="128"/>
          </rPr>
          <t>marut:</t>
        </r>
        <r>
          <rPr>
            <sz val="9"/>
            <color indexed="81"/>
            <rFont val="MS P ゴシック"/>
            <family val="3"/>
            <charset val="128"/>
          </rPr>
          <t xml:space="preserve">
4/18ﾖｰﾎｰ様お渡し
60ｾｲｷﾞｮ300個
60ｾｲｷﾞｮ240個</t>
        </r>
      </text>
    </comment>
    <comment ref="AO31" authorId="0" shapeId="0" xr:uid="{9F008FB6-EB29-4CFF-A9AB-6C66B42CABF2}">
      <text>
        <r>
          <rPr>
            <b/>
            <sz val="9"/>
            <color indexed="81"/>
            <rFont val="MS P ゴシック"/>
            <family val="3"/>
            <charset val="128"/>
          </rPr>
          <t>marut:</t>
        </r>
        <r>
          <rPr>
            <sz val="9"/>
            <color indexed="81"/>
            <rFont val="MS P ゴシック"/>
            <family val="3"/>
            <charset val="128"/>
          </rPr>
          <t xml:space="preserve">
4/3サンエー電機買取
500個</t>
        </r>
      </text>
    </comment>
    <comment ref="AR31" authorId="0" shapeId="0" xr:uid="{5A179B1E-B633-475B-AE84-F0D72FE977C9}">
      <text>
        <r>
          <rPr>
            <b/>
            <sz val="9"/>
            <color indexed="81"/>
            <rFont val="MS P ゴシック"/>
            <family val="3"/>
            <charset val="128"/>
          </rPr>
          <t>marut:</t>
        </r>
        <r>
          <rPr>
            <sz val="9"/>
            <color indexed="81"/>
            <rFont val="MS P ゴシック"/>
            <family val="3"/>
            <charset val="128"/>
          </rPr>
          <t xml:space="preserve">
4/18ﾖｰﾎｰ様お渡し
60ｾｲｷﾞｮ25個
60ｾｲｷﾞｮ20個</t>
        </r>
      </text>
    </comment>
    <comment ref="AO32" authorId="0" shapeId="0" xr:uid="{D6657AD5-A7A4-4909-9EB7-6E893523B8E1}">
      <text>
        <r>
          <rPr>
            <b/>
            <sz val="9"/>
            <color indexed="81"/>
            <rFont val="MS P ゴシック"/>
            <family val="3"/>
            <charset val="128"/>
          </rPr>
          <t>marut:</t>
        </r>
        <r>
          <rPr>
            <sz val="9"/>
            <color indexed="81"/>
            <rFont val="MS P ゴシック"/>
            <family val="3"/>
            <charset val="128"/>
          </rPr>
          <t xml:space="preserve">
4/3サンエー電機買取
120個</t>
        </r>
      </text>
    </comment>
    <comment ref="AR32" authorId="0" shapeId="0" xr:uid="{2FCB8BA5-2257-41BA-B955-FC45D5AD623D}">
      <text>
        <r>
          <rPr>
            <b/>
            <sz val="9"/>
            <color indexed="81"/>
            <rFont val="MS P ゴシック"/>
            <family val="3"/>
            <charset val="128"/>
          </rPr>
          <t xml:space="preserve">marut:
</t>
        </r>
        <r>
          <rPr>
            <sz val="9"/>
            <color indexed="81"/>
            <rFont val="MS P ゴシック"/>
            <family val="3"/>
            <charset val="128"/>
          </rPr>
          <t>60ｾｲｷﾞｮ25台用　25個
60ｾｲｷﾞｮ20台用　20個</t>
        </r>
      </text>
    </comment>
    <comment ref="AO33" authorId="0" shapeId="0" xr:uid="{3D352D61-C636-45FE-9684-408A8C4FC588}">
      <text>
        <r>
          <rPr>
            <b/>
            <sz val="9"/>
            <color indexed="81"/>
            <rFont val="MS P ゴシック"/>
            <family val="3"/>
            <charset val="128"/>
          </rPr>
          <t>marut:</t>
        </r>
        <r>
          <rPr>
            <sz val="9"/>
            <color indexed="81"/>
            <rFont val="MS P ゴシック"/>
            <family val="3"/>
            <charset val="128"/>
          </rPr>
          <t xml:space="preserve">
4/3サンエー電機買取
376個＋12個</t>
        </r>
      </text>
    </comment>
    <comment ref="AR33" authorId="0" shapeId="0" xr:uid="{655F0C8A-185B-46D1-B572-DA99170048EB}">
      <text>
        <r>
          <rPr>
            <b/>
            <sz val="9"/>
            <color indexed="81"/>
            <rFont val="MS P ゴシック"/>
            <family val="3"/>
            <charset val="128"/>
          </rPr>
          <t>marut:</t>
        </r>
        <r>
          <rPr>
            <sz val="9"/>
            <color indexed="81"/>
            <rFont val="MS P ゴシック"/>
            <family val="3"/>
            <charset val="128"/>
          </rPr>
          <t xml:space="preserve">
60ﾌｸｺﾞｳ25台　50個
60ﾌｸｺﾞｳ20台　40個</t>
        </r>
      </text>
    </comment>
    <comment ref="AR34" authorId="0" shapeId="0" xr:uid="{305B49B9-ACEF-44F5-B056-F970B424E477}">
      <text>
        <r>
          <rPr>
            <b/>
            <sz val="9"/>
            <color indexed="81"/>
            <rFont val="MS P ゴシック"/>
            <family val="3"/>
            <charset val="128"/>
          </rPr>
          <t>marut:</t>
        </r>
        <r>
          <rPr>
            <sz val="9"/>
            <color indexed="81"/>
            <rFont val="MS P ゴシック"/>
            <family val="3"/>
            <charset val="128"/>
          </rPr>
          <t xml:space="preserve">
60ｹﾞｰﾄ25台　50個
60ｹﾞｰﾄ20台　40個
60ｾｲｷﾞｮ25台　25個
60ｾｲｷﾞｮ20台　20個</t>
        </r>
      </text>
    </comment>
    <comment ref="G35" authorId="0" shapeId="0" xr:uid="{8D71D930-898F-4F8B-B177-1617ABF7D9F5}">
      <text>
        <r>
          <rPr>
            <b/>
            <sz val="9"/>
            <color indexed="81"/>
            <rFont val="MS P ゴシック"/>
            <family val="3"/>
            <charset val="128"/>
          </rPr>
          <t>marut:</t>
        </r>
        <r>
          <rPr>
            <sz val="9"/>
            <color indexed="81"/>
            <rFont val="MS P ゴシック"/>
            <family val="3"/>
            <charset val="128"/>
          </rPr>
          <t xml:space="preserve">
LOT20　￥220
LOT100　￥200
LOT500　￥180
LOT1000　￥180
LOT2500　￥170
LOT5000　￥160
LOT10000　￥160</t>
        </r>
      </text>
    </comment>
    <comment ref="AR35" authorId="0" shapeId="0" xr:uid="{7951D82D-B9A3-474D-9BA3-83F57C5D9C52}">
      <text>
        <r>
          <rPr>
            <b/>
            <sz val="9"/>
            <color indexed="81"/>
            <rFont val="MS P ゴシック"/>
            <family val="3"/>
            <charset val="128"/>
          </rPr>
          <t>marut:</t>
        </r>
        <r>
          <rPr>
            <sz val="9"/>
            <color indexed="81"/>
            <rFont val="MS P ゴシック"/>
            <family val="3"/>
            <charset val="128"/>
          </rPr>
          <t xml:space="preserve">
60ﾌｸｺﾞｳ　50台
60ﾌｸｺﾞｳ　40台</t>
        </r>
      </text>
    </comment>
    <comment ref="AX35" authorId="0" shapeId="0" xr:uid="{601D26F1-1722-491A-95A5-594A693705A8}">
      <text>
        <r>
          <rPr>
            <b/>
            <sz val="9"/>
            <color indexed="81"/>
            <rFont val="MS P ゴシック"/>
            <family val="3"/>
            <charset val="128"/>
          </rPr>
          <t>marut:</t>
        </r>
        <r>
          <rPr>
            <sz val="9"/>
            <color indexed="81"/>
            <rFont val="MS P ゴシック"/>
            <family val="3"/>
            <charset val="128"/>
          </rPr>
          <t xml:space="preserve">
吉川S/S　128個</t>
        </r>
      </text>
    </comment>
    <comment ref="BP35" authorId="0" shapeId="0" xr:uid="{E389B75B-6E77-4C6E-866F-FF1E2BCE258E}">
      <text>
        <r>
          <rPr>
            <b/>
            <sz val="9"/>
            <color indexed="81"/>
            <rFont val="MS P ゴシック"/>
            <family val="3"/>
            <charset val="128"/>
          </rPr>
          <t>marut:</t>
        </r>
        <r>
          <rPr>
            <sz val="9"/>
            <color indexed="81"/>
            <rFont val="MS P ゴシック"/>
            <family val="3"/>
            <charset val="128"/>
          </rPr>
          <t xml:space="preserve">
6/30 300個</t>
        </r>
      </text>
    </comment>
    <comment ref="G36" authorId="0" shapeId="0" xr:uid="{ADA3488C-6108-4BFA-9262-1084E31FE82C}">
      <text>
        <r>
          <rPr>
            <b/>
            <sz val="9"/>
            <color indexed="81"/>
            <rFont val="MS P ゴシック"/>
            <family val="3"/>
            <charset val="128"/>
          </rPr>
          <t>marut:</t>
        </r>
        <r>
          <rPr>
            <sz val="9"/>
            <color indexed="81"/>
            <rFont val="MS P ゴシック"/>
            <family val="3"/>
            <charset val="128"/>
          </rPr>
          <t xml:space="preserve">
LOT20　￥210
LOT100　￥180
LOT500　￥180
LOT1000　￥170
LOT2500　￥160
LOT5000　￥160
LOT10000　￥150</t>
        </r>
      </text>
    </comment>
    <comment ref="AR36" authorId="0" shapeId="0" xr:uid="{317FD832-F99E-4A5B-AA13-BF2348B5AD5F}">
      <text>
        <r>
          <rPr>
            <b/>
            <sz val="9"/>
            <color indexed="81"/>
            <rFont val="MS P ゴシック"/>
            <family val="3"/>
            <charset val="128"/>
          </rPr>
          <t>marut:</t>
        </r>
        <r>
          <rPr>
            <sz val="9"/>
            <color indexed="81"/>
            <rFont val="MS P ゴシック"/>
            <family val="3"/>
            <charset val="128"/>
          </rPr>
          <t xml:space="preserve">
60ｾｲｷﾞｮ　20個
60ｾｲｷﾞｮ　25個</t>
        </r>
      </text>
    </comment>
    <comment ref="AX36" authorId="0" shapeId="0" xr:uid="{0223284B-061D-4131-B805-32D937F2E23A}">
      <text>
        <r>
          <rPr>
            <b/>
            <sz val="9"/>
            <color indexed="81"/>
            <rFont val="MS P ゴシック"/>
            <family val="3"/>
            <charset val="128"/>
          </rPr>
          <t>marut:</t>
        </r>
        <r>
          <rPr>
            <sz val="9"/>
            <color indexed="81"/>
            <rFont val="MS P ゴシック"/>
            <family val="3"/>
            <charset val="128"/>
          </rPr>
          <t xml:space="preserve">
吉川S/S　81個
</t>
        </r>
      </text>
    </comment>
    <comment ref="BP36" authorId="0" shapeId="0" xr:uid="{1D203A4C-4350-423F-BFEF-3DA033B46EDB}">
      <text>
        <r>
          <rPr>
            <b/>
            <sz val="9"/>
            <color indexed="81"/>
            <rFont val="MS P ゴシック"/>
            <family val="3"/>
            <charset val="128"/>
          </rPr>
          <t>marut:</t>
        </r>
        <r>
          <rPr>
            <sz val="9"/>
            <color indexed="81"/>
            <rFont val="MS P ゴシック"/>
            <family val="3"/>
            <charset val="128"/>
          </rPr>
          <t xml:space="preserve">
6/30 300個</t>
        </r>
      </text>
    </comment>
    <comment ref="G37" authorId="0" shapeId="0" xr:uid="{C03D7D89-9CC7-465C-96E2-40E2A41B020C}">
      <text>
        <r>
          <rPr>
            <b/>
            <sz val="9"/>
            <color indexed="81"/>
            <rFont val="MS P ゴシック"/>
            <family val="3"/>
            <charset val="128"/>
          </rPr>
          <t>marut:</t>
        </r>
        <r>
          <rPr>
            <sz val="9"/>
            <color indexed="81"/>
            <rFont val="MS P ゴシック"/>
            <family val="3"/>
            <charset val="128"/>
          </rPr>
          <t xml:space="preserve">
受注生産）</t>
        </r>
      </text>
    </comment>
    <comment ref="AX37" authorId="0" shapeId="0" xr:uid="{AB2C119E-21D7-4B85-8C7A-11F30AECE13B}">
      <text>
        <r>
          <rPr>
            <b/>
            <sz val="9"/>
            <color indexed="81"/>
            <rFont val="MS P ゴシック"/>
            <family val="3"/>
            <charset val="128"/>
          </rPr>
          <t>marut:</t>
        </r>
        <r>
          <rPr>
            <sz val="9"/>
            <color indexed="81"/>
            <rFont val="MS P ゴシック"/>
            <family val="3"/>
            <charset val="128"/>
          </rPr>
          <t xml:space="preserve">
5/15　300個</t>
        </r>
      </text>
    </comment>
    <comment ref="BI37" authorId="0" shapeId="0" xr:uid="{BDDF6EF9-41BD-47C6-981F-3C42993AE3D4}">
      <text>
        <r>
          <rPr>
            <b/>
            <sz val="9"/>
            <color indexed="81"/>
            <rFont val="MS P ゴシック"/>
            <family val="3"/>
            <charset val="128"/>
          </rPr>
          <t>marut:</t>
        </r>
        <r>
          <rPr>
            <sz val="9"/>
            <color indexed="81"/>
            <rFont val="MS P ゴシック"/>
            <family val="3"/>
            <charset val="128"/>
          </rPr>
          <t xml:space="preserve">
6/18　陳</t>
        </r>
      </text>
    </comment>
    <comment ref="BP37" authorId="0" shapeId="0" xr:uid="{C11B5055-25FF-4F6B-B033-6C500C0FA715}">
      <text>
        <r>
          <rPr>
            <b/>
            <sz val="9"/>
            <color indexed="81"/>
            <rFont val="MS P ゴシック"/>
            <family val="3"/>
            <charset val="128"/>
          </rPr>
          <t>marut:</t>
        </r>
        <r>
          <rPr>
            <sz val="9"/>
            <color indexed="81"/>
            <rFont val="MS P ゴシック"/>
            <family val="3"/>
            <charset val="128"/>
          </rPr>
          <t xml:space="preserve">
吉川製作所在庫1個</t>
        </r>
      </text>
    </comment>
    <comment ref="BZ37" authorId="0" shapeId="0" xr:uid="{DA9704BB-C250-4766-8682-D047517205BD}">
      <text>
        <r>
          <rPr>
            <b/>
            <sz val="9"/>
            <color indexed="81"/>
            <rFont val="MS P ゴシック"/>
            <family val="3"/>
            <charset val="128"/>
          </rPr>
          <t>marut:</t>
        </r>
        <r>
          <rPr>
            <sz val="9"/>
            <color indexed="81"/>
            <rFont val="MS P ゴシック"/>
            <family val="3"/>
            <charset val="128"/>
          </rPr>
          <t xml:space="preserve">
7/24　300個
</t>
        </r>
      </text>
    </comment>
    <comment ref="AO38" authorId="0" shapeId="0" xr:uid="{E2D5F8EA-BE15-4771-A1FE-4F22125DA7A6}">
      <text>
        <r>
          <rPr>
            <b/>
            <sz val="9"/>
            <color indexed="81"/>
            <rFont val="MS P ゴシック"/>
            <family val="3"/>
            <charset val="128"/>
          </rPr>
          <t>marut:</t>
        </r>
        <r>
          <rPr>
            <sz val="9"/>
            <color indexed="81"/>
            <rFont val="MS P ゴシック"/>
            <family val="3"/>
            <charset val="128"/>
          </rPr>
          <t xml:space="preserve">
4/3サンエー電機買取
375個</t>
        </r>
      </text>
    </comment>
    <comment ref="AR38" authorId="0" shapeId="0" xr:uid="{0E501684-D24F-4A05-9EB3-D310CEEB92DC}">
      <text>
        <r>
          <rPr>
            <b/>
            <sz val="9"/>
            <color indexed="81"/>
            <rFont val="MS P ゴシック"/>
            <family val="3"/>
            <charset val="128"/>
          </rPr>
          <t>marut:</t>
        </r>
        <r>
          <rPr>
            <sz val="9"/>
            <color indexed="81"/>
            <rFont val="MS P ゴシック"/>
            <family val="3"/>
            <charset val="128"/>
          </rPr>
          <t xml:space="preserve">
60ｾｲｷﾞｮ･ｹﾞｰﾄ　20個
60ｾｲｷﾞｮ　20個
60ｾｲｷﾞｮ･ｹﾞｰﾄ　25個
60ｾｲｷﾞｮ　25個</t>
        </r>
      </text>
    </comment>
    <comment ref="AR39" authorId="0" shapeId="0" xr:uid="{5B7882A0-9A33-4A92-B54E-87FC5CC4D295}">
      <text>
        <r>
          <rPr>
            <b/>
            <sz val="9"/>
            <color indexed="81"/>
            <rFont val="MS P ゴシック"/>
            <family val="3"/>
            <charset val="128"/>
          </rPr>
          <t>marut:</t>
        </r>
        <r>
          <rPr>
            <sz val="9"/>
            <color indexed="81"/>
            <rFont val="MS P ゴシック"/>
            <family val="3"/>
            <charset val="128"/>
          </rPr>
          <t xml:space="preserve">
60ｹﾞｰﾄ･ｾｲｷﾞｮ　25個
60ｾｲｷﾞｮ　25個
60ｹﾞｰﾄ･ｾｲｷﾞｮ　20個
60ｾｲｷﾞｮ　20個</t>
        </r>
      </text>
    </comment>
    <comment ref="G40" authorId="0" shapeId="0" xr:uid="{BCBE3E22-E2C0-4DC8-B9AC-21C7209C295A}">
      <text>
        <r>
          <rPr>
            <b/>
            <sz val="9"/>
            <color indexed="81"/>
            <rFont val="MS P ゴシック"/>
            <family val="3"/>
            <charset val="128"/>
          </rPr>
          <t>marut:</t>
        </r>
        <r>
          <rPr>
            <sz val="9"/>
            <color indexed="81"/>
            <rFont val="MS P ゴシック"/>
            <family val="3"/>
            <charset val="128"/>
          </rPr>
          <t xml:space="preserve">
LOT1　￥1800
LOT20　￥1750</t>
        </r>
      </text>
    </comment>
    <comment ref="H40" authorId="0" shapeId="0" xr:uid="{127F9C01-2C0C-4B73-AD6E-156CA16AB731}">
      <text>
        <r>
          <rPr>
            <b/>
            <sz val="9"/>
            <color indexed="81"/>
            <rFont val="MS P ゴシック"/>
            <family val="3"/>
            <charset val="128"/>
          </rPr>
          <t>marut:</t>
        </r>
        <r>
          <rPr>
            <sz val="9"/>
            <color indexed="81"/>
            <rFont val="MS P ゴシック"/>
            <family val="3"/>
            <charset val="128"/>
          </rPr>
          <t xml:space="preserve">
在庫があれば1W～10日</t>
        </r>
      </text>
    </comment>
    <comment ref="AO40" authorId="0" shapeId="0" xr:uid="{52A273F9-5B6F-49A0-976C-FC12D4B023EB}">
      <text>
        <r>
          <rPr>
            <b/>
            <sz val="9"/>
            <color indexed="81"/>
            <rFont val="MS P ゴシック"/>
            <family val="3"/>
            <charset val="128"/>
          </rPr>
          <t>marut:</t>
        </r>
        <r>
          <rPr>
            <sz val="9"/>
            <color indexed="81"/>
            <rFont val="MS P ゴシック"/>
            <family val="3"/>
            <charset val="128"/>
          </rPr>
          <t xml:space="preserve">
吉川S/S　在庫86個</t>
        </r>
      </text>
    </comment>
    <comment ref="AR40" authorId="0" shapeId="0" xr:uid="{3CCB5401-9548-496C-BE73-EB565E502B50}">
      <text>
        <r>
          <rPr>
            <b/>
            <sz val="9"/>
            <color indexed="81"/>
            <rFont val="MS P ゴシック"/>
            <family val="3"/>
            <charset val="128"/>
          </rPr>
          <t>marut:</t>
        </r>
        <r>
          <rPr>
            <sz val="9"/>
            <color indexed="81"/>
            <rFont val="MS P ゴシック"/>
            <family val="3"/>
            <charset val="128"/>
          </rPr>
          <t xml:space="preserve">
60ｾｲｷﾞｮ　20個
60ｾｲｷﾞｮ　25個</t>
        </r>
      </text>
    </comment>
    <comment ref="AX40" authorId="0" shapeId="0" xr:uid="{8726E292-C6D3-4965-B65F-2B4E506E9832}">
      <text>
        <r>
          <rPr>
            <b/>
            <sz val="9"/>
            <color indexed="81"/>
            <rFont val="MS P ゴシック"/>
            <family val="3"/>
            <charset val="128"/>
          </rPr>
          <t>marut:</t>
        </r>
        <r>
          <rPr>
            <sz val="9"/>
            <color indexed="81"/>
            <rFont val="MS P ゴシック"/>
            <family val="3"/>
            <charset val="128"/>
          </rPr>
          <t xml:space="preserve">
5/9丸高着　40個</t>
        </r>
      </text>
    </comment>
    <comment ref="BG40" authorId="1" shapeId="0" xr:uid="{E6127D41-4E83-4AB8-BAEA-567C23161C45}">
      <text>
        <r>
          <rPr>
            <b/>
            <sz val="9"/>
            <color indexed="81"/>
            <rFont val="宋体"/>
            <charset val="128"/>
          </rPr>
          <t>丸高テック株式会社:</t>
        </r>
        <r>
          <rPr>
            <sz val="9"/>
            <color indexed="81"/>
            <rFont val="宋体"/>
            <charset val="128"/>
          </rPr>
          <t xml:space="preserve">
6/16　40
</t>
        </r>
      </text>
    </comment>
    <comment ref="BZ40" authorId="0" shapeId="0" xr:uid="{A1B3BDAA-296C-4685-AF5C-BDEA9D53B3DD}">
      <text>
        <r>
          <rPr>
            <b/>
            <sz val="9"/>
            <color indexed="81"/>
            <rFont val="MS P ゴシック"/>
            <family val="3"/>
            <charset val="128"/>
          </rPr>
          <t>marut:</t>
        </r>
        <r>
          <rPr>
            <sz val="9"/>
            <color indexed="81"/>
            <rFont val="MS P ゴシック"/>
            <family val="3"/>
            <charset val="128"/>
          </rPr>
          <t xml:space="preserve">
7/31 40個
</t>
        </r>
      </text>
    </comment>
    <comment ref="AO41" authorId="0" shapeId="0" xr:uid="{DE1976E3-C2C9-43CA-AA86-76575C0603C8}">
      <text>
        <r>
          <rPr>
            <b/>
            <sz val="9"/>
            <color indexed="81"/>
            <rFont val="MS P ゴシック"/>
            <family val="3"/>
            <charset val="128"/>
          </rPr>
          <t>marut:</t>
        </r>
        <r>
          <rPr>
            <sz val="9"/>
            <color indexed="81"/>
            <rFont val="MS P ゴシック"/>
            <family val="3"/>
            <charset val="128"/>
          </rPr>
          <t xml:space="preserve">
吉川S/S　28個</t>
        </r>
      </text>
    </comment>
    <comment ref="AR41" authorId="0" shapeId="0" xr:uid="{C53CEE40-A5FE-4DDF-AFA7-A692DB1055B8}">
      <text>
        <r>
          <rPr>
            <b/>
            <sz val="9"/>
            <color indexed="81"/>
            <rFont val="MS P ゴシック"/>
            <family val="3"/>
            <charset val="128"/>
          </rPr>
          <t>marut:</t>
        </r>
        <r>
          <rPr>
            <sz val="9"/>
            <color indexed="81"/>
            <rFont val="MS P ゴシック"/>
            <family val="3"/>
            <charset val="128"/>
          </rPr>
          <t xml:space="preserve">
60ｾｲｷﾞｮ　25個
60ｾｲｷﾞｮ　3個
</t>
        </r>
      </text>
    </comment>
    <comment ref="AR43" authorId="0" shapeId="0" xr:uid="{4F051A2D-E022-439F-B2BB-1B8A87AC7290}">
      <text>
        <r>
          <rPr>
            <b/>
            <sz val="9"/>
            <color indexed="81"/>
            <rFont val="MS P ゴシック"/>
            <family val="3"/>
            <charset val="128"/>
          </rPr>
          <t>marut:</t>
        </r>
        <r>
          <rPr>
            <sz val="9"/>
            <color indexed="81"/>
            <rFont val="MS P ゴシック"/>
            <family val="3"/>
            <charset val="128"/>
          </rPr>
          <t xml:space="preserve">
60ｷｮｳｼﾝﾖｳ　1000個
60ｷｮｳｼﾝﾖｳ　200個</t>
        </r>
      </text>
    </comment>
    <comment ref="AR44" authorId="0" shapeId="0" xr:uid="{3EC3E0BC-3DF0-4686-A4B8-BEC9AD1E6F8C}">
      <text>
        <r>
          <rPr>
            <b/>
            <sz val="9"/>
            <color indexed="81"/>
            <rFont val="MS P ゴシック"/>
            <family val="3"/>
            <charset val="128"/>
          </rPr>
          <t xml:space="preserve">marut:
</t>
        </r>
        <r>
          <rPr>
            <sz val="9"/>
            <color indexed="81"/>
            <rFont val="MS P ゴシック"/>
            <family val="3"/>
            <charset val="128"/>
          </rPr>
          <t>60ｾｲｷﾞｮ　50個
60ｾｲｷﾞｮ　16個
※サンエー電機様に返却</t>
        </r>
      </text>
    </comment>
    <comment ref="AX44" authorId="0" shapeId="0" xr:uid="{AFA83101-88BB-4A68-A779-D1028C1E5583}">
      <text>
        <r>
          <rPr>
            <b/>
            <sz val="9"/>
            <color indexed="81"/>
            <rFont val="MS P ゴシック"/>
            <family val="3"/>
            <charset val="128"/>
          </rPr>
          <t>marut:</t>
        </r>
        <r>
          <rPr>
            <sz val="9"/>
            <color indexed="81"/>
            <rFont val="MS P ゴシック"/>
            <family val="3"/>
            <charset val="128"/>
          </rPr>
          <t xml:space="preserve">
5/15 90個</t>
        </r>
      </text>
    </comment>
    <comment ref="BZ44" authorId="0" shapeId="0" xr:uid="{3113F7FD-2200-4EA6-BAE9-BCF9520CA3F9}">
      <text>
        <r>
          <rPr>
            <b/>
            <sz val="9"/>
            <color indexed="81"/>
            <rFont val="MS P ゴシック"/>
            <family val="3"/>
            <charset val="128"/>
          </rPr>
          <t>marut:</t>
        </r>
        <r>
          <rPr>
            <sz val="9"/>
            <color indexed="81"/>
            <rFont val="MS P ゴシック"/>
            <family val="3"/>
            <charset val="128"/>
          </rPr>
          <t xml:space="preserve">
8/7着　100個</t>
        </r>
      </text>
    </comment>
    <comment ref="CC44" authorId="0" shapeId="0" xr:uid="{14702D43-CB4A-4B79-9475-C2F1140AAA29}">
      <text>
        <r>
          <rPr>
            <b/>
            <sz val="9"/>
            <color indexed="81"/>
            <rFont val="MS P ゴシック"/>
            <family val="3"/>
            <charset val="128"/>
          </rPr>
          <t>marut:</t>
        </r>
        <r>
          <rPr>
            <sz val="9"/>
            <color indexed="81"/>
            <rFont val="MS P ゴシック"/>
            <family val="3"/>
            <charset val="128"/>
          </rPr>
          <t xml:space="preserve">
8/18　引取　100個</t>
        </r>
      </text>
    </comment>
    <comment ref="AR45" authorId="0" shapeId="0" xr:uid="{AACDDAAC-8D9D-4F82-88D3-913AB49E57DA}">
      <text>
        <r>
          <rPr>
            <b/>
            <sz val="9"/>
            <color indexed="81"/>
            <rFont val="MS P ゴシック"/>
            <family val="3"/>
            <charset val="128"/>
          </rPr>
          <t>marut:</t>
        </r>
        <r>
          <rPr>
            <sz val="9"/>
            <color indexed="81"/>
            <rFont val="MS P ゴシック"/>
            <family val="3"/>
            <charset val="128"/>
          </rPr>
          <t xml:space="preserve">
60ｾｲｷﾞｮ　25個
60ｾｲｷﾞｮ　20個</t>
        </r>
      </text>
    </comment>
    <comment ref="AX45" authorId="0" shapeId="0" xr:uid="{5E925224-70E4-4FD7-A1CD-99B6345BC180}">
      <text>
        <r>
          <rPr>
            <b/>
            <sz val="9"/>
            <color indexed="81"/>
            <rFont val="MS P ゴシック"/>
            <family val="3"/>
            <charset val="128"/>
          </rPr>
          <t>marut:</t>
        </r>
        <r>
          <rPr>
            <sz val="9"/>
            <color indexed="81"/>
            <rFont val="MS P ゴシック"/>
            <family val="3"/>
            <charset val="128"/>
          </rPr>
          <t xml:space="preserve">
5/9　40個
吉川S/S　9個</t>
        </r>
      </text>
    </comment>
    <comment ref="BZ45" authorId="0" shapeId="0" xr:uid="{29884AA9-9C92-4C50-8F18-0BD4622C65D1}">
      <text>
        <r>
          <rPr>
            <b/>
            <sz val="9"/>
            <color indexed="81"/>
            <rFont val="MS P ゴシック"/>
            <family val="3"/>
            <charset val="128"/>
          </rPr>
          <t>marut:</t>
        </r>
        <r>
          <rPr>
            <sz val="9"/>
            <color indexed="81"/>
            <rFont val="MS P ゴシック"/>
            <family val="3"/>
            <charset val="128"/>
          </rPr>
          <t xml:space="preserve">
8/6 25個</t>
        </r>
      </text>
    </comment>
    <comment ref="CC45" authorId="0" shapeId="0" xr:uid="{66EEA09C-E78A-479B-9494-07ADB522CE5F}">
      <text>
        <r>
          <rPr>
            <b/>
            <sz val="9"/>
            <color indexed="81"/>
            <rFont val="MS P ゴシック"/>
            <family val="3"/>
            <charset val="128"/>
          </rPr>
          <t>marut:</t>
        </r>
        <r>
          <rPr>
            <sz val="9"/>
            <color indexed="81"/>
            <rFont val="MS P ゴシック"/>
            <family val="3"/>
            <charset val="128"/>
          </rPr>
          <t xml:space="preserve">
8/18引取　25個
</t>
        </r>
      </text>
    </comment>
    <comment ref="AX46" authorId="0" shapeId="0" xr:uid="{DC4885DE-CAFE-491F-AB9C-0AF25CF6D3A3}">
      <text>
        <r>
          <rPr>
            <b/>
            <sz val="9"/>
            <color indexed="81"/>
            <rFont val="MS P ゴシック"/>
            <family val="3"/>
            <charset val="128"/>
          </rPr>
          <t>marut:</t>
        </r>
        <r>
          <rPr>
            <sz val="9"/>
            <color indexed="81"/>
            <rFont val="MS P ゴシック"/>
            <family val="3"/>
            <charset val="128"/>
          </rPr>
          <t xml:space="preserve">
吉川S/S　960個</t>
        </r>
      </text>
    </comment>
    <comment ref="AR47" authorId="0" shapeId="0" xr:uid="{44A729E2-5B09-42E2-83D3-C85CE1967742}">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47" authorId="0" shapeId="0" xr:uid="{A0D0DC61-BE01-42E6-9606-C6D4AAAF8A2B}">
      <text>
        <r>
          <rPr>
            <b/>
            <sz val="9"/>
            <color indexed="81"/>
            <rFont val="MS P ゴシック"/>
            <family val="3"/>
            <charset val="128"/>
          </rPr>
          <t>marut:</t>
        </r>
        <r>
          <rPr>
            <sz val="9"/>
            <color indexed="81"/>
            <rFont val="MS P ゴシック"/>
            <family val="3"/>
            <charset val="128"/>
          </rPr>
          <t xml:space="preserve">
吉川製作所在庫</t>
        </r>
      </text>
    </comment>
    <comment ref="AR48" authorId="0" shapeId="0" xr:uid="{EE551C78-36A7-49EC-AF6B-67FA29AE005E}">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48" authorId="0" shapeId="0" xr:uid="{90CD6B47-1D26-425F-9293-E8778DA6CF16}">
      <text>
        <r>
          <rPr>
            <b/>
            <sz val="9"/>
            <color indexed="81"/>
            <rFont val="MS P ゴシック"/>
            <family val="3"/>
            <charset val="128"/>
          </rPr>
          <t>marut:</t>
        </r>
        <r>
          <rPr>
            <sz val="9"/>
            <color indexed="81"/>
            <rFont val="MS P ゴシック"/>
            <family val="3"/>
            <charset val="128"/>
          </rPr>
          <t xml:space="preserve">
吉川S/Sﾘｰﾙ　810個</t>
        </r>
      </text>
    </comment>
    <comment ref="W49" authorId="0" shapeId="0" xr:uid="{2EFA832C-3664-4142-8801-D2D054E3DE38}">
      <text>
        <r>
          <rPr>
            <b/>
            <sz val="9"/>
            <color indexed="81"/>
            <rFont val="MS P ゴシック"/>
            <family val="3"/>
            <charset val="128"/>
          </rPr>
          <t>marut:</t>
        </r>
        <r>
          <rPr>
            <sz val="9"/>
            <color indexed="81"/>
            <rFont val="MS P ゴシック"/>
            <family val="3"/>
            <charset val="128"/>
          </rPr>
          <t xml:space="preserve">
2/7　3000個</t>
        </r>
      </text>
    </comment>
    <comment ref="AR49" authorId="0" shapeId="0" xr:uid="{3C0A8483-AA6B-450E-BB15-C82DA5098D58}">
      <text>
        <r>
          <rPr>
            <b/>
            <sz val="9"/>
            <color indexed="81"/>
            <rFont val="MS P ゴシック"/>
            <family val="3"/>
            <charset val="128"/>
          </rPr>
          <t>marut:</t>
        </r>
        <r>
          <rPr>
            <sz val="9"/>
            <color indexed="81"/>
            <rFont val="MS P ゴシック"/>
            <family val="3"/>
            <charset val="128"/>
          </rPr>
          <t xml:space="preserve">
4/18ﾖｰﾎｰ様お渡し
ﾘｰﾙ</t>
        </r>
      </text>
    </comment>
    <comment ref="AR50" authorId="0" shapeId="0" xr:uid="{52DE03AC-0733-407D-830A-72046C1DD9E1}">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50" authorId="0" shapeId="0" xr:uid="{B529E365-E9FC-4EF7-BA8F-B6D656CF26BA}">
      <text>
        <r>
          <rPr>
            <b/>
            <sz val="9"/>
            <color indexed="81"/>
            <rFont val="MS P ゴシック"/>
            <family val="3"/>
            <charset val="128"/>
          </rPr>
          <t>marut:</t>
        </r>
        <r>
          <rPr>
            <sz val="9"/>
            <color indexed="81"/>
            <rFont val="MS P ゴシック"/>
            <family val="3"/>
            <charset val="128"/>
          </rPr>
          <t xml:space="preserve">
吉川S/Sﾘｰﾙ品　3437個</t>
        </r>
      </text>
    </comment>
    <comment ref="BG50" authorId="0" shapeId="0" xr:uid="{C0B2D710-AB9E-400A-8A6E-7213306B9E82}">
      <text>
        <r>
          <rPr>
            <b/>
            <sz val="9"/>
            <color indexed="81"/>
            <rFont val="MS P ゴシック"/>
            <family val="3"/>
            <charset val="128"/>
          </rPr>
          <t>marut:</t>
        </r>
        <r>
          <rPr>
            <sz val="9"/>
            <color indexed="81"/>
            <rFont val="MS P ゴシック"/>
            <family val="3"/>
            <charset val="128"/>
          </rPr>
          <t xml:space="preserve">
吉川製作所在庫</t>
        </r>
      </text>
    </comment>
    <comment ref="AR51" authorId="0" shapeId="0" xr:uid="{F34AC7F0-A264-4279-8693-83732E47F3C8}">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51" authorId="0" shapeId="0" xr:uid="{EA848A3C-0EB0-436C-8E4B-A6365B12469B}">
      <text>
        <r>
          <rPr>
            <b/>
            <sz val="9"/>
            <color indexed="81"/>
            <rFont val="MS P ゴシック"/>
            <family val="3"/>
            <charset val="128"/>
          </rPr>
          <t>marut:</t>
        </r>
        <r>
          <rPr>
            <sz val="9"/>
            <color indexed="81"/>
            <rFont val="MS P ゴシック"/>
            <family val="3"/>
            <charset val="128"/>
          </rPr>
          <t xml:space="preserve">
吉川S/Sﾘｰﾙ品　826個</t>
        </r>
      </text>
    </comment>
    <comment ref="BZ51" authorId="0" shapeId="0" xr:uid="{B026AAA4-952D-4F3A-8DA9-77652B1365DB}">
      <text>
        <r>
          <rPr>
            <b/>
            <sz val="9"/>
            <color indexed="81"/>
            <rFont val="MS P ゴシック"/>
            <family val="3"/>
            <charset val="128"/>
          </rPr>
          <t>marut:</t>
        </r>
        <r>
          <rPr>
            <sz val="9"/>
            <color indexed="81"/>
            <rFont val="MS P ゴシック"/>
            <family val="3"/>
            <charset val="128"/>
          </rPr>
          <t xml:space="preserve">
8/6　1000個</t>
        </r>
      </text>
    </comment>
    <comment ref="AR53" authorId="0" shapeId="0" xr:uid="{967B1954-07D5-450B-AB4C-6DFF6E50D780}">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53" authorId="0" shapeId="0" xr:uid="{D2520B90-D456-4C0A-8D22-1FA91F6734CD}">
      <text>
        <r>
          <rPr>
            <b/>
            <sz val="9"/>
            <color indexed="81"/>
            <rFont val="MS P ゴシック"/>
            <family val="3"/>
            <charset val="128"/>
          </rPr>
          <t>marut:</t>
        </r>
        <r>
          <rPr>
            <sz val="9"/>
            <color indexed="81"/>
            <rFont val="MS P ゴシック"/>
            <family val="3"/>
            <charset val="128"/>
          </rPr>
          <t xml:space="preserve">
吉川S/Sﾘｰﾙ品3462個</t>
        </r>
      </text>
    </comment>
    <comment ref="AR54" authorId="0" shapeId="0" xr:uid="{5622B4C8-FBD0-4FD8-BB61-6281B910B885}">
      <text>
        <r>
          <rPr>
            <b/>
            <sz val="9"/>
            <color indexed="81"/>
            <rFont val="MS P ゴシック"/>
            <family val="3"/>
            <charset val="128"/>
          </rPr>
          <t>marut:</t>
        </r>
        <r>
          <rPr>
            <sz val="9"/>
            <color indexed="81"/>
            <rFont val="MS P ゴシック"/>
            <family val="3"/>
            <charset val="128"/>
          </rPr>
          <t xml:space="preserve">
4/18ﾖｰﾎｰ様お渡し
ﾘｰﾙ</t>
        </r>
      </text>
    </comment>
    <comment ref="AR55" authorId="0" shapeId="0" xr:uid="{42533692-2FAF-45E4-A024-19AFB7709ABE}">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55" authorId="0" shapeId="0" xr:uid="{B0F365B3-7ECD-4B62-8366-9A19A1BB63EE}">
      <text>
        <r>
          <rPr>
            <b/>
            <sz val="9"/>
            <color indexed="81"/>
            <rFont val="MS P ゴシック"/>
            <family val="3"/>
            <charset val="128"/>
          </rPr>
          <t>marut:</t>
        </r>
        <r>
          <rPr>
            <sz val="9"/>
            <color indexed="81"/>
            <rFont val="MS P ゴシック"/>
            <family val="3"/>
            <charset val="128"/>
          </rPr>
          <t xml:space="preserve">
吉川S/Sﾘｰﾙ品402個
</t>
        </r>
      </text>
    </comment>
    <comment ref="AR56" authorId="0" shapeId="0" xr:uid="{72EA24CA-3300-4B58-B07C-78F804D37269}">
      <text>
        <r>
          <rPr>
            <b/>
            <sz val="9"/>
            <color indexed="81"/>
            <rFont val="MS P ゴシック"/>
            <family val="3"/>
            <charset val="128"/>
          </rPr>
          <t>marut:</t>
        </r>
        <r>
          <rPr>
            <sz val="9"/>
            <color indexed="81"/>
            <rFont val="MS P ゴシック"/>
            <family val="3"/>
            <charset val="128"/>
          </rPr>
          <t xml:space="preserve">
4/18ﾖｰﾎｰ様お渡し
ﾘｰﾙ</t>
        </r>
      </text>
    </comment>
    <comment ref="AO57" authorId="0" shapeId="0" xr:uid="{5F3A6CF4-9455-4AFC-9094-B0400CF671EB}">
      <text>
        <r>
          <rPr>
            <b/>
            <sz val="9"/>
            <color indexed="81"/>
            <rFont val="MS P ゴシック"/>
            <family val="3"/>
            <charset val="128"/>
          </rPr>
          <t>marut:</t>
        </r>
        <r>
          <rPr>
            <sz val="9"/>
            <color indexed="81"/>
            <rFont val="MS P ゴシック"/>
            <family val="3"/>
            <charset val="128"/>
          </rPr>
          <t xml:space="preserve">
4/3サンエー電機買取
1000個</t>
        </r>
      </text>
    </comment>
    <comment ref="AR58" authorId="0" shapeId="0" xr:uid="{AA79065C-1285-4CA2-9621-A5A7AFBF6897}">
      <text>
        <r>
          <rPr>
            <b/>
            <sz val="9"/>
            <color indexed="81"/>
            <rFont val="MS P ゴシック"/>
            <family val="3"/>
            <charset val="128"/>
          </rPr>
          <t>marut:</t>
        </r>
        <r>
          <rPr>
            <sz val="9"/>
            <color indexed="81"/>
            <rFont val="MS P ゴシック"/>
            <family val="3"/>
            <charset val="128"/>
          </rPr>
          <t xml:space="preserve">
4/18ﾖｰﾎｰ様お渡し
ﾘｰﾙ</t>
        </r>
      </text>
    </comment>
    <comment ref="AO60" authorId="0" shapeId="0" xr:uid="{D0A645C1-5243-41A9-84DE-DFF78DFB1330}">
      <text>
        <r>
          <rPr>
            <b/>
            <sz val="9"/>
            <color indexed="81"/>
            <rFont val="MS P ゴシック"/>
            <family val="3"/>
            <charset val="128"/>
          </rPr>
          <t>marut:</t>
        </r>
        <r>
          <rPr>
            <sz val="9"/>
            <color indexed="81"/>
            <rFont val="MS P ゴシック"/>
            <family val="3"/>
            <charset val="128"/>
          </rPr>
          <t xml:space="preserve">
4/3サンエー電機買取
1000個</t>
        </r>
      </text>
    </comment>
    <comment ref="AR60" authorId="0" shapeId="0" xr:uid="{493424B9-5442-46CA-A4F2-7E83174F7DFD}">
      <text>
        <r>
          <rPr>
            <b/>
            <sz val="9"/>
            <color indexed="81"/>
            <rFont val="MS P ゴシック"/>
            <family val="3"/>
            <charset val="128"/>
          </rPr>
          <t>marut:</t>
        </r>
        <r>
          <rPr>
            <sz val="9"/>
            <color indexed="81"/>
            <rFont val="MS P ゴシック"/>
            <family val="3"/>
            <charset val="128"/>
          </rPr>
          <t xml:space="preserve">
60ﾌｸｺﾞｳ･ｾｲｷﾞｮ 175個
60ﾌｸｺﾞｳ･ｾｲｷﾞｮ 140個</t>
        </r>
      </text>
    </comment>
    <comment ref="BG60" authorId="0" shapeId="0" xr:uid="{7EC02979-FB79-469C-8B96-2D93161F721D}">
      <text>
        <r>
          <rPr>
            <b/>
            <sz val="9"/>
            <color indexed="81"/>
            <rFont val="MS P ゴシック"/>
            <family val="3"/>
            <charset val="128"/>
          </rPr>
          <t>marut:</t>
        </r>
        <r>
          <rPr>
            <sz val="9"/>
            <color indexed="81"/>
            <rFont val="MS P ゴシック"/>
            <family val="3"/>
            <charset val="128"/>
          </rPr>
          <t xml:space="preserve">
吉川製作所在庫</t>
        </r>
      </text>
    </comment>
    <comment ref="AR61" authorId="0" shapeId="0" xr:uid="{A8A06818-4C27-408B-8B56-99305505BF17}">
      <text>
        <r>
          <rPr>
            <b/>
            <sz val="9"/>
            <color indexed="81"/>
            <rFont val="MS P ゴシック"/>
            <family val="3"/>
            <charset val="128"/>
          </rPr>
          <t>marut:</t>
        </r>
        <r>
          <rPr>
            <sz val="9"/>
            <color indexed="81"/>
            <rFont val="MS P ゴシック"/>
            <family val="3"/>
            <charset val="128"/>
          </rPr>
          <t xml:space="preserve">
60ｾｲｷﾞｮ　25個
60ｾｲｷﾞｮ　20個</t>
        </r>
      </text>
    </comment>
    <comment ref="AO62" authorId="0" shapeId="0" xr:uid="{12A9C913-CF2D-4711-8FAB-5919ED0BFBEC}">
      <text>
        <r>
          <rPr>
            <b/>
            <sz val="9"/>
            <color indexed="81"/>
            <rFont val="MS P ゴシック"/>
            <family val="3"/>
            <charset val="128"/>
          </rPr>
          <t>marut:</t>
        </r>
        <r>
          <rPr>
            <sz val="9"/>
            <color indexed="81"/>
            <rFont val="MS P ゴシック"/>
            <family val="3"/>
            <charset val="128"/>
          </rPr>
          <t xml:space="preserve">
吉川製作所在庫100個
50個×2本</t>
        </r>
      </text>
    </comment>
    <comment ref="AR62" authorId="0" shapeId="0" xr:uid="{66845BBF-65A2-4EE7-BB07-C373D55CED9A}">
      <text>
        <r>
          <rPr>
            <b/>
            <sz val="9"/>
            <color indexed="81"/>
            <rFont val="MS P ゴシック"/>
            <family val="3"/>
            <charset val="128"/>
          </rPr>
          <t>marut:</t>
        </r>
        <r>
          <rPr>
            <sz val="9"/>
            <color indexed="81"/>
            <rFont val="MS P ゴシック"/>
            <family val="3"/>
            <charset val="128"/>
          </rPr>
          <t xml:space="preserve">
60ｾｲｷﾞｮ　50個
60ｾｲｷﾞｮ　50個</t>
        </r>
      </text>
    </comment>
    <comment ref="BG62" authorId="0" shapeId="0" xr:uid="{020C5122-55E8-49E9-8FF4-646BB7D7DB12}">
      <text>
        <r>
          <rPr>
            <b/>
            <sz val="9"/>
            <color indexed="81"/>
            <rFont val="MS P ゴシック"/>
            <family val="3"/>
            <charset val="128"/>
          </rPr>
          <t>marut:</t>
        </r>
        <r>
          <rPr>
            <sz val="9"/>
            <color indexed="81"/>
            <rFont val="MS P ゴシック"/>
            <family val="3"/>
            <charset val="128"/>
          </rPr>
          <t xml:space="preserve">
吉川製作所在庫</t>
        </r>
      </text>
    </comment>
    <comment ref="BP62" authorId="0" shapeId="0" xr:uid="{A6F6C965-B403-414D-A18E-0ABFF454A9C6}">
      <text>
        <r>
          <rPr>
            <b/>
            <sz val="9"/>
            <color indexed="81"/>
            <rFont val="MS P ゴシック"/>
            <family val="3"/>
            <charset val="128"/>
          </rPr>
          <t>marut:</t>
        </r>
        <r>
          <rPr>
            <sz val="9"/>
            <color indexed="81"/>
            <rFont val="MS P ゴシック"/>
            <family val="3"/>
            <charset val="128"/>
          </rPr>
          <t xml:space="preserve">
吉川S/S在庫　78</t>
        </r>
      </text>
    </comment>
    <comment ref="AR63" authorId="0" shapeId="0" xr:uid="{D3AE8227-A1B8-42D1-A845-817B6628DC6E}">
      <text>
        <r>
          <rPr>
            <b/>
            <sz val="9"/>
            <color indexed="81"/>
            <rFont val="MS P ゴシック"/>
            <family val="3"/>
            <charset val="128"/>
          </rPr>
          <t>marut:</t>
        </r>
        <r>
          <rPr>
            <sz val="9"/>
            <color indexed="81"/>
            <rFont val="MS P ゴシック"/>
            <family val="3"/>
            <charset val="128"/>
          </rPr>
          <t xml:space="preserve">
60ｾｲｷﾞｮ　25個
60ｾｲｷﾞｮ　20個</t>
        </r>
      </text>
    </comment>
    <comment ref="AO64" authorId="0" shapeId="0" xr:uid="{9F999590-0D5E-41E9-8D2A-43286080B8B5}">
      <text>
        <r>
          <rPr>
            <b/>
            <sz val="9"/>
            <color indexed="81"/>
            <rFont val="MS P ゴシック"/>
            <family val="3"/>
            <charset val="128"/>
          </rPr>
          <t>marut:</t>
        </r>
        <r>
          <rPr>
            <sz val="9"/>
            <color indexed="81"/>
            <rFont val="MS P ゴシック"/>
            <family val="3"/>
            <charset val="128"/>
          </rPr>
          <t xml:space="preserve">
4/3サンエー電機買取
50個</t>
        </r>
      </text>
    </comment>
    <comment ref="AR64" authorId="0" shapeId="0" xr:uid="{5240EAA6-A280-4BBC-8BF8-3B61E825BC09}">
      <text>
        <r>
          <rPr>
            <b/>
            <sz val="9"/>
            <color indexed="81"/>
            <rFont val="MS P ゴシック"/>
            <family val="3"/>
            <charset val="128"/>
          </rPr>
          <t>marut:</t>
        </r>
        <r>
          <rPr>
            <sz val="9"/>
            <color indexed="81"/>
            <rFont val="MS P ゴシック"/>
            <family val="3"/>
            <charset val="128"/>
          </rPr>
          <t xml:space="preserve">
60ｾｲｷﾞｮ　75個
60ｾｲｷﾞｮ　75個</t>
        </r>
      </text>
    </comment>
    <comment ref="AX64" authorId="0" shapeId="0" xr:uid="{FE3E8508-7119-44E8-8FD2-0B8E914615C1}">
      <text>
        <r>
          <rPr>
            <b/>
            <sz val="9"/>
            <color indexed="81"/>
            <rFont val="MS P ゴシック"/>
            <family val="3"/>
            <charset val="128"/>
          </rPr>
          <t>marut:</t>
        </r>
        <r>
          <rPr>
            <sz val="9"/>
            <color indexed="81"/>
            <rFont val="MS P ゴシック"/>
            <family val="3"/>
            <charset val="128"/>
          </rPr>
          <t xml:space="preserve">
吉川S/S　54個</t>
        </r>
      </text>
    </comment>
    <comment ref="BG64" authorId="0" shapeId="0" xr:uid="{30D19DAE-8D9B-42A0-93D2-9622D33C103D}">
      <text>
        <r>
          <rPr>
            <b/>
            <sz val="9"/>
            <color indexed="81"/>
            <rFont val="MS P ゴシック"/>
            <family val="3"/>
            <charset val="128"/>
          </rPr>
          <t>marut:</t>
        </r>
        <r>
          <rPr>
            <sz val="9"/>
            <color indexed="81"/>
            <rFont val="MS P ゴシック"/>
            <family val="3"/>
            <charset val="128"/>
          </rPr>
          <t xml:space="preserve">
5/29バリテック
106個　＠175
</t>
        </r>
      </text>
    </comment>
    <comment ref="AR65" authorId="0" shapeId="0" xr:uid="{05FFAE8B-D4FB-4CAE-8F92-6910785AE763}">
      <text>
        <r>
          <rPr>
            <b/>
            <sz val="9"/>
            <color indexed="81"/>
            <rFont val="MS P ゴシック"/>
            <family val="3"/>
            <charset val="128"/>
          </rPr>
          <t>marut:</t>
        </r>
        <r>
          <rPr>
            <sz val="9"/>
            <color indexed="81"/>
            <rFont val="MS P ゴシック"/>
            <family val="3"/>
            <charset val="128"/>
          </rPr>
          <t xml:space="preserve">
60ｾｲｷﾞｮ　25個
60ｾｲｷﾞｮ　25個</t>
        </r>
      </text>
    </comment>
    <comment ref="AX65" authorId="0" shapeId="0" xr:uid="{F065B7DA-5510-4946-AEEF-AF62F0CDB36A}">
      <text>
        <r>
          <rPr>
            <b/>
            <sz val="9"/>
            <color indexed="81"/>
            <rFont val="MS P ゴシック"/>
            <family val="3"/>
            <charset val="128"/>
          </rPr>
          <t>marut:</t>
        </r>
        <r>
          <rPr>
            <sz val="9"/>
            <color indexed="81"/>
            <rFont val="MS P ゴシック"/>
            <family val="3"/>
            <charset val="128"/>
          </rPr>
          <t xml:space="preserve">
吉川S/S　11個</t>
        </r>
      </text>
    </comment>
    <comment ref="BG65" authorId="0" shapeId="0" xr:uid="{C9EE6517-6C84-4A23-A8AB-8ED23A811E4F}">
      <text>
        <r>
          <rPr>
            <b/>
            <sz val="9"/>
            <color indexed="81"/>
            <rFont val="MS P ゴシック"/>
            <family val="3"/>
            <charset val="128"/>
          </rPr>
          <t>marut:</t>
        </r>
        <r>
          <rPr>
            <sz val="9"/>
            <color indexed="81"/>
            <rFont val="MS P ゴシック"/>
            <family val="3"/>
            <charset val="128"/>
          </rPr>
          <t xml:space="preserve">
5/29バリテック
9個　＠145
</t>
        </r>
      </text>
    </comment>
    <comment ref="AR66" authorId="0" shapeId="0" xr:uid="{BDA6844C-C57F-40AB-A3CA-AACF79616007}">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66" authorId="0" shapeId="0" xr:uid="{F5681B1E-AC70-4DC9-866A-FD00B17C2A0E}">
      <text>
        <r>
          <rPr>
            <b/>
            <sz val="9"/>
            <color indexed="81"/>
            <rFont val="MS P ゴシック"/>
            <family val="3"/>
            <charset val="128"/>
          </rPr>
          <t>marut:</t>
        </r>
        <r>
          <rPr>
            <sz val="9"/>
            <color indexed="81"/>
            <rFont val="MS P ゴシック"/>
            <family val="3"/>
            <charset val="128"/>
          </rPr>
          <t xml:space="preserve">
吉川製作所在庫</t>
        </r>
      </text>
    </comment>
    <comment ref="AR68" authorId="0" shapeId="0" xr:uid="{22BE48E5-6E07-41B0-A300-2335CE7E1D72}">
      <text>
        <r>
          <rPr>
            <b/>
            <sz val="9"/>
            <color indexed="81"/>
            <rFont val="MS P ゴシック"/>
            <family val="3"/>
            <charset val="128"/>
          </rPr>
          <t>marut:</t>
        </r>
        <r>
          <rPr>
            <sz val="9"/>
            <color indexed="81"/>
            <rFont val="MS P ゴシック"/>
            <family val="3"/>
            <charset val="128"/>
          </rPr>
          <t xml:space="preserve">
60ｾｲｷﾞｮ　25個
60ｾｲｷﾞｮ　25個</t>
        </r>
      </text>
    </comment>
    <comment ref="AR69" authorId="0" shapeId="0" xr:uid="{0836E6A4-41FF-44AB-8CAA-04DBE764898F}">
      <text>
        <r>
          <rPr>
            <b/>
            <sz val="9"/>
            <color indexed="81"/>
            <rFont val="MS P ゴシック"/>
            <family val="3"/>
            <charset val="128"/>
          </rPr>
          <t>marut:</t>
        </r>
        <r>
          <rPr>
            <sz val="9"/>
            <color indexed="81"/>
            <rFont val="MS P ゴシック"/>
            <family val="3"/>
            <charset val="128"/>
          </rPr>
          <t xml:space="preserve">
4/18ﾖｰﾎｰ様お渡し
60ｾｲｷﾞｮ50個
60ｾｲｷﾞｮ50個</t>
        </r>
      </text>
    </comment>
    <comment ref="AX70" authorId="0" shapeId="0" xr:uid="{2873B244-F000-4027-84B7-AAC791E61F9C}">
      <text>
        <r>
          <rPr>
            <b/>
            <sz val="9"/>
            <color indexed="81"/>
            <rFont val="MS P ゴシック"/>
            <family val="3"/>
            <charset val="128"/>
          </rPr>
          <t>marut:</t>
        </r>
        <r>
          <rPr>
            <sz val="9"/>
            <color indexed="81"/>
            <rFont val="MS P ゴシック"/>
            <family val="3"/>
            <charset val="128"/>
          </rPr>
          <t xml:space="preserve">
吉川S/S　480個</t>
        </r>
      </text>
    </comment>
    <comment ref="AX71" authorId="0" shapeId="0" xr:uid="{F9D9374C-467C-457A-87BA-23BC97C0027D}">
      <text>
        <r>
          <rPr>
            <b/>
            <sz val="9"/>
            <color indexed="81"/>
            <rFont val="MS P ゴシック"/>
            <family val="3"/>
            <charset val="128"/>
          </rPr>
          <t>marut:</t>
        </r>
        <r>
          <rPr>
            <sz val="9"/>
            <color indexed="81"/>
            <rFont val="MS P ゴシック"/>
            <family val="3"/>
            <charset val="128"/>
          </rPr>
          <t xml:space="preserve">
吉川S/S　480個</t>
        </r>
      </text>
    </comment>
    <comment ref="AX72" authorId="0" shapeId="0" xr:uid="{6E1A58F2-7497-4D8C-9EC0-15418BF4B7AF}">
      <text>
        <r>
          <rPr>
            <b/>
            <sz val="9"/>
            <color indexed="81"/>
            <rFont val="MS P ゴシック"/>
            <family val="3"/>
            <charset val="128"/>
          </rPr>
          <t>marut:</t>
        </r>
        <r>
          <rPr>
            <sz val="9"/>
            <color indexed="81"/>
            <rFont val="MS P ゴシック"/>
            <family val="3"/>
            <charset val="128"/>
          </rPr>
          <t xml:space="preserve">
吉川S/S　480個</t>
        </r>
      </text>
    </comment>
    <comment ref="AR73" authorId="0" shapeId="0" xr:uid="{31219BBB-D14D-4B0D-98E2-14DE7126A9FC}">
      <text>
        <r>
          <rPr>
            <b/>
            <sz val="9"/>
            <color indexed="81"/>
            <rFont val="MS P ゴシック"/>
            <family val="3"/>
            <charset val="128"/>
          </rPr>
          <t>marut:</t>
        </r>
        <r>
          <rPr>
            <sz val="9"/>
            <color indexed="81"/>
            <rFont val="MS P ゴシック"/>
            <family val="3"/>
            <charset val="128"/>
          </rPr>
          <t xml:space="preserve">
60ﾌｸｺﾞｳ　50個
60ﾌｸｺﾞｳ　40個</t>
        </r>
      </text>
    </comment>
    <comment ref="AR74" authorId="0" shapeId="0" xr:uid="{FDC9D0AC-56E9-40EB-A157-BC72BF463B26}">
      <text>
        <r>
          <rPr>
            <b/>
            <sz val="9"/>
            <color indexed="81"/>
            <rFont val="MS P ゴシック"/>
            <family val="3"/>
            <charset val="128"/>
          </rPr>
          <t>marut:</t>
        </r>
        <r>
          <rPr>
            <sz val="9"/>
            <color indexed="81"/>
            <rFont val="MS P ゴシック"/>
            <family val="3"/>
            <charset val="128"/>
          </rPr>
          <t xml:space="preserve">
4/18ﾖｰﾎｰ様お渡し
60ｾｲｷﾞｮ50個
60ｾｲｷﾞｮ40個</t>
        </r>
      </text>
    </comment>
    <comment ref="G75" authorId="0" shapeId="0" xr:uid="{0E71BCCD-8E07-4DEF-9842-F51605271C5D}">
      <text>
        <r>
          <rPr>
            <b/>
            <sz val="9"/>
            <color indexed="81"/>
            <rFont val="MS P ゴシック"/>
            <family val="3"/>
            <charset val="128"/>
          </rPr>
          <t>marut:</t>
        </r>
        <r>
          <rPr>
            <sz val="9"/>
            <color indexed="81"/>
            <rFont val="MS P ゴシック"/>
            <family val="3"/>
            <charset val="128"/>
          </rPr>
          <t xml:space="preserve">
2024．8．19メール本文見積有</t>
        </r>
      </text>
    </comment>
    <comment ref="AR75" authorId="0" shapeId="0" xr:uid="{BC82FCC9-E2B5-4CB7-A91B-10613CBA82EF}">
      <text>
        <r>
          <rPr>
            <b/>
            <sz val="9"/>
            <color indexed="81"/>
            <rFont val="MS P ゴシック"/>
            <family val="3"/>
            <charset val="128"/>
          </rPr>
          <t>marut:</t>
        </r>
        <r>
          <rPr>
            <sz val="9"/>
            <color indexed="81"/>
            <rFont val="MS P ゴシック"/>
            <family val="3"/>
            <charset val="128"/>
          </rPr>
          <t xml:space="preserve">
4/18ﾖｰﾎｰ様お渡し
60ｾｲｷﾞｮ50個
60ｾｲｷﾞｮ40個</t>
        </r>
      </text>
    </comment>
    <comment ref="CC75" authorId="0" shapeId="0" xr:uid="{EF5D118A-8C72-496E-B74A-0D8ED57F36E3}">
      <text>
        <r>
          <rPr>
            <b/>
            <sz val="9"/>
            <color indexed="81"/>
            <rFont val="MS P ゴシック"/>
            <family val="3"/>
            <charset val="128"/>
          </rPr>
          <t>marut:</t>
        </r>
        <r>
          <rPr>
            <sz val="9"/>
            <color indexed="81"/>
            <rFont val="MS P ゴシック"/>
            <family val="3"/>
            <charset val="128"/>
          </rPr>
          <t xml:space="preserve">
8/18　引取　20個</t>
        </r>
      </text>
    </comment>
    <comment ref="AR76" authorId="0" shapeId="0" xr:uid="{568289BE-D8DC-43F7-BF5E-96BE98AD30B8}">
      <text>
        <r>
          <rPr>
            <b/>
            <sz val="9"/>
            <color indexed="81"/>
            <rFont val="MS P ゴシック"/>
            <family val="3"/>
            <charset val="128"/>
          </rPr>
          <t>marut:</t>
        </r>
        <r>
          <rPr>
            <sz val="9"/>
            <color indexed="81"/>
            <rFont val="MS P ゴシック"/>
            <family val="3"/>
            <charset val="128"/>
          </rPr>
          <t xml:space="preserve">
4/18ﾖｰﾎｰ様お渡し
60ｾｲｷﾞｮ25個
60ｾｲｷﾞｮ20個</t>
        </r>
      </text>
    </comment>
    <comment ref="CC76" authorId="0" shapeId="0" xr:uid="{D5CEED22-E11A-4DC0-81C2-BB70146734D2}">
      <text>
        <r>
          <rPr>
            <b/>
            <sz val="9"/>
            <color indexed="81"/>
            <rFont val="MS P ゴシック"/>
            <family val="3"/>
            <charset val="128"/>
          </rPr>
          <t>marut:</t>
        </r>
        <r>
          <rPr>
            <sz val="9"/>
            <color indexed="81"/>
            <rFont val="MS P ゴシック"/>
            <family val="3"/>
            <charset val="128"/>
          </rPr>
          <t xml:space="preserve">
8/18　引取　25個</t>
        </r>
      </text>
    </comment>
    <comment ref="AR77" authorId="0" shapeId="0" xr:uid="{4EB899AB-C2C8-4995-B1FD-B61275271478}">
      <text>
        <r>
          <rPr>
            <b/>
            <sz val="9"/>
            <color indexed="81"/>
            <rFont val="MS P ゴシック"/>
            <family val="3"/>
            <charset val="128"/>
          </rPr>
          <t>marut:</t>
        </r>
        <r>
          <rPr>
            <sz val="9"/>
            <color indexed="81"/>
            <rFont val="MS P ゴシック"/>
            <family val="3"/>
            <charset val="128"/>
          </rPr>
          <t xml:space="preserve">
4/18ﾖｰﾎｰ様お渡し
ﾘｰﾙ
</t>
        </r>
      </text>
    </comment>
    <comment ref="AX77" authorId="0" shapeId="0" xr:uid="{7388AB51-7FB8-4108-B71B-878201698CA4}">
      <text>
        <r>
          <rPr>
            <b/>
            <sz val="9"/>
            <color indexed="81"/>
            <rFont val="MS P ゴシック"/>
            <family val="3"/>
            <charset val="128"/>
          </rPr>
          <t>marut:</t>
        </r>
        <r>
          <rPr>
            <sz val="9"/>
            <color indexed="81"/>
            <rFont val="MS P ゴシック"/>
            <family val="3"/>
            <charset val="128"/>
          </rPr>
          <t xml:space="preserve">
吉川S/Sﾘｰﾙ品7667個</t>
        </r>
      </text>
    </comment>
    <comment ref="AR78" authorId="0" shapeId="0" xr:uid="{21E522BE-16C0-47AD-951D-5C101EDC30EA}">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78" authorId="0" shapeId="0" xr:uid="{D31F7329-EED2-4D37-BBE1-E304E205CE72}">
      <text>
        <r>
          <rPr>
            <b/>
            <sz val="9"/>
            <color indexed="81"/>
            <rFont val="MS P ゴシック"/>
            <family val="3"/>
            <charset val="128"/>
          </rPr>
          <t>marut:</t>
        </r>
        <r>
          <rPr>
            <sz val="9"/>
            <color indexed="81"/>
            <rFont val="MS P ゴシック"/>
            <family val="3"/>
            <charset val="128"/>
          </rPr>
          <t xml:space="preserve">
吉川S/Sﾘｰﾙ品1068個</t>
        </r>
      </text>
    </comment>
    <comment ref="AR79" authorId="0" shapeId="0" xr:uid="{A38B85F5-3433-4059-87EB-5DD6CC8439C4}">
      <text>
        <r>
          <rPr>
            <b/>
            <sz val="9"/>
            <color indexed="81"/>
            <rFont val="MS P ゴシック"/>
            <family val="3"/>
            <charset val="128"/>
          </rPr>
          <t>marut:</t>
        </r>
        <r>
          <rPr>
            <sz val="9"/>
            <color indexed="81"/>
            <rFont val="MS P ゴシック"/>
            <family val="3"/>
            <charset val="128"/>
          </rPr>
          <t xml:space="preserve">
4/18ﾖｰﾎｰ様お渡し
60ｾｲｷﾞｮ75個
60ｾｲｷﾞｮ60個</t>
        </r>
      </text>
    </comment>
    <comment ref="AX80" authorId="0" shapeId="0" xr:uid="{429FFA01-F565-458A-9FF8-5E70AAB0FB80}">
      <text>
        <r>
          <rPr>
            <b/>
            <sz val="9"/>
            <color indexed="81"/>
            <rFont val="MS P ゴシック"/>
            <family val="3"/>
            <charset val="128"/>
          </rPr>
          <t>marut:</t>
        </r>
        <r>
          <rPr>
            <sz val="9"/>
            <color indexed="81"/>
            <rFont val="MS P ゴシック"/>
            <family val="3"/>
            <charset val="128"/>
          </rPr>
          <t xml:space="preserve">
吉川S/Sﾘｰﾙ品461個</t>
        </r>
      </text>
    </comment>
    <comment ref="BG80" authorId="1" shapeId="0" xr:uid="{E650018F-9AE2-42AE-80D3-BD83B31D91CF}">
      <text>
        <r>
          <rPr>
            <b/>
            <sz val="9"/>
            <color indexed="81"/>
            <rFont val="宋体"/>
            <charset val="128"/>
          </rPr>
          <t>丸高テック株式会社:</t>
        </r>
        <r>
          <rPr>
            <sz val="9"/>
            <color indexed="81"/>
            <rFont val="宋体"/>
            <charset val="128"/>
          </rPr>
          <t xml:space="preserve">
バラ品90
</t>
        </r>
      </text>
    </comment>
    <comment ref="AR82" authorId="0" shapeId="0" xr:uid="{CFD11DA1-5D86-4F33-B0DE-A2895977FA6D}">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82" authorId="0" shapeId="0" xr:uid="{9E250EFF-C1D5-4238-BAB5-6DF119E6C044}">
      <text>
        <r>
          <rPr>
            <b/>
            <sz val="9"/>
            <color indexed="81"/>
            <rFont val="MS P ゴシック"/>
            <family val="3"/>
            <charset val="128"/>
          </rPr>
          <t>marut:</t>
        </r>
        <r>
          <rPr>
            <sz val="9"/>
            <color indexed="81"/>
            <rFont val="MS P ゴシック"/>
            <family val="3"/>
            <charset val="128"/>
          </rPr>
          <t xml:space="preserve">
吉川S/Sﾘｰﾙ品970個</t>
        </r>
      </text>
    </comment>
    <comment ref="AR83" authorId="0" shapeId="0" xr:uid="{313A4A02-2E08-41E8-ACF7-DCDE7ACF890A}">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83" authorId="0" shapeId="0" xr:uid="{0AAF2F52-28FA-4B48-AC31-E51FF26274D9}">
      <text>
        <r>
          <rPr>
            <b/>
            <sz val="9"/>
            <color indexed="81"/>
            <rFont val="MS P ゴシック"/>
            <family val="3"/>
            <charset val="128"/>
          </rPr>
          <t>marut:</t>
        </r>
        <r>
          <rPr>
            <sz val="9"/>
            <color indexed="81"/>
            <rFont val="MS P ゴシック"/>
            <family val="3"/>
            <charset val="128"/>
          </rPr>
          <t xml:space="preserve">
吉川S/Sﾘｰﾙ品666個</t>
        </r>
      </text>
    </comment>
    <comment ref="AX84" authorId="0" shapeId="0" xr:uid="{3378DB6E-300D-43D1-A2A9-41E4670EE615}">
      <text>
        <r>
          <rPr>
            <b/>
            <sz val="9"/>
            <color indexed="81"/>
            <rFont val="MS P ゴシック"/>
            <family val="3"/>
            <charset val="128"/>
          </rPr>
          <t>marut:</t>
        </r>
        <r>
          <rPr>
            <sz val="9"/>
            <color indexed="81"/>
            <rFont val="MS P ゴシック"/>
            <family val="3"/>
            <charset val="128"/>
          </rPr>
          <t xml:space="preserve">
吉川S/Sﾘｰﾙ品1312個</t>
        </r>
      </text>
    </comment>
    <comment ref="AR85" authorId="0" shapeId="0" xr:uid="{428B1F74-DF50-4EDD-887F-647550C8FFD6}">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85" authorId="0" shapeId="0" xr:uid="{3E90B9BD-5009-4785-8876-EA3B7D9BFBCB}">
      <text>
        <r>
          <rPr>
            <b/>
            <sz val="9"/>
            <color indexed="81"/>
            <rFont val="MS P ゴシック"/>
            <family val="3"/>
            <charset val="128"/>
          </rPr>
          <t>marut:</t>
        </r>
        <r>
          <rPr>
            <sz val="9"/>
            <color indexed="81"/>
            <rFont val="MS P ゴシック"/>
            <family val="3"/>
            <charset val="128"/>
          </rPr>
          <t xml:space="preserve">
吉川S/Sﾘｰﾙ品2729個</t>
        </r>
      </text>
    </comment>
    <comment ref="AR86" authorId="0" shapeId="0" xr:uid="{52690472-3995-4BBE-B2E0-593590A7A009}">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86" authorId="0" shapeId="0" xr:uid="{D3B16577-A4C3-45FD-B780-3D119D8C3ADC}">
      <text>
        <r>
          <rPr>
            <b/>
            <sz val="9"/>
            <color indexed="81"/>
            <rFont val="MS P ゴシック"/>
            <family val="3"/>
            <charset val="128"/>
          </rPr>
          <t>marut:</t>
        </r>
        <r>
          <rPr>
            <sz val="9"/>
            <color indexed="81"/>
            <rFont val="MS P ゴシック"/>
            <family val="3"/>
            <charset val="128"/>
          </rPr>
          <t xml:space="preserve">
吉川S/Sﾘｰﾙ品4035個</t>
        </r>
      </text>
    </comment>
    <comment ref="AR87" authorId="0" shapeId="0" xr:uid="{3CCDBCC5-3005-4597-8909-003272B42FE2}">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87" authorId="0" shapeId="0" xr:uid="{10E9AF6A-8249-44C7-897F-13EC8D97BBF7}">
      <text>
        <r>
          <rPr>
            <b/>
            <sz val="9"/>
            <color indexed="81"/>
            <rFont val="MS P ゴシック"/>
            <family val="3"/>
            <charset val="128"/>
          </rPr>
          <t>marut:</t>
        </r>
        <r>
          <rPr>
            <sz val="9"/>
            <color indexed="81"/>
            <rFont val="MS P ゴシック"/>
            <family val="3"/>
            <charset val="128"/>
          </rPr>
          <t xml:space="preserve">
吉川S/Sﾘｰﾙ品1394個</t>
        </r>
      </text>
    </comment>
    <comment ref="AR88" authorId="0" shapeId="0" xr:uid="{F156014E-1626-460B-813E-9A7BE11F4F7D}">
      <text>
        <r>
          <rPr>
            <b/>
            <sz val="9"/>
            <color indexed="81"/>
            <rFont val="MS P ゴシック"/>
            <family val="3"/>
            <charset val="128"/>
          </rPr>
          <t>marut:</t>
        </r>
        <r>
          <rPr>
            <sz val="9"/>
            <color indexed="81"/>
            <rFont val="MS P ゴシック"/>
            <family val="3"/>
            <charset val="128"/>
          </rPr>
          <t xml:space="preserve">
4/18ﾖｰﾎｰ様お渡し
ﾘｰﾙ</t>
        </r>
      </text>
    </comment>
    <comment ref="AR89" authorId="0" shapeId="0" xr:uid="{5E4C5A6D-6AFD-4B7F-BC78-AE2DC0176CB7}">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89" authorId="0" shapeId="0" xr:uid="{EB5A781D-EBAC-4FF6-892A-B89315A8B470}">
      <text>
        <r>
          <rPr>
            <b/>
            <sz val="9"/>
            <color indexed="81"/>
            <rFont val="MS P ゴシック"/>
            <family val="3"/>
            <charset val="128"/>
          </rPr>
          <t>marut:</t>
        </r>
        <r>
          <rPr>
            <sz val="9"/>
            <color indexed="81"/>
            <rFont val="MS P ゴシック"/>
            <family val="3"/>
            <charset val="128"/>
          </rPr>
          <t xml:space="preserve">
吉川S/Sﾘｰﾙ品2136個</t>
        </r>
      </text>
    </comment>
    <comment ref="AR90" authorId="0" shapeId="0" xr:uid="{E762FBDC-BB97-45DE-838D-E2AEAB128284}">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90" authorId="0" shapeId="0" xr:uid="{9082E2C6-F6DA-4E3D-A0F0-9900C60045B1}">
      <text>
        <r>
          <rPr>
            <b/>
            <sz val="9"/>
            <color indexed="81"/>
            <rFont val="MS P ゴシック"/>
            <family val="3"/>
            <charset val="128"/>
          </rPr>
          <t>marut:</t>
        </r>
        <r>
          <rPr>
            <sz val="9"/>
            <color indexed="81"/>
            <rFont val="MS P ゴシック"/>
            <family val="3"/>
            <charset val="128"/>
          </rPr>
          <t xml:space="preserve">
吉川S/Sﾘｰﾙ品1576個</t>
        </r>
      </text>
    </comment>
    <comment ref="AR92" authorId="0" shapeId="0" xr:uid="{F860DBF1-55D6-44AC-B5DC-60A9F4A123B6}">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92" authorId="0" shapeId="0" xr:uid="{2EA52C8C-B9DE-4507-B823-19395D8210B8}">
      <text>
        <r>
          <rPr>
            <b/>
            <sz val="9"/>
            <color indexed="81"/>
            <rFont val="MS P ゴシック"/>
            <family val="3"/>
            <charset val="128"/>
          </rPr>
          <t>marut:</t>
        </r>
        <r>
          <rPr>
            <sz val="9"/>
            <color indexed="81"/>
            <rFont val="MS P ゴシック"/>
            <family val="3"/>
            <charset val="128"/>
          </rPr>
          <t xml:space="preserve">
吉川S/Sﾘｰﾙ品1746個</t>
        </r>
      </text>
    </comment>
    <comment ref="AR93" authorId="0" shapeId="0" xr:uid="{1B21D80E-3C3A-4363-B631-EE2EE5CC8344}">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93" authorId="0" shapeId="0" xr:uid="{2F930DD2-8103-4DC8-884D-50910E82D0D4}">
      <text>
        <r>
          <rPr>
            <b/>
            <sz val="9"/>
            <color indexed="81"/>
            <rFont val="MS P ゴシック"/>
            <family val="3"/>
            <charset val="128"/>
          </rPr>
          <t>marut:</t>
        </r>
        <r>
          <rPr>
            <sz val="9"/>
            <color indexed="81"/>
            <rFont val="MS P ゴシック"/>
            <family val="3"/>
            <charset val="128"/>
          </rPr>
          <t xml:space="preserve">
吉川S/Sﾘｰﾙ品3449個</t>
        </r>
      </text>
    </comment>
    <comment ref="AR94" authorId="0" shapeId="0" xr:uid="{5277D6F5-DBF2-40BB-B714-78BA9BB01A92}">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94" authorId="0" shapeId="0" xr:uid="{F6581171-E127-448F-8820-EAE1A1FD50BC}">
      <text>
        <r>
          <rPr>
            <b/>
            <sz val="9"/>
            <color indexed="81"/>
            <rFont val="MS P ゴシック"/>
            <family val="3"/>
            <charset val="128"/>
          </rPr>
          <t>marut:</t>
        </r>
        <r>
          <rPr>
            <sz val="9"/>
            <color indexed="81"/>
            <rFont val="MS P ゴシック"/>
            <family val="3"/>
            <charset val="128"/>
          </rPr>
          <t xml:space="preserve">
吉川S/Sﾘｰﾙ品1577個</t>
        </r>
      </text>
    </comment>
    <comment ref="AR95" authorId="0" shapeId="0" xr:uid="{5C9F7D47-0636-4603-8FAD-5FC87C098959}">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95" authorId="0" shapeId="0" xr:uid="{66386987-42F5-46A2-909D-B23AC0C8DFE4}">
      <text>
        <r>
          <rPr>
            <b/>
            <sz val="9"/>
            <color indexed="81"/>
            <rFont val="MS P ゴシック"/>
            <family val="3"/>
            <charset val="128"/>
          </rPr>
          <t>marut:</t>
        </r>
        <r>
          <rPr>
            <sz val="9"/>
            <color indexed="81"/>
            <rFont val="MS P ゴシック"/>
            <family val="3"/>
            <charset val="128"/>
          </rPr>
          <t xml:space="preserve">
吉川S/Sﾘｰﾙ品4272個</t>
        </r>
      </text>
    </comment>
    <comment ref="AX96" authorId="0" shapeId="0" xr:uid="{545963A8-8087-4D66-856E-A902DBD1CF88}">
      <text>
        <r>
          <rPr>
            <b/>
            <sz val="9"/>
            <color indexed="81"/>
            <rFont val="MS P ゴシック"/>
            <family val="3"/>
            <charset val="128"/>
          </rPr>
          <t>marut:</t>
        </r>
        <r>
          <rPr>
            <sz val="9"/>
            <color indexed="81"/>
            <rFont val="MS P ゴシック"/>
            <family val="3"/>
            <charset val="128"/>
          </rPr>
          <t xml:space="preserve">
吉川S/Sﾘｰﾙ品2090個</t>
        </r>
      </text>
    </comment>
    <comment ref="AR97" authorId="0" shapeId="0" xr:uid="{A4789D0B-E6B6-4135-B6A0-5BE82C8AB0BA}">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97" authorId="0" shapeId="0" xr:uid="{F4BA496A-66BD-4135-A24B-6FE0B50EFA35}">
      <text>
        <r>
          <rPr>
            <b/>
            <sz val="9"/>
            <color indexed="81"/>
            <rFont val="MS P ゴシック"/>
            <family val="3"/>
            <charset val="128"/>
          </rPr>
          <t>marut:</t>
        </r>
        <r>
          <rPr>
            <sz val="9"/>
            <color indexed="81"/>
            <rFont val="MS P ゴシック"/>
            <family val="3"/>
            <charset val="128"/>
          </rPr>
          <t xml:space="preserve">
吉川S/Sﾘｰﾙ品4246個</t>
        </r>
      </text>
    </comment>
    <comment ref="AR98" authorId="0" shapeId="0" xr:uid="{3EED7E88-4DCA-448C-85FB-5D5C0BC9656F}">
      <text>
        <r>
          <rPr>
            <b/>
            <sz val="9"/>
            <color indexed="81"/>
            <rFont val="MS P ゴシック"/>
            <family val="3"/>
            <charset val="128"/>
          </rPr>
          <t>marut:</t>
        </r>
        <r>
          <rPr>
            <sz val="9"/>
            <color indexed="81"/>
            <rFont val="MS P ゴシック"/>
            <family val="3"/>
            <charset val="128"/>
          </rPr>
          <t xml:space="preserve">
4/18ﾖｰﾎｰ様お渡し
ﾘｰﾙ</t>
        </r>
      </text>
    </comment>
    <comment ref="AR99" authorId="0" shapeId="0" xr:uid="{74416630-88A0-4548-BA79-343C08308887}">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99" authorId="0" shapeId="0" xr:uid="{E7862702-46FC-4A72-A5E1-691159513B99}">
      <text>
        <r>
          <rPr>
            <b/>
            <sz val="9"/>
            <color indexed="81"/>
            <rFont val="MS P ゴシック"/>
            <family val="3"/>
            <charset val="128"/>
          </rPr>
          <t>marut:</t>
        </r>
        <r>
          <rPr>
            <sz val="9"/>
            <color indexed="81"/>
            <rFont val="MS P ゴシック"/>
            <family val="3"/>
            <charset val="128"/>
          </rPr>
          <t xml:space="preserve">
吉川S/Sﾘｰﾙ品1479個</t>
        </r>
      </text>
    </comment>
    <comment ref="AR100" authorId="0" shapeId="0" xr:uid="{209E9E7F-B410-428C-A1C2-50823A6377CA}">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100" authorId="0" shapeId="0" xr:uid="{B34729CF-2B73-4CD2-A16D-11274C86FE7F}">
      <text>
        <r>
          <rPr>
            <b/>
            <sz val="9"/>
            <color indexed="81"/>
            <rFont val="MS P ゴシック"/>
            <family val="3"/>
            <charset val="128"/>
          </rPr>
          <t>marut:</t>
        </r>
        <r>
          <rPr>
            <sz val="9"/>
            <color indexed="81"/>
            <rFont val="MS P ゴシック"/>
            <family val="3"/>
            <charset val="128"/>
          </rPr>
          <t xml:space="preserve">
吉川S/Sﾘｰﾙ品3252個</t>
        </r>
      </text>
    </comment>
    <comment ref="AR101" authorId="0" shapeId="0" xr:uid="{19F97D45-0630-46B3-997B-89136CC86ABC}">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101" authorId="0" shapeId="0" xr:uid="{CAF9E6E8-BA69-43FF-864C-C41E66EE2371}">
      <text>
        <r>
          <rPr>
            <b/>
            <sz val="9"/>
            <color indexed="81"/>
            <rFont val="MS P ゴシック"/>
            <family val="3"/>
            <charset val="128"/>
          </rPr>
          <t>marut:</t>
        </r>
        <r>
          <rPr>
            <sz val="9"/>
            <color indexed="81"/>
            <rFont val="MS P ゴシック"/>
            <family val="3"/>
            <charset val="128"/>
          </rPr>
          <t xml:space="preserve">
吉川S/Sﾘｰﾙ品958個</t>
        </r>
      </text>
    </comment>
    <comment ref="AR102" authorId="0" shapeId="0" xr:uid="{591D3EA4-CA78-477F-9237-36EEC60DF0FC}">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102" authorId="0" shapeId="0" xr:uid="{53F30918-39BF-4367-A3E4-F13D91551764}">
      <text>
        <r>
          <rPr>
            <b/>
            <sz val="9"/>
            <color indexed="81"/>
            <rFont val="MS P ゴシック"/>
            <family val="3"/>
            <charset val="128"/>
          </rPr>
          <t>marut:</t>
        </r>
        <r>
          <rPr>
            <sz val="9"/>
            <color indexed="81"/>
            <rFont val="MS P ゴシック"/>
            <family val="3"/>
            <charset val="128"/>
          </rPr>
          <t xml:space="preserve">
吉川S/Sﾘｰﾙ品3495個</t>
        </r>
      </text>
    </comment>
    <comment ref="AR103" authorId="0" shapeId="0" xr:uid="{28C13A8A-37D9-47BA-A833-CC540A40BF4B}">
      <text>
        <r>
          <rPr>
            <b/>
            <sz val="9"/>
            <color indexed="81"/>
            <rFont val="MS P ゴシック"/>
            <family val="3"/>
            <charset val="128"/>
          </rPr>
          <t>marut:</t>
        </r>
        <r>
          <rPr>
            <sz val="9"/>
            <color indexed="81"/>
            <rFont val="MS P ゴシック"/>
            <family val="3"/>
            <charset val="128"/>
          </rPr>
          <t xml:space="preserve">
4/18ﾖｰﾎｰ様お渡し
60ｾｲｷﾞｮ100個
60ｾｲｷﾞｮ80個</t>
        </r>
      </text>
    </comment>
    <comment ref="AX103" authorId="0" shapeId="0" xr:uid="{5D170625-9CC3-4070-89E0-815931B5B5E1}">
      <text>
        <r>
          <rPr>
            <b/>
            <sz val="9"/>
            <color indexed="81"/>
            <rFont val="MS P ゴシック"/>
            <family val="3"/>
            <charset val="128"/>
          </rPr>
          <t>marut:</t>
        </r>
        <r>
          <rPr>
            <sz val="9"/>
            <color indexed="81"/>
            <rFont val="MS P ゴシック"/>
            <family val="3"/>
            <charset val="128"/>
          </rPr>
          <t xml:space="preserve">
吉川S/S　310個</t>
        </r>
      </text>
    </comment>
    <comment ref="BG103" authorId="1" shapeId="0" xr:uid="{48012B67-5A3A-4BEF-925D-907FD062DB91}">
      <text>
        <r>
          <rPr>
            <b/>
            <sz val="9"/>
            <color indexed="81"/>
            <rFont val="宋体"/>
            <charset val="128"/>
          </rPr>
          <t>丸高テック株式会社:</t>
        </r>
        <r>
          <rPr>
            <sz val="9"/>
            <color indexed="81"/>
            <rFont val="宋体"/>
            <charset val="128"/>
          </rPr>
          <t xml:space="preserve">
6/16　106
</t>
        </r>
      </text>
    </comment>
    <comment ref="AR104" authorId="0" shapeId="0" xr:uid="{3ADC66DA-77AC-46C2-8F4C-9E14C8C94823}">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104" authorId="0" shapeId="0" xr:uid="{08E5E8E6-20B4-456B-8688-BC46FD2A3FC4}">
      <text>
        <r>
          <rPr>
            <b/>
            <sz val="9"/>
            <color indexed="81"/>
            <rFont val="MS P ゴシック"/>
            <family val="3"/>
            <charset val="128"/>
          </rPr>
          <t>marut:</t>
        </r>
        <r>
          <rPr>
            <sz val="9"/>
            <color indexed="81"/>
            <rFont val="MS P ゴシック"/>
            <family val="3"/>
            <charset val="128"/>
          </rPr>
          <t xml:space="preserve">
吉川S/Sﾘｰﾙ品4554個</t>
        </r>
      </text>
    </comment>
    <comment ref="AR105" authorId="0" shapeId="0" xr:uid="{0324CE72-D882-40D7-B1E5-8F19B8AA04B0}">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105" authorId="0" shapeId="0" xr:uid="{217A8318-A7CC-4843-B5E3-3CC444D84296}">
      <text>
        <r>
          <rPr>
            <b/>
            <sz val="9"/>
            <color indexed="81"/>
            <rFont val="MS P ゴシック"/>
            <family val="3"/>
            <charset val="128"/>
          </rPr>
          <t>marut:</t>
        </r>
        <r>
          <rPr>
            <sz val="9"/>
            <color indexed="81"/>
            <rFont val="MS P ゴシック"/>
            <family val="3"/>
            <charset val="128"/>
          </rPr>
          <t xml:space="preserve">
吉川S/Sﾘｰﾙ品3186個</t>
        </r>
      </text>
    </comment>
    <comment ref="AR106" authorId="0" shapeId="0" xr:uid="{22C90F0E-9DC1-4719-8C7A-535ACC003A0C}">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106" authorId="0" shapeId="0" xr:uid="{62EE3B3E-745A-43FB-8698-F117C7B55150}">
      <text>
        <r>
          <rPr>
            <b/>
            <sz val="9"/>
            <color indexed="81"/>
            <rFont val="MS P ゴシック"/>
            <family val="3"/>
            <charset val="128"/>
          </rPr>
          <t>marut:</t>
        </r>
        <r>
          <rPr>
            <sz val="9"/>
            <color indexed="81"/>
            <rFont val="MS P ゴシック"/>
            <family val="3"/>
            <charset val="128"/>
          </rPr>
          <t xml:space="preserve">
吉川S/Sﾘｰﾙ品1907個</t>
        </r>
      </text>
    </comment>
    <comment ref="AR108" authorId="0" shapeId="0" xr:uid="{6E5070E6-C7B1-4BCF-87D2-FD19301BDEAF}">
      <text>
        <r>
          <rPr>
            <b/>
            <sz val="9"/>
            <color indexed="81"/>
            <rFont val="MS P ゴシック"/>
            <family val="3"/>
            <charset val="128"/>
          </rPr>
          <t>marut:</t>
        </r>
        <r>
          <rPr>
            <sz val="9"/>
            <color indexed="81"/>
            <rFont val="MS P ゴシック"/>
            <family val="3"/>
            <charset val="128"/>
          </rPr>
          <t xml:space="preserve">
4/18ﾖｰﾎｰ様お渡し
ﾘｰﾙ</t>
        </r>
      </text>
    </comment>
    <comment ref="AX108" authorId="0" shapeId="0" xr:uid="{B961DAC7-55FF-48F7-B597-6C781A739972}">
      <text>
        <r>
          <rPr>
            <b/>
            <sz val="9"/>
            <color indexed="81"/>
            <rFont val="MS P ゴシック"/>
            <family val="3"/>
            <charset val="128"/>
          </rPr>
          <t>marut:</t>
        </r>
        <r>
          <rPr>
            <sz val="9"/>
            <color indexed="81"/>
            <rFont val="MS P ゴシック"/>
            <family val="3"/>
            <charset val="128"/>
          </rPr>
          <t xml:space="preserve">
吉川S/Sﾘｰﾙ品1412個</t>
        </r>
      </text>
    </comment>
    <comment ref="AR110" authorId="0" shapeId="0" xr:uid="{08A3E737-04F8-406F-82D1-E433C1C25769}">
      <text>
        <r>
          <rPr>
            <b/>
            <sz val="9"/>
            <color indexed="81"/>
            <rFont val="MS P ゴシック"/>
            <family val="3"/>
            <charset val="128"/>
          </rPr>
          <t>marut:</t>
        </r>
        <r>
          <rPr>
            <sz val="9"/>
            <color indexed="81"/>
            <rFont val="MS P ゴシック"/>
            <family val="3"/>
            <charset val="128"/>
          </rPr>
          <t xml:space="preserve">
4/18ﾖｰﾎｰ様お渡し
60ｹﾞｰﾄｽﾅﾊﾞ100個
60ｹﾞｰﾄｽﾅﾊﾞ80個</t>
        </r>
      </text>
    </comment>
    <comment ref="BJ110" authorId="1" shapeId="0" xr:uid="{876E1BE0-B2A7-463F-B9A5-D5EC29F35E3E}">
      <text>
        <r>
          <rPr>
            <b/>
            <sz val="9"/>
            <color indexed="81"/>
            <rFont val="宋体"/>
            <charset val="128"/>
          </rPr>
          <t>丸高テック株式会社:</t>
        </r>
        <r>
          <rPr>
            <sz val="9"/>
            <color indexed="81"/>
            <rFont val="宋体"/>
            <charset val="128"/>
          </rPr>
          <t xml:space="preserve">
6/6　10
</t>
        </r>
      </text>
    </comment>
    <comment ref="AR111" authorId="0" shapeId="0" xr:uid="{56DCFB21-631B-4F42-8FA0-F832B271FDF6}">
      <text>
        <r>
          <rPr>
            <b/>
            <sz val="9"/>
            <color indexed="81"/>
            <rFont val="MS P ゴシック"/>
            <family val="3"/>
            <charset val="128"/>
          </rPr>
          <t>marut:</t>
        </r>
        <r>
          <rPr>
            <sz val="9"/>
            <color indexed="81"/>
            <rFont val="MS P ゴシック"/>
            <family val="3"/>
            <charset val="128"/>
          </rPr>
          <t xml:space="preserve">
4/18ﾖｰﾎｰ様お渡し
60ｾｲｷﾞｮ125個
60ｾｲｷﾞｮ100個</t>
        </r>
      </text>
    </comment>
    <comment ref="BJ111" authorId="1" shapeId="0" xr:uid="{7CBC93D8-E7DC-48C2-A6D7-E565C5BA86D6}">
      <text>
        <r>
          <rPr>
            <b/>
            <sz val="9"/>
            <color indexed="81"/>
            <rFont val="宋体"/>
            <charset val="128"/>
          </rPr>
          <t>丸高テック株式会社:</t>
        </r>
        <r>
          <rPr>
            <sz val="9"/>
            <color indexed="81"/>
            <rFont val="宋体"/>
            <charset val="128"/>
          </rPr>
          <t xml:space="preserve">
6/3　2
</t>
        </r>
      </text>
    </comment>
    <comment ref="BG112" authorId="1" shapeId="0" xr:uid="{35805A15-6CE5-48D5-9A53-FA71D3F69063}">
      <text>
        <r>
          <rPr>
            <b/>
            <sz val="9"/>
            <color indexed="81"/>
            <rFont val="宋体"/>
            <charset val="128"/>
          </rPr>
          <t>丸高テック株式会社:</t>
        </r>
        <r>
          <rPr>
            <sz val="9"/>
            <color indexed="81"/>
            <rFont val="宋体"/>
            <charset val="128"/>
          </rPr>
          <t xml:space="preserve">
5/23 引き取り1080
</t>
        </r>
      </text>
    </comment>
    <comment ref="BJ112" authorId="1" shapeId="0" xr:uid="{32E2E49E-8828-4A90-98B0-E2B1569E283E}">
      <text>
        <r>
          <rPr>
            <b/>
            <sz val="9"/>
            <color indexed="81"/>
            <rFont val="宋体"/>
            <charset val="128"/>
          </rPr>
          <t>丸高テック株式会社:</t>
        </r>
        <r>
          <rPr>
            <sz val="9"/>
            <color indexed="81"/>
            <rFont val="宋体"/>
            <charset val="128"/>
          </rPr>
          <t xml:space="preserve">
6/2　45
</t>
        </r>
      </text>
    </comment>
    <comment ref="CC112" authorId="0" shapeId="0" xr:uid="{D9B26E04-96AE-455A-8F4C-21BF1D263571}">
      <text>
        <r>
          <rPr>
            <b/>
            <sz val="9"/>
            <color indexed="81"/>
            <rFont val="MS P ゴシック"/>
            <family val="3"/>
            <charset val="128"/>
          </rPr>
          <t>marut:</t>
        </r>
        <r>
          <rPr>
            <sz val="9"/>
            <color indexed="81"/>
            <rFont val="MS P ゴシック"/>
            <family val="3"/>
            <charset val="128"/>
          </rPr>
          <t xml:space="preserve">
8/18　引取　45個</t>
        </r>
      </text>
    </comment>
    <comment ref="AO113" authorId="0" shapeId="0" xr:uid="{02DD8193-C7F4-4363-A7DA-FF453F881559}">
      <text>
        <r>
          <rPr>
            <b/>
            <sz val="9"/>
            <color indexed="81"/>
            <rFont val="MS P ゴシック"/>
            <family val="3"/>
            <charset val="128"/>
          </rPr>
          <t>marut:</t>
        </r>
        <r>
          <rPr>
            <sz val="9"/>
            <color indexed="81"/>
            <rFont val="MS P ゴシック"/>
            <family val="3"/>
            <charset val="128"/>
          </rPr>
          <t xml:space="preserve">
吉川S/S在庫480個
</t>
        </r>
      </text>
    </comment>
    <comment ref="BG113" authorId="1" shapeId="0" xr:uid="{04D1D025-D325-4573-B454-08C73D699E28}">
      <text>
        <r>
          <rPr>
            <b/>
            <sz val="9"/>
            <color indexed="81"/>
            <rFont val="宋体"/>
            <charset val="128"/>
          </rPr>
          <t>丸高テック株式会社:</t>
        </r>
        <r>
          <rPr>
            <sz val="9"/>
            <color indexed="81"/>
            <rFont val="宋体"/>
            <charset val="128"/>
          </rPr>
          <t xml:space="preserve">
6/5　引き取り　180
</t>
        </r>
      </text>
    </comment>
    <comment ref="BJ113" authorId="1" shapeId="0" xr:uid="{1A8D944A-0527-4D0B-89F4-02765579F31D}">
      <text>
        <r>
          <rPr>
            <b/>
            <sz val="9"/>
            <color indexed="81"/>
            <rFont val="宋体"/>
            <charset val="128"/>
          </rPr>
          <t>丸高テック株式会社:</t>
        </r>
        <r>
          <rPr>
            <sz val="9"/>
            <color indexed="81"/>
            <rFont val="宋体"/>
            <charset val="128"/>
          </rPr>
          <t xml:space="preserve">
6/6　180
</t>
        </r>
      </text>
    </comment>
    <comment ref="BZ113" authorId="0" shapeId="0" xr:uid="{0030B43E-98F8-4104-9A71-ED27D38C83D6}">
      <text>
        <r>
          <rPr>
            <b/>
            <sz val="9"/>
            <color indexed="81"/>
            <rFont val="MS P ゴシック"/>
            <family val="3"/>
            <charset val="128"/>
          </rPr>
          <t>marut:</t>
        </r>
        <r>
          <rPr>
            <sz val="9"/>
            <color indexed="81"/>
            <rFont val="MS P ゴシック"/>
            <family val="3"/>
            <charset val="128"/>
          </rPr>
          <t xml:space="preserve">
8/8　サンエー電機引き取り　180個</t>
        </r>
      </text>
    </comment>
    <comment ref="CC113" authorId="0" shapeId="0" xr:uid="{F2063BBD-21DE-4C80-93EB-424B04F7FE92}">
      <text>
        <r>
          <rPr>
            <b/>
            <sz val="9"/>
            <color indexed="81"/>
            <rFont val="MS P ゴシック"/>
            <family val="3"/>
            <charset val="128"/>
          </rPr>
          <t>marut:</t>
        </r>
        <r>
          <rPr>
            <sz val="9"/>
            <color indexed="81"/>
            <rFont val="MS P ゴシック"/>
            <family val="3"/>
            <charset val="128"/>
          </rPr>
          <t xml:space="preserve">
8/18　引取　100個</t>
        </r>
      </text>
    </comment>
    <comment ref="AO114" authorId="0" shapeId="0" xr:uid="{15DE0A40-94AB-4465-A3C4-A5BECE3C09C3}">
      <text>
        <r>
          <rPr>
            <b/>
            <sz val="9"/>
            <color indexed="81"/>
            <rFont val="MS P ゴシック"/>
            <family val="3"/>
            <charset val="128"/>
          </rPr>
          <t>marut:</t>
        </r>
        <r>
          <rPr>
            <sz val="9"/>
            <color indexed="81"/>
            <rFont val="MS P ゴシック"/>
            <family val="3"/>
            <charset val="128"/>
          </rPr>
          <t xml:space="preserve">
吉川S/S在庫480個</t>
        </r>
      </text>
    </comment>
    <comment ref="BG114" authorId="1" shapeId="0" xr:uid="{9291AD00-D7E0-414E-8749-74460EA20DD3}">
      <text>
        <r>
          <rPr>
            <b/>
            <sz val="9"/>
            <color indexed="81"/>
            <rFont val="宋体"/>
            <charset val="128"/>
          </rPr>
          <t>丸高テック株式会社:</t>
        </r>
        <r>
          <rPr>
            <sz val="9"/>
            <color indexed="81"/>
            <rFont val="宋体"/>
            <charset val="128"/>
          </rPr>
          <t xml:space="preserve">
6/5　引き取り180
6/16　924
</t>
        </r>
      </text>
    </comment>
    <comment ref="BJ114" authorId="1" shapeId="0" xr:uid="{5482A724-48C3-4F14-8B76-7173DD20AA7F}">
      <text>
        <r>
          <rPr>
            <b/>
            <sz val="9"/>
            <color indexed="81"/>
            <rFont val="宋体"/>
            <charset val="128"/>
          </rPr>
          <t>丸高テック株式会社:</t>
        </r>
        <r>
          <rPr>
            <sz val="9"/>
            <color indexed="81"/>
            <rFont val="宋体"/>
            <charset val="128"/>
          </rPr>
          <t xml:space="preserve">
6/6　１８０
</t>
        </r>
      </text>
    </comment>
    <comment ref="AO115" authorId="0" shapeId="0" xr:uid="{F248A909-7B58-4D33-A1DE-EA213FDFCCEC}">
      <text>
        <r>
          <rPr>
            <b/>
            <sz val="9"/>
            <color indexed="81"/>
            <rFont val="MS P ゴシック"/>
            <family val="3"/>
            <charset val="128"/>
          </rPr>
          <t>marut:</t>
        </r>
        <r>
          <rPr>
            <sz val="9"/>
            <color indexed="81"/>
            <rFont val="MS P ゴシック"/>
            <family val="3"/>
            <charset val="128"/>
          </rPr>
          <t xml:space="preserve">
4/3サンエー電機買取
1400個</t>
        </r>
      </text>
    </comment>
    <comment ref="AO116" authorId="0" shapeId="0" xr:uid="{18C4FC60-97CC-4C5C-98B8-501234EF466D}">
      <text>
        <r>
          <rPr>
            <b/>
            <sz val="9"/>
            <color indexed="81"/>
            <rFont val="MS P ゴシック"/>
            <family val="3"/>
            <charset val="128"/>
          </rPr>
          <t>marut:</t>
        </r>
        <r>
          <rPr>
            <sz val="9"/>
            <color indexed="81"/>
            <rFont val="MS P ゴシック"/>
            <family val="3"/>
            <charset val="128"/>
          </rPr>
          <t xml:space="preserve">
4/3サンエー電機買取
700個</t>
        </r>
      </text>
    </comment>
    <comment ref="AR116" authorId="0" shapeId="0" xr:uid="{30475F8B-9967-443C-B827-B949A26982CF}">
      <text>
        <r>
          <rPr>
            <b/>
            <sz val="9"/>
            <color indexed="81"/>
            <rFont val="MS P ゴシック"/>
            <family val="3"/>
            <charset val="128"/>
          </rPr>
          <t>marut:</t>
        </r>
        <r>
          <rPr>
            <sz val="9"/>
            <color indexed="81"/>
            <rFont val="MS P ゴシック"/>
            <family val="3"/>
            <charset val="128"/>
          </rPr>
          <t xml:space="preserve">
4/18ﾖｰﾎｰ様お渡し
60ｾｲｷﾞｮ25個
60ｾｲｷﾞｮ20個</t>
        </r>
      </text>
    </comment>
    <comment ref="AO117" authorId="0" shapeId="0" xr:uid="{B678C981-4EE1-42F4-AC0E-3A8DACBD1BC5}">
      <text>
        <r>
          <rPr>
            <b/>
            <sz val="9"/>
            <color indexed="81"/>
            <rFont val="MS P ゴシック"/>
            <family val="3"/>
            <charset val="128"/>
          </rPr>
          <t>marut:</t>
        </r>
        <r>
          <rPr>
            <sz val="9"/>
            <color indexed="81"/>
            <rFont val="MS P ゴシック"/>
            <family val="3"/>
            <charset val="128"/>
          </rPr>
          <t xml:space="preserve">
4/3サンエー電機買取
700個</t>
        </r>
      </text>
    </comment>
    <comment ref="AR117" authorId="0" shapeId="0" xr:uid="{546C5A23-9943-4149-B4DF-4257362398CD}">
      <text>
        <r>
          <rPr>
            <b/>
            <sz val="9"/>
            <color indexed="81"/>
            <rFont val="MS P ゴシック"/>
            <family val="3"/>
            <charset val="128"/>
          </rPr>
          <t>marut:</t>
        </r>
        <r>
          <rPr>
            <sz val="9"/>
            <color indexed="81"/>
            <rFont val="MS P ゴシック"/>
            <family val="3"/>
            <charset val="128"/>
          </rPr>
          <t xml:space="preserve">
4/18ﾖｰﾎｰ様お渡し
60ｾｲｷﾞｮ50個
60ｾｲｷﾞｮ40個</t>
        </r>
      </text>
    </comment>
    <comment ref="AR118" authorId="0" shapeId="0" xr:uid="{49576C64-70BA-4DB0-84D6-CBC69EAA0E3C}">
      <text>
        <r>
          <rPr>
            <b/>
            <sz val="9"/>
            <color indexed="81"/>
            <rFont val="MS P ゴシック"/>
            <family val="3"/>
            <charset val="128"/>
          </rPr>
          <t>marut:</t>
        </r>
        <r>
          <rPr>
            <sz val="9"/>
            <color indexed="81"/>
            <rFont val="MS P ゴシック"/>
            <family val="3"/>
            <charset val="128"/>
          </rPr>
          <t xml:space="preserve">
4/18ﾖｰﾎｰ様お渡し
ﾘｰﾙ</t>
        </r>
      </text>
    </comment>
    <comment ref="AO119" authorId="0" shapeId="0" xr:uid="{FFDD045A-8F97-45D9-8E85-FCF51FE6EB46}">
      <text>
        <r>
          <rPr>
            <b/>
            <sz val="9"/>
            <color indexed="81"/>
            <rFont val="MS P ゴシック"/>
            <family val="3"/>
            <charset val="128"/>
          </rPr>
          <t>marut:</t>
        </r>
        <r>
          <rPr>
            <sz val="9"/>
            <color indexed="81"/>
            <rFont val="MS P ゴシック"/>
            <family val="3"/>
            <charset val="128"/>
          </rPr>
          <t xml:space="preserve">
吉川S/S　360個</t>
        </r>
      </text>
    </comment>
    <comment ref="AX119" authorId="0" shapeId="0" xr:uid="{34D63763-A78C-4BA2-99E5-6ED310BAEBC7}">
      <text>
        <r>
          <rPr>
            <b/>
            <sz val="9"/>
            <color indexed="81"/>
            <rFont val="MS P ゴシック"/>
            <family val="3"/>
            <charset val="128"/>
          </rPr>
          <t>marut:</t>
        </r>
        <r>
          <rPr>
            <sz val="9"/>
            <color indexed="81"/>
            <rFont val="MS P ゴシック"/>
            <family val="3"/>
            <charset val="128"/>
          </rPr>
          <t xml:space="preserve">
吉川製作所在庫
</t>
        </r>
      </text>
    </comment>
    <comment ref="BG119" authorId="0" shapeId="0" xr:uid="{15E0DFA4-9993-4B0E-B7AC-8FF3FADA9DD7}">
      <text>
        <r>
          <rPr>
            <b/>
            <sz val="9"/>
            <color indexed="81"/>
            <rFont val="MS P ゴシック"/>
            <family val="3"/>
            <charset val="128"/>
          </rPr>
          <t>marut:</t>
        </r>
        <r>
          <rPr>
            <sz val="9"/>
            <color indexed="81"/>
            <rFont val="MS P ゴシック"/>
            <family val="3"/>
            <charset val="128"/>
          </rPr>
          <t xml:space="preserve">
吉川製作所在庫
5/28　60個</t>
        </r>
      </text>
    </comment>
    <comment ref="BP119" authorId="0" shapeId="0" xr:uid="{688BEF00-4934-4A19-8F93-34D0C5A11F9F}">
      <text>
        <r>
          <rPr>
            <b/>
            <sz val="9"/>
            <color indexed="81"/>
            <rFont val="MS P ゴシック"/>
            <family val="3"/>
            <charset val="128"/>
          </rPr>
          <t>marut:</t>
        </r>
        <r>
          <rPr>
            <sz val="9"/>
            <color indexed="81"/>
            <rFont val="MS P ゴシック"/>
            <family val="3"/>
            <charset val="128"/>
          </rPr>
          <t xml:space="preserve">
吉川製作所在庫</t>
        </r>
      </text>
    </comment>
    <comment ref="AR121" authorId="0" shapeId="0" xr:uid="{BCF3B778-D797-47BE-B9FD-6482C9010B09}">
      <text>
        <r>
          <rPr>
            <b/>
            <sz val="9"/>
            <color indexed="81"/>
            <rFont val="MS P ゴシック"/>
            <family val="3"/>
            <charset val="128"/>
          </rPr>
          <t>marut:</t>
        </r>
        <r>
          <rPr>
            <sz val="9"/>
            <color indexed="81"/>
            <rFont val="MS P ゴシック"/>
            <family val="3"/>
            <charset val="128"/>
          </rPr>
          <t xml:space="preserve">
4/18ﾖｰﾎｰ様お渡し
60ｾｲｷﾞｮ100個
60ｾｲｷﾞｮ80個</t>
        </r>
      </text>
    </comment>
    <comment ref="BG124" authorId="0" shapeId="0" xr:uid="{5D368865-1440-4251-8794-4D1CF22EC78A}">
      <text>
        <r>
          <rPr>
            <b/>
            <sz val="9"/>
            <color indexed="81"/>
            <rFont val="MS P ゴシック"/>
            <family val="3"/>
            <charset val="128"/>
          </rPr>
          <t>marut:</t>
        </r>
        <r>
          <rPr>
            <sz val="9"/>
            <color indexed="81"/>
            <rFont val="MS P ゴシック"/>
            <family val="3"/>
            <charset val="128"/>
          </rPr>
          <t xml:space="preserve">
吉川製作所在庫</t>
        </r>
      </text>
    </comment>
    <comment ref="AR125" authorId="0" shapeId="0" xr:uid="{57017C87-7497-4A44-B638-1A568D7D3FAC}">
      <text>
        <r>
          <rPr>
            <b/>
            <sz val="9"/>
            <color indexed="81"/>
            <rFont val="MS P ゴシック"/>
            <family val="3"/>
            <charset val="128"/>
          </rPr>
          <t>marut:</t>
        </r>
        <r>
          <rPr>
            <sz val="9"/>
            <color indexed="81"/>
            <rFont val="MS P ゴシック"/>
            <family val="3"/>
            <charset val="128"/>
          </rPr>
          <t xml:space="preserve">
4/18ﾖｰﾎｰ様お渡し
60ﾌｸｺﾞｳ300個
60ﾌｸｺﾞｳ240個</t>
        </r>
      </text>
    </comment>
    <comment ref="BG126" authorId="1" shapeId="0" xr:uid="{4288C41A-3F54-449E-840C-4E8560D7A2A6}">
      <text>
        <r>
          <rPr>
            <b/>
            <sz val="9"/>
            <color indexed="81"/>
            <rFont val="宋体"/>
            <charset val="128"/>
          </rPr>
          <t>丸高テック株式会社:</t>
        </r>
        <r>
          <rPr>
            <sz val="9"/>
            <color indexed="81"/>
            <rFont val="宋体"/>
            <charset val="128"/>
          </rPr>
          <t xml:space="preserve">
マウザー50個
吉川製作所在庫232個</t>
        </r>
      </text>
    </comment>
    <comment ref="BI126" authorId="0" shapeId="0" xr:uid="{CCC29F9D-AB92-47D8-8E0B-065D311C1B3A}">
      <text>
        <r>
          <rPr>
            <b/>
            <sz val="9"/>
            <color indexed="81"/>
            <rFont val="MS P ゴシック"/>
            <family val="3"/>
            <charset val="128"/>
          </rPr>
          <t>marut:</t>
        </r>
        <r>
          <rPr>
            <sz val="9"/>
            <color indexed="81"/>
            <rFont val="MS P ゴシック"/>
            <family val="3"/>
            <charset val="128"/>
          </rPr>
          <t xml:space="preserve">
6/9陳さん持込
</t>
        </r>
      </text>
    </comment>
    <comment ref="AR127" authorId="0" shapeId="0" xr:uid="{5ACB87EA-B841-4AF3-AF3C-70F2D54B2A93}">
      <text>
        <r>
          <rPr>
            <b/>
            <sz val="9"/>
            <color indexed="81"/>
            <rFont val="MS P ゴシック"/>
            <family val="3"/>
            <charset val="128"/>
          </rPr>
          <t>marut:</t>
        </r>
        <r>
          <rPr>
            <sz val="9"/>
            <color indexed="81"/>
            <rFont val="MS P ゴシック"/>
            <family val="3"/>
            <charset val="128"/>
          </rPr>
          <t xml:space="preserve">
4/18ﾖｰﾎｰ様お渡し
60ﾌｸｺﾞｳ　218個
60ﾌｸｺﾞｳ　220個</t>
        </r>
      </text>
    </comment>
    <comment ref="BG127" authorId="1" shapeId="0" xr:uid="{B1519A5F-4890-4F83-9AA2-7B5EF69C0F36}">
      <text>
        <r>
          <rPr>
            <b/>
            <sz val="9"/>
            <color indexed="81"/>
            <rFont val="宋体"/>
            <charset val="128"/>
          </rPr>
          <t>丸高テック株式会社:</t>
        </r>
        <r>
          <rPr>
            <sz val="9"/>
            <color indexed="81"/>
            <rFont val="宋体"/>
            <charset val="128"/>
          </rPr>
          <t xml:space="preserve">
5/23　引き取り20
6/16　340
</t>
        </r>
      </text>
    </comment>
    <comment ref="BJ127" authorId="1" shapeId="0" xr:uid="{3058E53D-AA42-49C7-B433-BEB03AC69028}">
      <text>
        <r>
          <rPr>
            <b/>
            <sz val="9"/>
            <color indexed="81"/>
            <rFont val="宋体"/>
            <charset val="128"/>
          </rPr>
          <t>丸高テック株式会社:</t>
        </r>
        <r>
          <rPr>
            <sz val="9"/>
            <color indexed="81"/>
            <rFont val="宋体"/>
            <charset val="128"/>
          </rPr>
          <t xml:space="preserve">
6/3 引き取り分　57
</t>
        </r>
      </text>
    </comment>
    <comment ref="AR128" authorId="0" shapeId="0" xr:uid="{F3BF587A-68F8-4F1C-BB62-444001FB6B5F}">
      <text>
        <r>
          <rPr>
            <b/>
            <sz val="9"/>
            <color indexed="81"/>
            <rFont val="MS P ゴシック"/>
            <family val="3"/>
            <charset val="128"/>
          </rPr>
          <t>marut:</t>
        </r>
        <r>
          <rPr>
            <sz val="9"/>
            <color indexed="81"/>
            <rFont val="MS P ゴシック"/>
            <family val="3"/>
            <charset val="128"/>
          </rPr>
          <t xml:space="preserve">
4/18ﾖｰﾎｰ様お渡し
60ｹﾞｰﾄｽﾅﾊﾞ100個
60ｹﾞｰﾄｽﾅﾊﾞ80個</t>
        </r>
      </text>
    </comment>
    <comment ref="AR130" authorId="0" shapeId="0" xr:uid="{1C6D4BE7-AF55-457E-81C9-B0AF6D196D00}">
      <text>
        <r>
          <rPr>
            <b/>
            <sz val="9"/>
            <color indexed="81"/>
            <rFont val="MS P ゴシック"/>
            <family val="3"/>
            <charset val="128"/>
          </rPr>
          <t>marut:</t>
        </r>
        <r>
          <rPr>
            <sz val="9"/>
            <color indexed="81"/>
            <rFont val="MS P ゴシック"/>
            <family val="3"/>
            <charset val="128"/>
          </rPr>
          <t xml:space="preserve">
4/18ﾖｰﾎｰ様お渡し
ﾘｰﾙ</t>
        </r>
      </text>
    </comment>
    <comment ref="BG130" authorId="0" shapeId="0" xr:uid="{3E3E1384-C4EE-472A-BFC0-6F252D50E475}">
      <text>
        <r>
          <rPr>
            <b/>
            <sz val="9"/>
            <color indexed="81"/>
            <rFont val="MS P ゴシック"/>
            <family val="3"/>
            <charset val="128"/>
          </rPr>
          <t>marut:</t>
        </r>
        <r>
          <rPr>
            <sz val="9"/>
            <color indexed="81"/>
            <rFont val="MS P ゴシック"/>
            <family val="3"/>
            <charset val="128"/>
          </rPr>
          <t xml:space="preserve">
吉川製作所在庫</t>
        </r>
      </text>
    </comment>
    <comment ref="BG131" authorId="1" shapeId="0" xr:uid="{821D0EF5-EB81-410B-A1B1-791C24A22BDB}">
      <text>
        <r>
          <rPr>
            <b/>
            <sz val="9"/>
            <color indexed="81"/>
            <rFont val="宋体"/>
            <charset val="128"/>
          </rPr>
          <t>丸高テック株式会社:</t>
        </r>
        <r>
          <rPr>
            <sz val="9"/>
            <color indexed="81"/>
            <rFont val="宋体"/>
            <charset val="128"/>
          </rPr>
          <t xml:space="preserve">
6/17　納品259
</t>
        </r>
      </text>
    </comment>
    <comment ref="AX132" authorId="0" shapeId="0" xr:uid="{DDBC780E-D3D5-4232-AE8B-7911CEFEDD52}">
      <text>
        <r>
          <rPr>
            <b/>
            <sz val="9"/>
            <color indexed="81"/>
            <rFont val="MS P ゴシック"/>
            <family val="3"/>
            <charset val="128"/>
          </rPr>
          <t>marut:</t>
        </r>
        <r>
          <rPr>
            <sz val="9"/>
            <color indexed="81"/>
            <rFont val="MS P ゴシック"/>
            <family val="3"/>
            <charset val="128"/>
          </rPr>
          <t xml:space="preserve">
5/16　45個</t>
        </r>
      </text>
    </comment>
    <comment ref="BG137" authorId="0" shapeId="0" xr:uid="{27DE3B28-3175-408F-8288-E5FEE80E2B8F}">
      <text>
        <r>
          <rPr>
            <b/>
            <sz val="9"/>
            <color indexed="81"/>
            <rFont val="MS P ゴシック"/>
            <family val="3"/>
            <charset val="128"/>
          </rPr>
          <t>marut:</t>
        </r>
        <r>
          <rPr>
            <sz val="9"/>
            <color indexed="81"/>
            <rFont val="MS P ゴシック"/>
            <family val="3"/>
            <charset val="128"/>
          </rPr>
          <t xml:space="preserve">
吉川製作所在庫</t>
        </r>
      </text>
    </comment>
    <comment ref="BG140" authorId="2" shapeId="0" xr:uid="{80E2B0B4-A0F9-4648-8313-ADBE37AF840C}">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5/30在庫買取　940個</t>
        </r>
      </text>
    </comment>
    <comment ref="BI140" authorId="1" shapeId="0" xr:uid="{62BB5732-7DC4-4EE4-8E5A-E402887CFFCD}">
      <text>
        <r>
          <rPr>
            <b/>
            <sz val="9"/>
            <color indexed="81"/>
            <rFont val="宋体"/>
            <charset val="128"/>
          </rPr>
          <t>丸高テック株式会社:</t>
        </r>
        <r>
          <rPr>
            <sz val="9"/>
            <color indexed="81"/>
            <rFont val="宋体"/>
            <charset val="128"/>
          </rPr>
          <t xml:space="preserve">
6/19 70</t>
        </r>
      </text>
    </comment>
    <comment ref="BH147" authorId="0" shapeId="0" xr:uid="{6BE7E2C0-C2C2-480C-826D-EF1E832E91A6}">
      <text>
        <r>
          <rPr>
            <b/>
            <sz val="9"/>
            <color indexed="81"/>
            <rFont val="MS P ゴシック"/>
            <family val="3"/>
            <charset val="128"/>
          </rPr>
          <t>marut:</t>
        </r>
        <r>
          <rPr>
            <sz val="9"/>
            <color indexed="81"/>
            <rFont val="MS P ゴシック"/>
            <family val="3"/>
            <charset val="128"/>
          </rPr>
          <t xml:space="preserve">
5/23陳さん持込</t>
        </r>
      </text>
    </comment>
    <comment ref="N148" authorId="0" shapeId="0" xr:uid="{4E2D0DD2-2F17-431A-95E7-9935B88A2445}">
      <text>
        <r>
          <rPr>
            <b/>
            <sz val="9"/>
            <color indexed="81"/>
            <rFont val="MS P ゴシック"/>
            <family val="3"/>
            <charset val="128"/>
          </rPr>
          <t>marut:</t>
        </r>
        <r>
          <rPr>
            <sz val="9"/>
            <color indexed="81"/>
            <rFont val="MS P ゴシック"/>
            <family val="3"/>
            <charset val="128"/>
          </rPr>
          <t xml:space="preserve">
1/8　2000個×2袋</t>
        </r>
      </text>
    </comment>
    <comment ref="W148" authorId="0" shapeId="0" xr:uid="{484B012E-D644-4D19-B853-2217F5D1D687}">
      <text>
        <r>
          <rPr>
            <b/>
            <sz val="9"/>
            <color indexed="81"/>
            <rFont val="MS P ゴシック"/>
            <family val="3"/>
            <charset val="128"/>
          </rPr>
          <t>marut:</t>
        </r>
        <r>
          <rPr>
            <sz val="9"/>
            <color indexed="81"/>
            <rFont val="MS P ゴシック"/>
            <family val="3"/>
            <charset val="128"/>
          </rPr>
          <t xml:space="preserve">
2/3丸高着2000個
2/19丸高着4000個</t>
        </r>
      </text>
    </comment>
    <comment ref="Z148" authorId="0" shapeId="0" xr:uid="{D1B141F5-7FBB-4379-8D4E-6A004E35C40F}">
      <text>
        <r>
          <rPr>
            <b/>
            <sz val="9"/>
            <color indexed="81"/>
            <rFont val="MS P ゴシック"/>
            <family val="3"/>
            <charset val="128"/>
          </rPr>
          <t>marut:</t>
        </r>
        <r>
          <rPr>
            <sz val="9"/>
            <color indexed="81"/>
            <rFont val="MS P ゴシック"/>
            <family val="3"/>
            <charset val="128"/>
          </rPr>
          <t xml:space="preserve">
1/29or1/30
ﾖｰﾎｰ様引取分</t>
        </r>
      </text>
    </comment>
    <comment ref="AF148" authorId="0" shapeId="0" xr:uid="{17EC9F05-8DAC-4B2D-AA07-13741FF85C36}">
      <text>
        <r>
          <rPr>
            <b/>
            <sz val="9"/>
            <color indexed="81"/>
            <rFont val="MS P ゴシック"/>
            <family val="3"/>
            <charset val="128"/>
          </rPr>
          <t>marut:</t>
        </r>
        <r>
          <rPr>
            <sz val="9"/>
            <color indexed="81"/>
            <rFont val="MS P ゴシック"/>
            <family val="3"/>
            <charset val="128"/>
          </rPr>
          <t xml:space="preserve">
3/10納品4000個</t>
        </r>
      </text>
    </comment>
    <comment ref="AI148" authorId="0" shapeId="0" xr:uid="{6A6B30BC-7C50-4B8E-97FC-53F35F010F24}">
      <text>
        <r>
          <rPr>
            <b/>
            <sz val="9"/>
            <color indexed="81"/>
            <rFont val="MS P ゴシック"/>
            <family val="3"/>
            <charset val="128"/>
          </rPr>
          <t>marut:</t>
        </r>
        <r>
          <rPr>
            <sz val="9"/>
            <color indexed="81"/>
            <rFont val="MS P ゴシック"/>
            <family val="3"/>
            <charset val="128"/>
          </rPr>
          <t xml:space="preserve">
2/25引取4000個
3/11引取4000個</t>
        </r>
      </text>
    </comment>
    <comment ref="AO148" authorId="0" shapeId="0" xr:uid="{AD350E64-6B40-4130-AF06-0E4F51F72468}">
      <text>
        <r>
          <rPr>
            <b/>
            <sz val="9"/>
            <color indexed="81"/>
            <rFont val="MS P ゴシック"/>
            <family val="3"/>
            <charset val="128"/>
          </rPr>
          <t>marut:</t>
        </r>
        <r>
          <rPr>
            <sz val="9"/>
            <color indexed="81"/>
            <rFont val="MS P ゴシック"/>
            <family val="3"/>
            <charset val="128"/>
          </rPr>
          <t xml:space="preserve">
3/26　4000個
4/2 4000個</t>
        </r>
      </text>
    </comment>
    <comment ref="AR148" authorId="0" shapeId="0" xr:uid="{06C57271-7861-4E72-BBD4-BB2C25E316AA}">
      <text>
        <r>
          <rPr>
            <b/>
            <sz val="9"/>
            <color indexed="81"/>
            <rFont val="MS P ゴシック"/>
            <family val="3"/>
            <charset val="128"/>
          </rPr>
          <t>marut:</t>
        </r>
        <r>
          <rPr>
            <sz val="9"/>
            <color indexed="81"/>
            <rFont val="MS P ゴシック"/>
            <family val="3"/>
            <charset val="128"/>
          </rPr>
          <t xml:space="preserve">
4/10ﾖｰﾎｰ様お渡し
SKﾂｲﾝ用</t>
        </r>
      </text>
    </comment>
    <comment ref="AX148" authorId="0" shapeId="0" xr:uid="{36047B57-2195-4C57-9C46-B59B01DF5FE0}">
      <text>
        <r>
          <rPr>
            <b/>
            <sz val="9"/>
            <color indexed="81"/>
            <rFont val="MS P ゴシック"/>
            <family val="3"/>
            <charset val="128"/>
          </rPr>
          <t>marut:</t>
        </r>
        <r>
          <rPr>
            <sz val="9"/>
            <color indexed="81"/>
            <rFont val="MS P ゴシック"/>
            <family val="3"/>
            <charset val="128"/>
          </rPr>
          <t xml:space="preserve">
4/21　2000個
4/21　14000個</t>
        </r>
      </text>
    </comment>
    <comment ref="BG148" authorId="0" shapeId="0" xr:uid="{9D1C3153-55F9-426A-9393-802BAAD9464F}">
      <text>
        <r>
          <rPr>
            <b/>
            <sz val="9"/>
            <color indexed="81"/>
            <rFont val="MS P ゴシック"/>
            <family val="3"/>
            <charset val="128"/>
          </rPr>
          <t>marut:</t>
        </r>
        <r>
          <rPr>
            <sz val="9"/>
            <color indexed="81"/>
            <rFont val="MS P ゴシック"/>
            <family val="3"/>
            <charset val="128"/>
          </rPr>
          <t xml:space="preserve">
5/21 4000個</t>
        </r>
      </text>
    </comment>
    <comment ref="BH148" authorId="0" shapeId="0" xr:uid="{93478F98-2BB0-47F0-A5E8-8BC91A785801}">
      <text>
        <r>
          <rPr>
            <b/>
            <sz val="9"/>
            <color indexed="81"/>
            <rFont val="MS P ゴシック"/>
            <family val="3"/>
            <charset val="128"/>
          </rPr>
          <t>marut:</t>
        </r>
        <r>
          <rPr>
            <sz val="9"/>
            <color indexed="81"/>
            <rFont val="MS P ゴシック"/>
            <family val="3"/>
            <charset val="128"/>
          </rPr>
          <t xml:space="preserve">
5/23　陳さん持込</t>
        </r>
      </text>
    </comment>
    <comment ref="BJ148" authorId="1" shapeId="0" xr:uid="{437FB681-22E5-4DC5-93FF-59D3FBC491F8}">
      <text>
        <r>
          <rPr>
            <b/>
            <sz val="9"/>
            <color indexed="81"/>
            <rFont val="宋体"/>
            <charset val="128"/>
          </rPr>
          <t>丸高テック株式会社:</t>
        </r>
        <r>
          <rPr>
            <sz val="9"/>
            <color indexed="81"/>
            <rFont val="宋体"/>
            <charset val="128"/>
          </rPr>
          <t xml:space="preserve">
6/2　5000
6/4　1000
6/6　12000</t>
        </r>
      </text>
    </comment>
    <comment ref="BS148" authorId="3" shapeId="0" xr:uid="{8DE10B02-E22C-4DF3-93C4-6DE6C9D8A96F}">
      <text>
        <r>
          <rPr>
            <b/>
            <sz val="9"/>
            <color indexed="81"/>
            <rFont val="MS P ゴシック"/>
            <family val="3"/>
            <charset val="128"/>
          </rPr>
          <t>丸高テック:</t>
        </r>
        <r>
          <rPr>
            <sz val="9"/>
            <color indexed="81"/>
            <rFont val="MS P ゴシック"/>
            <family val="3"/>
            <charset val="128"/>
          </rPr>
          <t xml:space="preserve">
仕損6/30　10個
</t>
        </r>
      </text>
    </comment>
    <comment ref="BZ148" authorId="0" shapeId="0" xr:uid="{A4E11C9B-3878-4EB1-8FD0-697AA0976217}">
      <text>
        <r>
          <rPr>
            <b/>
            <sz val="9"/>
            <color indexed="81"/>
            <rFont val="MS P ゴシック"/>
            <family val="3"/>
            <charset val="128"/>
          </rPr>
          <t>marut:</t>
        </r>
        <r>
          <rPr>
            <sz val="9"/>
            <color indexed="81"/>
            <rFont val="MS P ゴシック"/>
            <family val="3"/>
            <charset val="128"/>
          </rPr>
          <t xml:space="preserve">
7/30 2000個
8/4 4000個</t>
        </r>
      </text>
    </comment>
    <comment ref="CC148" authorId="0" shapeId="0" xr:uid="{E5BF8BEB-BDE9-4716-BF71-E731675537DB}">
      <text>
        <r>
          <rPr>
            <b/>
            <sz val="9"/>
            <color indexed="81"/>
            <rFont val="MS P ゴシック"/>
            <family val="3"/>
            <charset val="128"/>
          </rPr>
          <t>marut:</t>
        </r>
        <r>
          <rPr>
            <sz val="9"/>
            <color indexed="81"/>
            <rFont val="MS P ゴシック"/>
            <family val="3"/>
            <charset val="128"/>
          </rPr>
          <t xml:space="preserve">
8/18引取　5000個</t>
        </r>
      </text>
    </comment>
    <comment ref="AF149" authorId="0" shapeId="0" xr:uid="{A73241C6-4BA5-4BD2-BE32-2FCC4F2F2F00}">
      <text>
        <r>
          <rPr>
            <b/>
            <sz val="9"/>
            <color indexed="81"/>
            <rFont val="MS P ゴシック"/>
            <family val="3"/>
            <charset val="128"/>
          </rPr>
          <t>marut:</t>
        </r>
        <r>
          <rPr>
            <sz val="9"/>
            <color indexed="81"/>
            <rFont val="MS P ゴシック"/>
            <family val="3"/>
            <charset val="128"/>
          </rPr>
          <t xml:space="preserve">
3/11在庫買取</t>
        </r>
      </text>
    </comment>
    <comment ref="AH149" authorId="0" shapeId="0" xr:uid="{8E027942-BE6E-4953-9E8F-C69F6CDEAB32}">
      <text>
        <r>
          <rPr>
            <b/>
            <sz val="9"/>
            <color indexed="81"/>
            <rFont val="MS P ゴシック"/>
            <family val="3"/>
            <charset val="128"/>
          </rPr>
          <t>marut:</t>
        </r>
        <r>
          <rPr>
            <sz val="9"/>
            <color indexed="81"/>
            <rFont val="MS P ゴシック"/>
            <family val="3"/>
            <charset val="128"/>
          </rPr>
          <t xml:space="preserve">
3/17 吉川S/Sお渡し
陳さん</t>
        </r>
      </text>
    </comment>
    <comment ref="CL149" authorId="0" shapeId="0" xr:uid="{A1967BCC-EB68-44CE-8F37-3E9F4D709923}">
      <text>
        <r>
          <rPr>
            <b/>
            <sz val="9"/>
            <color indexed="81"/>
            <rFont val="MS P ゴシック"/>
            <family val="3"/>
            <charset val="128"/>
          </rPr>
          <t>marut:</t>
        </r>
        <r>
          <rPr>
            <sz val="9"/>
            <color indexed="81"/>
            <rFont val="MS P ゴシック"/>
            <family val="3"/>
            <charset val="128"/>
          </rPr>
          <t xml:space="preserve">
1JV　108台用　
216個</t>
        </r>
      </text>
    </comment>
    <comment ref="W150" authorId="0" shapeId="0" xr:uid="{F993AA9A-D657-4BE3-A487-B10780298D0A}">
      <text>
        <r>
          <rPr>
            <b/>
            <sz val="9"/>
            <color indexed="81"/>
            <rFont val="MS P ゴシック"/>
            <family val="3"/>
            <charset val="128"/>
          </rPr>
          <t xml:space="preserve">marut:
</t>
        </r>
        <r>
          <rPr>
            <sz val="9"/>
            <color indexed="81"/>
            <rFont val="MS P ゴシック"/>
            <family val="3"/>
            <charset val="128"/>
          </rPr>
          <t>2/7 1000個
ｻﾝｴｰ電機様より引取</t>
        </r>
      </text>
    </comment>
    <comment ref="W152" authorId="0" shapeId="0" xr:uid="{D0414E44-298D-4EC2-ABD6-8B589B102171}">
      <text>
        <r>
          <rPr>
            <b/>
            <sz val="9"/>
            <color indexed="81"/>
            <rFont val="MS P ゴシック"/>
            <family val="3"/>
            <charset val="128"/>
          </rPr>
          <t>marut:</t>
        </r>
        <r>
          <rPr>
            <sz val="9"/>
            <color indexed="81"/>
            <rFont val="MS P ゴシック"/>
            <family val="3"/>
            <charset val="128"/>
          </rPr>
          <t xml:space="preserve">
2/7 90個
ｻﾝｴｰ電機様より引取</t>
        </r>
      </text>
    </comment>
    <comment ref="BG152" authorId="1" shapeId="0" xr:uid="{F5620AA6-3D2E-47A7-B7A8-EA0160912364}">
      <text>
        <r>
          <rPr>
            <b/>
            <sz val="9"/>
            <color indexed="81"/>
            <rFont val="宋体"/>
            <charset val="128"/>
          </rPr>
          <t>丸高テック株式会社:</t>
        </r>
        <r>
          <rPr>
            <sz val="9"/>
            <color indexed="81"/>
            <rFont val="宋体"/>
            <charset val="128"/>
          </rPr>
          <t xml:space="preserve">
5/23陳引取り分</t>
        </r>
      </text>
    </comment>
    <comment ref="BI152" authorId="0" shapeId="0" xr:uid="{1DCC8E1F-320E-4418-AB74-9434C1148BD9}">
      <text>
        <r>
          <rPr>
            <b/>
            <sz val="9"/>
            <color indexed="81"/>
            <rFont val="MS P ゴシック"/>
            <family val="3"/>
            <charset val="128"/>
          </rPr>
          <t>marut:</t>
        </r>
        <r>
          <rPr>
            <sz val="9"/>
            <color indexed="81"/>
            <rFont val="MS P ゴシック"/>
            <family val="3"/>
            <charset val="128"/>
          </rPr>
          <t xml:space="preserve">
5/23　持ち込み　170
6/9　持ち込み　300</t>
        </r>
      </text>
    </comment>
    <comment ref="BI153" authorId="0" shapeId="0" xr:uid="{D09510B2-A370-4D7C-B0A8-2200CA4269C6}">
      <text>
        <r>
          <rPr>
            <b/>
            <sz val="9"/>
            <color indexed="81"/>
            <rFont val="MS P ゴシック"/>
            <family val="3"/>
            <charset val="128"/>
          </rPr>
          <t>marut:</t>
        </r>
        <r>
          <rPr>
            <sz val="9"/>
            <color indexed="81"/>
            <rFont val="MS P ゴシック"/>
            <family val="3"/>
            <charset val="128"/>
          </rPr>
          <t xml:space="preserve">
5/23　持ち込み100
6/9　持ち込み144
300枚　</t>
        </r>
      </text>
    </comment>
    <comment ref="BI154" authorId="0" shapeId="0" xr:uid="{BF0D1571-4355-497B-9326-A2FB826C0EF8}">
      <text>
        <r>
          <rPr>
            <b/>
            <sz val="9"/>
            <color indexed="81"/>
            <rFont val="MS P ゴシック"/>
            <family val="3"/>
            <charset val="128"/>
          </rPr>
          <t>marut:</t>
        </r>
        <r>
          <rPr>
            <sz val="9"/>
            <color indexed="81"/>
            <rFont val="MS P ゴシック"/>
            <family val="3"/>
            <charset val="128"/>
          </rPr>
          <t xml:space="preserve">
5/23　持ち込み1256
6/9　持ち込み1500</t>
        </r>
      </text>
    </comment>
    <comment ref="AH155" authorId="0" shapeId="0" xr:uid="{8DAEED43-8E6C-41B7-B53A-9A2702E4C249}">
      <text>
        <r>
          <rPr>
            <b/>
            <sz val="9"/>
            <color indexed="81"/>
            <rFont val="MS P ゴシック"/>
            <family val="3"/>
            <charset val="128"/>
          </rPr>
          <t>marut:</t>
        </r>
        <r>
          <rPr>
            <sz val="9"/>
            <color indexed="81"/>
            <rFont val="MS P ゴシック"/>
            <family val="3"/>
            <charset val="128"/>
          </rPr>
          <t xml:space="preserve">
3/19 9KV用　332個</t>
        </r>
      </text>
    </comment>
    <comment ref="AX155" authorId="0" shapeId="0" xr:uid="{4E52374A-5B6B-40B4-9670-C20541325EA1}">
      <text>
        <r>
          <rPr>
            <b/>
            <sz val="9"/>
            <color indexed="81"/>
            <rFont val="MS P ゴシック"/>
            <family val="3"/>
            <charset val="128"/>
          </rPr>
          <t>marut:</t>
        </r>
        <r>
          <rPr>
            <sz val="9"/>
            <color indexed="81"/>
            <rFont val="MS P ゴシック"/>
            <family val="3"/>
            <charset val="128"/>
          </rPr>
          <t xml:space="preserve">
オリナスより納品
\262×2000個</t>
        </r>
      </text>
    </comment>
    <comment ref="AZ155" authorId="0" shapeId="0" xr:uid="{D91ACA4E-938B-4B2B-8BB6-22BF08F1D85F}">
      <text>
        <r>
          <rPr>
            <b/>
            <sz val="9"/>
            <color indexed="81"/>
            <rFont val="MS P ゴシック"/>
            <family val="3"/>
            <charset val="128"/>
          </rPr>
          <t>marut:</t>
        </r>
        <r>
          <rPr>
            <sz val="9"/>
            <color indexed="81"/>
            <rFont val="MS P ゴシック"/>
            <family val="3"/>
            <charset val="128"/>
          </rPr>
          <t xml:space="preserve">
ﾔﾏﾄ便　9KV用409台
員数3、1227個</t>
        </r>
      </text>
    </comment>
    <comment ref="AF156" authorId="0" shapeId="0" xr:uid="{30DEE818-C64F-48E6-B9E3-01435EBD9094}">
      <text>
        <r>
          <rPr>
            <b/>
            <sz val="9"/>
            <color indexed="81"/>
            <rFont val="MS P ゴシック"/>
            <family val="3"/>
            <charset val="128"/>
          </rPr>
          <t>marut:</t>
        </r>
        <r>
          <rPr>
            <sz val="9"/>
            <color indexed="81"/>
            <rFont val="MS P ゴシック"/>
            <family val="3"/>
            <charset val="128"/>
          </rPr>
          <t xml:space="preserve">
3/14着100本
9KV　120台に使用</t>
        </r>
      </text>
    </comment>
    <comment ref="BG156" authorId="1" shapeId="0" xr:uid="{764549D4-6BDB-47CE-9EBB-62A4F36B434D}">
      <text>
        <r>
          <rPr>
            <b/>
            <sz val="9"/>
            <color indexed="81"/>
            <rFont val="宋体"/>
            <charset val="128"/>
          </rPr>
          <t>丸高テック株式会社:</t>
        </r>
        <r>
          <rPr>
            <sz val="9"/>
            <color indexed="81"/>
            <rFont val="宋体"/>
            <charset val="128"/>
          </rPr>
          <t xml:space="preserve">
5/23陳引取り分120本
6/6　600本</t>
        </r>
      </text>
    </comment>
    <comment ref="BI156" authorId="1" shapeId="0" xr:uid="{D2033FC6-B7BB-4458-B085-D7327D6564EE}">
      <text>
        <r>
          <rPr>
            <b/>
            <sz val="9"/>
            <color indexed="81"/>
            <rFont val="宋体"/>
            <charset val="128"/>
          </rPr>
          <t>丸高テック株式会社:</t>
        </r>
        <r>
          <rPr>
            <sz val="9"/>
            <color indexed="81"/>
            <rFont val="宋体"/>
            <charset val="128"/>
          </rPr>
          <t xml:space="preserve">
5/23　120個
6/9　300個</t>
        </r>
      </text>
    </comment>
    <comment ref="G157" authorId="0" shapeId="0" xr:uid="{DCEEA907-7A1C-4C7B-97FF-BBF7B56BA045}">
      <text>
        <r>
          <rPr>
            <b/>
            <sz val="9"/>
            <color indexed="81"/>
            <rFont val="MS P ゴシック"/>
            <family val="3"/>
            <charset val="128"/>
          </rPr>
          <t>marut:</t>
        </r>
        <r>
          <rPr>
            <sz val="9"/>
            <color indexed="81"/>
            <rFont val="MS P ゴシック"/>
            <family val="3"/>
            <charset val="128"/>
          </rPr>
          <t xml:space="preserve">
LOT10　￥85.8
LOT50　￥78.2
LOT100　￥73.2
LOT500　￥70.7</t>
        </r>
      </text>
    </comment>
    <comment ref="AF157" authorId="0" shapeId="0" xr:uid="{91DF1B37-3D64-41D9-B89E-1536C17F3F18}">
      <text>
        <r>
          <rPr>
            <b/>
            <sz val="9"/>
            <color indexed="81"/>
            <rFont val="MS P ゴシック"/>
            <family val="3"/>
            <charset val="128"/>
          </rPr>
          <t>marut:</t>
        </r>
        <r>
          <rPr>
            <sz val="9"/>
            <color indexed="81"/>
            <rFont val="MS P ゴシック"/>
            <family val="3"/>
            <charset val="128"/>
          </rPr>
          <t xml:space="preserve">
3/14着100本
9KV　120台に使用</t>
        </r>
      </text>
    </comment>
    <comment ref="BG157" authorId="1" shapeId="0" xr:uid="{C3F23E03-B252-4035-9275-065D7BA36B7D}">
      <text>
        <r>
          <rPr>
            <b/>
            <sz val="9"/>
            <color indexed="81"/>
            <rFont val="宋体"/>
            <charset val="128"/>
          </rPr>
          <t>丸高テック株式会社:</t>
        </r>
        <r>
          <rPr>
            <sz val="9"/>
            <color indexed="81"/>
            <rFont val="宋体"/>
            <charset val="128"/>
          </rPr>
          <t xml:space="preserve">
5/23陳引取り分120本
6/6　600本</t>
        </r>
      </text>
    </comment>
    <comment ref="BI157" authorId="1" shapeId="0" xr:uid="{1E69E0BE-0733-4954-978A-CED9F7FF63CC}">
      <text>
        <r>
          <rPr>
            <b/>
            <sz val="9"/>
            <color indexed="81"/>
            <rFont val="宋体"/>
            <charset val="128"/>
          </rPr>
          <t>丸高テック株式会社:</t>
        </r>
        <r>
          <rPr>
            <sz val="9"/>
            <color indexed="81"/>
            <rFont val="宋体"/>
            <charset val="128"/>
          </rPr>
          <t xml:space="preserve">
5/23　120個
6/9　300個</t>
        </r>
      </text>
    </comment>
    <comment ref="G158" authorId="0" shapeId="0" xr:uid="{6176111E-217F-490A-93ED-3995E876E40E}">
      <text>
        <r>
          <rPr>
            <b/>
            <sz val="9"/>
            <color indexed="81"/>
            <rFont val="MS P ゴシック"/>
            <family val="3"/>
            <charset val="128"/>
          </rPr>
          <t>marut:</t>
        </r>
        <r>
          <rPr>
            <sz val="9"/>
            <color indexed="81"/>
            <rFont val="MS P ゴシック"/>
            <family val="3"/>
            <charset val="128"/>
          </rPr>
          <t xml:space="preserve">
LOT10　￥34.7
LOT50　￥29.8
LOT100　26.5
LOT500　￥24.8</t>
        </r>
      </text>
    </comment>
    <comment ref="AF158" authorId="0" shapeId="0" xr:uid="{F6E2ECD3-6639-4000-8606-769030FCCED9}">
      <text>
        <r>
          <rPr>
            <b/>
            <sz val="9"/>
            <color indexed="81"/>
            <rFont val="MS P ゴシック"/>
            <family val="3"/>
            <charset val="128"/>
          </rPr>
          <t>marut:</t>
        </r>
        <r>
          <rPr>
            <sz val="9"/>
            <color indexed="81"/>
            <rFont val="MS P ゴシック"/>
            <family val="3"/>
            <charset val="128"/>
          </rPr>
          <t xml:space="preserve">
3/14着100本
9KV　120台に使用</t>
        </r>
      </text>
    </comment>
    <comment ref="BG158" authorId="1" shapeId="0" xr:uid="{B4D0E164-28F0-42F7-A9B9-BFC1ABC776FD}">
      <text>
        <r>
          <rPr>
            <b/>
            <sz val="9"/>
            <color indexed="81"/>
            <rFont val="宋体"/>
            <charset val="128"/>
          </rPr>
          <t>丸高テック株式会社:</t>
        </r>
        <r>
          <rPr>
            <sz val="9"/>
            <color indexed="81"/>
            <rFont val="宋体"/>
            <charset val="128"/>
          </rPr>
          <t xml:space="preserve">
5/23陳引取り分116本
6/6　600本</t>
        </r>
      </text>
    </comment>
    <comment ref="BI158" authorId="1" shapeId="0" xr:uid="{1ADE90A2-97C1-40EE-975F-B5203C096D82}">
      <text>
        <r>
          <rPr>
            <b/>
            <sz val="9"/>
            <color indexed="81"/>
            <rFont val="宋体"/>
            <charset val="128"/>
          </rPr>
          <t>丸高テック株式会社:</t>
        </r>
        <r>
          <rPr>
            <sz val="9"/>
            <color indexed="81"/>
            <rFont val="宋体"/>
            <charset val="128"/>
          </rPr>
          <t xml:space="preserve">
5/23　119個
6/9　300個</t>
        </r>
      </text>
    </comment>
    <comment ref="AF159" authorId="0" shapeId="0" xr:uid="{00BEAC04-3EF6-4D18-8635-C1A6881F40BF}">
      <text>
        <r>
          <rPr>
            <b/>
            <sz val="9"/>
            <color indexed="81"/>
            <rFont val="MS P ゴシック"/>
            <family val="3"/>
            <charset val="128"/>
          </rPr>
          <t>marut:</t>
        </r>
        <r>
          <rPr>
            <sz val="9"/>
            <color indexed="81"/>
            <rFont val="MS P ゴシック"/>
            <family val="3"/>
            <charset val="128"/>
          </rPr>
          <t xml:space="preserve">
3/14着100本
9KV　120台に使用</t>
        </r>
      </text>
    </comment>
    <comment ref="BG159" authorId="1" shapeId="0" xr:uid="{31498600-467F-47D6-9678-36EE62D0C490}">
      <text>
        <r>
          <rPr>
            <b/>
            <sz val="9"/>
            <color indexed="81"/>
            <rFont val="宋体"/>
            <charset val="128"/>
          </rPr>
          <t>丸高テック株式会社:</t>
        </r>
        <r>
          <rPr>
            <sz val="9"/>
            <color indexed="81"/>
            <rFont val="宋体"/>
            <charset val="128"/>
          </rPr>
          <t xml:space="preserve">
5/23陳引取り分117本
6/6　600本</t>
        </r>
      </text>
    </comment>
    <comment ref="BI159" authorId="1" shapeId="0" xr:uid="{3BB82C26-5A9E-48A0-BF77-7273C2274372}">
      <text>
        <r>
          <rPr>
            <b/>
            <sz val="9"/>
            <color indexed="81"/>
            <rFont val="宋体"/>
            <charset val="128"/>
          </rPr>
          <t>丸高テック株式会社:</t>
        </r>
        <r>
          <rPr>
            <sz val="9"/>
            <color indexed="81"/>
            <rFont val="宋体"/>
            <charset val="128"/>
          </rPr>
          <t xml:space="preserve">
5/23　119個
6/9　300個</t>
        </r>
      </text>
    </comment>
    <comment ref="G160" authorId="0" shapeId="0" xr:uid="{0C7165C5-81EA-460B-9171-09236B533444}">
      <text>
        <r>
          <rPr>
            <b/>
            <sz val="9"/>
            <color indexed="81"/>
            <rFont val="MS P ゴシック"/>
            <family val="3"/>
            <charset val="128"/>
          </rPr>
          <t>marut:</t>
        </r>
        <r>
          <rPr>
            <sz val="9"/>
            <color indexed="81"/>
            <rFont val="MS P ゴシック"/>
            <family val="3"/>
            <charset val="128"/>
          </rPr>
          <t xml:space="preserve">
LOT10　￥152
LOT50　￥131.1
LOT100　￥117.1
LOT500　￥110.1</t>
        </r>
      </text>
    </comment>
    <comment ref="W160" authorId="0" shapeId="0" xr:uid="{FFEA8E70-6DC0-4ECB-8252-08D5716857B7}">
      <text>
        <r>
          <rPr>
            <b/>
            <sz val="9"/>
            <color indexed="81"/>
            <rFont val="MS P ゴシック"/>
            <family val="3"/>
            <charset val="128"/>
          </rPr>
          <t xml:space="preserve">marut:
</t>
        </r>
        <r>
          <rPr>
            <sz val="9"/>
            <color indexed="81"/>
            <rFont val="MS P ゴシック"/>
            <family val="3"/>
            <charset val="128"/>
          </rPr>
          <t>1/29丸高着400本</t>
        </r>
      </text>
    </comment>
    <comment ref="Z160" authorId="0" shapeId="0" xr:uid="{DE154A69-E25B-4602-ACF0-662A7F040F0F}">
      <text>
        <r>
          <rPr>
            <b/>
            <sz val="9"/>
            <color indexed="81"/>
            <rFont val="MS P ゴシック"/>
            <family val="3"/>
            <charset val="128"/>
          </rPr>
          <t>marut:</t>
        </r>
        <r>
          <rPr>
            <sz val="9"/>
            <color indexed="81"/>
            <rFont val="MS P ゴシック"/>
            <family val="3"/>
            <charset val="128"/>
          </rPr>
          <t xml:space="preserve">
1/29or1/30
ﾖｰﾎｰ様引取分</t>
        </r>
      </text>
    </comment>
    <comment ref="AF160" authorId="0" shapeId="0" xr:uid="{9D001374-7979-4CCA-862B-C7F65B26222A}">
      <text>
        <r>
          <rPr>
            <b/>
            <sz val="9"/>
            <color indexed="81"/>
            <rFont val="MS P ゴシック"/>
            <family val="3"/>
            <charset val="128"/>
          </rPr>
          <t>marut:</t>
        </r>
        <r>
          <rPr>
            <sz val="9"/>
            <color indexed="81"/>
            <rFont val="MS P ゴシック"/>
            <family val="3"/>
            <charset val="128"/>
          </rPr>
          <t xml:space="preserve">
3/7納品400個</t>
        </r>
      </text>
    </comment>
    <comment ref="AI160" authorId="0" shapeId="0" xr:uid="{1B47D649-AD6C-484B-A286-79410F449166}">
      <text>
        <r>
          <rPr>
            <b/>
            <sz val="9"/>
            <color indexed="81"/>
            <rFont val="MS P ゴシック"/>
            <family val="3"/>
            <charset val="128"/>
          </rPr>
          <t>marut:</t>
        </r>
        <r>
          <rPr>
            <sz val="9"/>
            <color indexed="81"/>
            <rFont val="MS P ゴシック"/>
            <family val="3"/>
            <charset val="128"/>
          </rPr>
          <t xml:space="preserve">
3/11引取400本</t>
        </r>
      </text>
    </comment>
    <comment ref="AO160" authorId="0" shapeId="0" xr:uid="{7478E194-8F8B-4C63-B77B-3CA2109CE6D8}">
      <text>
        <r>
          <rPr>
            <b/>
            <sz val="9"/>
            <color indexed="81"/>
            <rFont val="MS P ゴシック"/>
            <family val="3"/>
            <charset val="128"/>
          </rPr>
          <t>marut:</t>
        </r>
        <r>
          <rPr>
            <sz val="9"/>
            <color indexed="81"/>
            <rFont val="MS P ゴシック"/>
            <family val="3"/>
            <charset val="128"/>
          </rPr>
          <t xml:space="preserve">
3/26引取　600本
4/17引取　1600本</t>
        </r>
      </text>
    </comment>
    <comment ref="AP160" authorId="0" shapeId="0" xr:uid="{E6564CAD-EBBE-4015-AA56-26EDE3D9485A}">
      <text>
        <r>
          <rPr>
            <b/>
            <sz val="9"/>
            <color indexed="81"/>
            <rFont val="MS P ゴシック"/>
            <family val="3"/>
            <charset val="128"/>
          </rPr>
          <t>marut:</t>
        </r>
        <r>
          <rPr>
            <sz val="9"/>
            <color indexed="81"/>
            <rFont val="MS P ゴシック"/>
            <family val="3"/>
            <charset val="128"/>
          </rPr>
          <t xml:space="preserve">
3/26出荷分
300本急ぎ品板倉様</t>
        </r>
      </text>
    </comment>
    <comment ref="AR160" authorId="0" shapeId="0" xr:uid="{ED165DE8-FEF3-410B-AE57-05B969F4626F}">
      <text>
        <r>
          <rPr>
            <b/>
            <sz val="9"/>
            <color indexed="81"/>
            <rFont val="MS P ゴシック"/>
            <family val="3"/>
            <charset val="128"/>
          </rPr>
          <t>marut:</t>
        </r>
        <r>
          <rPr>
            <sz val="9"/>
            <color indexed="81"/>
            <rFont val="MS P ゴシック"/>
            <family val="3"/>
            <charset val="128"/>
          </rPr>
          <t xml:space="preserve">
4/10ﾖｰﾎｰ様お渡し
SKﾂｲﾝ用509本
4/18ﾖｰﾎｰ様お渡し
91本</t>
        </r>
      </text>
    </comment>
    <comment ref="AX160" authorId="0" shapeId="0" xr:uid="{D755FB92-0493-4F4F-85AD-8DC78E7F273E}">
      <text>
        <r>
          <rPr>
            <b/>
            <sz val="9"/>
            <color indexed="81"/>
            <rFont val="MS P ゴシック"/>
            <family val="3"/>
            <charset val="128"/>
          </rPr>
          <t>marut:</t>
        </r>
        <r>
          <rPr>
            <sz val="9"/>
            <color indexed="81"/>
            <rFont val="MS P ゴシック"/>
            <family val="3"/>
            <charset val="128"/>
          </rPr>
          <t xml:space="preserve">
5/16　1100本</t>
        </r>
      </text>
    </comment>
    <comment ref="BJ160" authorId="1" shapeId="0" xr:uid="{7974E544-B05A-4BAE-9F51-C23E9D6CDBCF}">
      <text>
        <r>
          <rPr>
            <b/>
            <sz val="9"/>
            <color indexed="81"/>
            <rFont val="宋体"/>
            <charset val="128"/>
          </rPr>
          <t>丸高テック株式会社:</t>
        </r>
        <r>
          <rPr>
            <sz val="9"/>
            <color indexed="81"/>
            <rFont val="宋体"/>
            <charset val="128"/>
          </rPr>
          <t xml:space="preserve">
6/2　600
6/6　1200
</t>
        </r>
      </text>
    </comment>
    <comment ref="CC160" authorId="0" shapeId="0" xr:uid="{B23AF413-7D5E-41F5-A91E-D302677FFBD5}">
      <text>
        <r>
          <rPr>
            <b/>
            <sz val="9"/>
            <color indexed="81"/>
            <rFont val="MS P ゴシック"/>
            <family val="3"/>
            <charset val="128"/>
          </rPr>
          <t>marut:</t>
        </r>
        <r>
          <rPr>
            <sz val="9"/>
            <color indexed="81"/>
            <rFont val="MS P ゴシック"/>
            <family val="3"/>
            <charset val="128"/>
          </rPr>
          <t xml:space="preserve">
8/18引取500本</t>
        </r>
      </text>
    </comment>
    <comment ref="G161" authorId="0" shapeId="0" xr:uid="{DBCF30F5-229B-4DAF-9760-B1D0AE4FA466}">
      <text>
        <r>
          <rPr>
            <b/>
            <sz val="9"/>
            <color indexed="81"/>
            <rFont val="MS P ゴシック"/>
            <family val="3"/>
            <charset val="128"/>
          </rPr>
          <t>marut:</t>
        </r>
        <r>
          <rPr>
            <sz val="9"/>
            <color indexed="81"/>
            <rFont val="MS P ゴシック"/>
            <family val="3"/>
            <charset val="128"/>
          </rPr>
          <t xml:space="preserve">
LOT10　￥80.8
LOT50　￥73.2
LOT100　￥68.2
LOT500　￥65.6</t>
        </r>
      </text>
    </comment>
    <comment ref="W161" authorId="0" shapeId="0" xr:uid="{B2DED3BE-5547-42F4-A602-38D2C04EE09E}">
      <text>
        <r>
          <rPr>
            <b/>
            <sz val="9"/>
            <color indexed="81"/>
            <rFont val="MS P ゴシック"/>
            <family val="3"/>
            <charset val="128"/>
          </rPr>
          <t>marut:</t>
        </r>
        <r>
          <rPr>
            <sz val="9"/>
            <color indexed="81"/>
            <rFont val="MS P ゴシック"/>
            <family val="3"/>
            <charset val="128"/>
          </rPr>
          <t xml:space="preserve">
1/29丸高着400本</t>
        </r>
      </text>
    </comment>
    <comment ref="Z161" authorId="0" shapeId="0" xr:uid="{DB5E3480-7E68-4DD5-93BF-D0192A317FD1}">
      <text>
        <r>
          <rPr>
            <b/>
            <sz val="9"/>
            <color indexed="81"/>
            <rFont val="MS P ゴシック"/>
            <family val="3"/>
            <charset val="128"/>
          </rPr>
          <t>marut:</t>
        </r>
        <r>
          <rPr>
            <sz val="9"/>
            <color indexed="81"/>
            <rFont val="MS P ゴシック"/>
            <family val="3"/>
            <charset val="128"/>
          </rPr>
          <t xml:space="preserve">
1/29or1/30
ﾖｰﾎｰ様引取分</t>
        </r>
      </text>
    </comment>
    <comment ref="AF161" authorId="0" shapeId="0" xr:uid="{7EFE41B2-69C9-474C-A510-6DEE97E1A60C}">
      <text>
        <r>
          <rPr>
            <b/>
            <sz val="9"/>
            <color indexed="81"/>
            <rFont val="MS P ゴシック"/>
            <family val="3"/>
            <charset val="128"/>
          </rPr>
          <t>marut:</t>
        </r>
        <r>
          <rPr>
            <sz val="9"/>
            <color indexed="81"/>
            <rFont val="MS P ゴシック"/>
            <family val="3"/>
            <charset val="128"/>
          </rPr>
          <t xml:space="preserve">
3/7納品400個</t>
        </r>
      </text>
    </comment>
    <comment ref="AI161" authorId="0" shapeId="0" xr:uid="{8EF0CD0E-7CAA-40D0-84C8-8D6AF7E58BEA}">
      <text>
        <r>
          <rPr>
            <b/>
            <sz val="9"/>
            <color indexed="81"/>
            <rFont val="MS P ゴシック"/>
            <family val="3"/>
            <charset val="128"/>
          </rPr>
          <t>marut:</t>
        </r>
        <r>
          <rPr>
            <sz val="9"/>
            <color indexed="81"/>
            <rFont val="MS P ゴシック"/>
            <family val="3"/>
            <charset val="128"/>
          </rPr>
          <t xml:space="preserve">
3/11引取400本</t>
        </r>
      </text>
    </comment>
    <comment ref="AO161" authorId="0" shapeId="0" xr:uid="{F0771AF5-78AB-419E-8B2E-0D8D187691B3}">
      <text>
        <r>
          <rPr>
            <b/>
            <sz val="9"/>
            <color indexed="81"/>
            <rFont val="MS P ゴシック"/>
            <family val="3"/>
            <charset val="128"/>
          </rPr>
          <t>marut:</t>
        </r>
        <r>
          <rPr>
            <sz val="9"/>
            <color indexed="81"/>
            <rFont val="MS P ゴシック"/>
            <family val="3"/>
            <charset val="128"/>
          </rPr>
          <t xml:space="preserve">
3/26引取　600本
4/17引取　1600本</t>
        </r>
      </text>
    </comment>
    <comment ref="AP161" authorId="0" shapeId="0" xr:uid="{07047878-11A4-446F-867B-A0DF960FE677}">
      <text>
        <r>
          <rPr>
            <b/>
            <sz val="9"/>
            <color indexed="81"/>
            <rFont val="MS P ゴシック"/>
            <family val="3"/>
            <charset val="128"/>
          </rPr>
          <t>marut:</t>
        </r>
        <r>
          <rPr>
            <sz val="9"/>
            <color indexed="81"/>
            <rFont val="MS P ゴシック"/>
            <family val="3"/>
            <charset val="128"/>
          </rPr>
          <t xml:space="preserve">
3/26出荷分
300本急ぎ品板倉様</t>
        </r>
      </text>
    </comment>
    <comment ref="AR161" authorId="0" shapeId="0" xr:uid="{6F0F3E7F-D5FA-4D15-B3AA-EE777F802A17}">
      <text>
        <r>
          <rPr>
            <b/>
            <sz val="9"/>
            <color indexed="81"/>
            <rFont val="MS P ゴシック"/>
            <family val="3"/>
            <charset val="128"/>
          </rPr>
          <t>marut:</t>
        </r>
        <r>
          <rPr>
            <sz val="9"/>
            <color indexed="81"/>
            <rFont val="MS P ゴシック"/>
            <family val="3"/>
            <charset val="128"/>
          </rPr>
          <t xml:space="preserve">
4/10ﾖｰﾎｰ様お渡し
SKﾂｲﾝ用524本
4/18ﾖｰﾎｰ様お渡し
76本</t>
        </r>
      </text>
    </comment>
    <comment ref="AX161" authorId="0" shapeId="0" xr:uid="{A90A8925-E771-4454-A38B-D61693D83FBC}">
      <text>
        <r>
          <rPr>
            <b/>
            <sz val="9"/>
            <color indexed="81"/>
            <rFont val="MS P ゴシック"/>
            <family val="3"/>
            <charset val="128"/>
          </rPr>
          <t>marut:</t>
        </r>
        <r>
          <rPr>
            <sz val="9"/>
            <color indexed="81"/>
            <rFont val="MS P ゴシック"/>
            <family val="3"/>
            <charset val="128"/>
          </rPr>
          <t xml:space="preserve">
5/16　1100本</t>
        </r>
      </text>
    </comment>
    <comment ref="BJ161" authorId="1" shapeId="0" xr:uid="{93753359-5ACA-431A-BB7A-6EB7C08C69C6}">
      <text>
        <r>
          <rPr>
            <b/>
            <sz val="9"/>
            <color indexed="81"/>
            <rFont val="宋体"/>
            <charset val="128"/>
          </rPr>
          <t>丸高テック株式会社:</t>
        </r>
        <r>
          <rPr>
            <sz val="9"/>
            <color indexed="81"/>
            <rFont val="宋体"/>
            <charset val="128"/>
          </rPr>
          <t xml:space="preserve">
6/2　600
6/6　1200</t>
        </r>
      </text>
    </comment>
    <comment ref="CC161" authorId="0" shapeId="0" xr:uid="{8245C436-24A1-4F2D-B315-2A645E2484C4}">
      <text>
        <r>
          <rPr>
            <b/>
            <sz val="9"/>
            <color indexed="81"/>
            <rFont val="MS P ゴシック"/>
            <family val="3"/>
            <charset val="128"/>
          </rPr>
          <t>marut:</t>
        </r>
        <r>
          <rPr>
            <sz val="9"/>
            <color indexed="81"/>
            <rFont val="MS P ゴシック"/>
            <family val="3"/>
            <charset val="128"/>
          </rPr>
          <t xml:space="preserve">
8/18引取500本</t>
        </r>
      </text>
    </comment>
    <comment ref="G162" authorId="0" shapeId="0" xr:uid="{EF22BB43-8B81-4A2D-8E31-53935AEB00CE}">
      <text>
        <r>
          <rPr>
            <b/>
            <sz val="9"/>
            <color indexed="81"/>
            <rFont val="MS P ゴシック"/>
            <family val="3"/>
            <charset val="128"/>
          </rPr>
          <t>marut:</t>
        </r>
        <r>
          <rPr>
            <sz val="9"/>
            <color indexed="81"/>
            <rFont val="MS P ゴシック"/>
            <family val="3"/>
            <charset val="128"/>
          </rPr>
          <t xml:space="preserve">
LOT10　￥74.9
LOT50　￥67.3
LOT100　￥62.2
LOT500　￥59.7</t>
        </r>
      </text>
    </comment>
    <comment ref="W162" authorId="0" shapeId="0" xr:uid="{374BBA0C-ECE0-48EA-BEEE-1858315CFB53}">
      <text>
        <r>
          <rPr>
            <b/>
            <sz val="9"/>
            <color indexed="81"/>
            <rFont val="MS P ゴシック"/>
            <family val="3"/>
            <charset val="128"/>
          </rPr>
          <t>marut:</t>
        </r>
        <r>
          <rPr>
            <sz val="9"/>
            <color indexed="81"/>
            <rFont val="MS P ゴシック"/>
            <family val="3"/>
            <charset val="128"/>
          </rPr>
          <t xml:space="preserve">
1/29丸高着400本</t>
        </r>
      </text>
    </comment>
    <comment ref="Z162" authorId="0" shapeId="0" xr:uid="{95F637E4-1334-48CF-B386-5F9BD76BA917}">
      <text>
        <r>
          <rPr>
            <b/>
            <sz val="9"/>
            <color indexed="81"/>
            <rFont val="MS P ゴシック"/>
            <family val="3"/>
            <charset val="128"/>
          </rPr>
          <t>marut:</t>
        </r>
        <r>
          <rPr>
            <sz val="9"/>
            <color indexed="81"/>
            <rFont val="MS P ゴシック"/>
            <family val="3"/>
            <charset val="128"/>
          </rPr>
          <t xml:space="preserve">
1/29or1/30
ﾖｰﾎｰ様引取分</t>
        </r>
      </text>
    </comment>
    <comment ref="AF162" authorId="0" shapeId="0" xr:uid="{43C300EC-CCC8-4CDA-B9AA-245A963B78B7}">
      <text>
        <r>
          <rPr>
            <b/>
            <sz val="9"/>
            <color indexed="81"/>
            <rFont val="MS P ゴシック"/>
            <family val="3"/>
            <charset val="128"/>
          </rPr>
          <t>marut:</t>
        </r>
        <r>
          <rPr>
            <sz val="9"/>
            <color indexed="81"/>
            <rFont val="MS P ゴシック"/>
            <family val="3"/>
            <charset val="128"/>
          </rPr>
          <t xml:space="preserve">
3/7納品400個</t>
        </r>
      </text>
    </comment>
    <comment ref="AI162" authorId="0" shapeId="0" xr:uid="{CBED8B73-EA23-43CB-80B7-97D62FCD0DA5}">
      <text>
        <r>
          <rPr>
            <b/>
            <sz val="9"/>
            <color indexed="81"/>
            <rFont val="MS P ゴシック"/>
            <family val="3"/>
            <charset val="128"/>
          </rPr>
          <t>marut:</t>
        </r>
        <r>
          <rPr>
            <sz val="9"/>
            <color indexed="81"/>
            <rFont val="MS P ゴシック"/>
            <family val="3"/>
            <charset val="128"/>
          </rPr>
          <t xml:space="preserve">
3/11引取400本</t>
        </r>
      </text>
    </comment>
    <comment ref="AO162" authorId="0" shapeId="0" xr:uid="{229338B6-83CD-4790-9B54-30343AFAD99A}">
      <text>
        <r>
          <rPr>
            <b/>
            <sz val="9"/>
            <color indexed="81"/>
            <rFont val="MS P ゴシック"/>
            <family val="3"/>
            <charset val="128"/>
          </rPr>
          <t>marut:</t>
        </r>
        <r>
          <rPr>
            <sz val="9"/>
            <color indexed="81"/>
            <rFont val="MS P ゴシック"/>
            <family val="3"/>
            <charset val="128"/>
          </rPr>
          <t xml:space="preserve">
3/26引取　600本
4/17引取　1600本
</t>
        </r>
      </text>
    </comment>
    <comment ref="AP162" authorId="0" shapeId="0" xr:uid="{157CE2FA-D41F-4B3B-9B0D-37461B1BEB53}">
      <text>
        <r>
          <rPr>
            <b/>
            <sz val="9"/>
            <color indexed="81"/>
            <rFont val="MS P ゴシック"/>
            <family val="3"/>
            <charset val="128"/>
          </rPr>
          <t>marut:</t>
        </r>
        <r>
          <rPr>
            <sz val="9"/>
            <color indexed="81"/>
            <rFont val="MS P ゴシック"/>
            <family val="3"/>
            <charset val="128"/>
          </rPr>
          <t xml:space="preserve">
3/26出荷分
300本急ぎ品板倉様</t>
        </r>
      </text>
    </comment>
    <comment ref="AR162" authorId="0" shapeId="0" xr:uid="{5C16A4DD-179D-453B-88DA-C131B1E3247E}">
      <text>
        <r>
          <rPr>
            <b/>
            <sz val="9"/>
            <color indexed="81"/>
            <rFont val="MS P ゴシック"/>
            <family val="3"/>
            <charset val="128"/>
          </rPr>
          <t>marut:</t>
        </r>
        <r>
          <rPr>
            <sz val="9"/>
            <color indexed="81"/>
            <rFont val="MS P ゴシック"/>
            <family val="3"/>
            <charset val="128"/>
          </rPr>
          <t xml:space="preserve">
4/10ﾖｰﾎｰ様お渡し
SKﾂｲﾝ用520本
4/18ﾖｰﾎｰ様お渡し
80本</t>
        </r>
      </text>
    </comment>
    <comment ref="AX162" authorId="0" shapeId="0" xr:uid="{4160EDA4-CB97-4CBC-AAD1-94AC0445732F}">
      <text>
        <r>
          <rPr>
            <b/>
            <sz val="9"/>
            <color indexed="81"/>
            <rFont val="MS P ゴシック"/>
            <family val="3"/>
            <charset val="128"/>
          </rPr>
          <t>marut:</t>
        </r>
        <r>
          <rPr>
            <sz val="9"/>
            <color indexed="81"/>
            <rFont val="MS P ゴシック"/>
            <family val="3"/>
            <charset val="128"/>
          </rPr>
          <t xml:space="preserve">
5/16　1100本</t>
        </r>
      </text>
    </comment>
    <comment ref="BJ162" authorId="1" shapeId="0" xr:uid="{87EE71E2-B054-4914-8C57-E374366FEE3E}">
      <text>
        <r>
          <rPr>
            <b/>
            <sz val="9"/>
            <color indexed="81"/>
            <rFont val="宋体"/>
            <charset val="128"/>
          </rPr>
          <t>丸高テック株式会社:</t>
        </r>
        <r>
          <rPr>
            <sz val="9"/>
            <color indexed="81"/>
            <rFont val="宋体"/>
            <charset val="128"/>
          </rPr>
          <t xml:space="preserve">
6/2　600
6/6　1200</t>
        </r>
      </text>
    </comment>
    <comment ref="CC162" authorId="0" shapeId="0" xr:uid="{84BED1A7-CCFE-41CD-B03A-D46A248B40F3}">
      <text>
        <r>
          <rPr>
            <b/>
            <sz val="9"/>
            <color indexed="81"/>
            <rFont val="MS P ゴシック"/>
            <family val="3"/>
            <charset val="128"/>
          </rPr>
          <t>marut:</t>
        </r>
        <r>
          <rPr>
            <sz val="9"/>
            <color indexed="81"/>
            <rFont val="MS P ゴシック"/>
            <family val="3"/>
            <charset val="128"/>
          </rPr>
          <t xml:space="preserve">
8/18引取500本</t>
        </r>
      </text>
    </comment>
    <comment ref="G163" authorId="0" shapeId="0" xr:uid="{1B70E0AA-C7C1-4DD9-9E04-2A1AF6AD916D}">
      <text>
        <r>
          <rPr>
            <b/>
            <sz val="9"/>
            <color indexed="81"/>
            <rFont val="MS P ゴシック"/>
            <family val="3"/>
            <charset val="128"/>
          </rPr>
          <t>marut:</t>
        </r>
        <r>
          <rPr>
            <sz val="9"/>
            <color indexed="81"/>
            <rFont val="MS P ゴシック"/>
            <family val="3"/>
            <charset val="128"/>
          </rPr>
          <t xml:space="preserve">
LOT196以下　￥187
LOT200　￥148</t>
        </r>
      </text>
    </comment>
    <comment ref="N163" authorId="0" shapeId="0" xr:uid="{09539BCA-507D-41EB-94D6-7D384AF6F6CD}">
      <text>
        <r>
          <rPr>
            <b/>
            <sz val="9"/>
            <color indexed="81"/>
            <rFont val="MS P ゴシック"/>
            <family val="3"/>
            <charset val="128"/>
          </rPr>
          <t>marut:</t>
        </r>
        <r>
          <rPr>
            <sz val="9"/>
            <color indexed="81"/>
            <rFont val="MS P ゴシック"/>
            <family val="3"/>
            <charset val="128"/>
          </rPr>
          <t xml:space="preserve">
1/20　400枚</t>
        </r>
      </text>
    </comment>
    <comment ref="W163" authorId="0" shapeId="0" xr:uid="{3E1EB932-C46D-447B-B4CA-AAD022AAE12A}">
      <text>
        <r>
          <rPr>
            <b/>
            <sz val="9"/>
            <color indexed="81"/>
            <rFont val="MS P ゴシック"/>
            <family val="3"/>
            <charset val="128"/>
          </rPr>
          <t>marut:</t>
        </r>
        <r>
          <rPr>
            <sz val="9"/>
            <color indexed="81"/>
            <rFont val="MS P ゴシック"/>
            <family val="3"/>
            <charset val="128"/>
          </rPr>
          <t xml:space="preserve">
2/19丸高着400枚</t>
        </r>
      </text>
    </comment>
    <comment ref="Z163" authorId="0" shapeId="0" xr:uid="{73B2A2AC-F5A5-4BE1-8E5F-A82B9B33C702}">
      <text>
        <r>
          <rPr>
            <b/>
            <sz val="9"/>
            <color indexed="81"/>
            <rFont val="MS P ゴシック"/>
            <family val="3"/>
            <charset val="128"/>
          </rPr>
          <t>marut:</t>
        </r>
        <r>
          <rPr>
            <sz val="9"/>
            <color indexed="81"/>
            <rFont val="MS P ゴシック"/>
            <family val="3"/>
            <charset val="128"/>
          </rPr>
          <t xml:space="preserve">
1/29or1/30
ﾖｰﾎｰ様引取分</t>
        </r>
      </text>
    </comment>
    <comment ref="AF163" authorId="0" shapeId="0" xr:uid="{4ED54C6D-C327-4F9C-9D46-CD2D719DFC3E}">
      <text>
        <r>
          <rPr>
            <b/>
            <sz val="9"/>
            <color indexed="81"/>
            <rFont val="MS P ゴシック"/>
            <family val="3"/>
            <charset val="128"/>
          </rPr>
          <t>marut:</t>
        </r>
        <r>
          <rPr>
            <sz val="9"/>
            <color indexed="81"/>
            <rFont val="MS P ゴシック"/>
            <family val="3"/>
            <charset val="128"/>
          </rPr>
          <t xml:space="preserve">
3/10納品400個</t>
        </r>
      </text>
    </comment>
    <comment ref="AI163" authorId="0" shapeId="0" xr:uid="{E705BD2F-B8AD-4014-9B63-F6322E4B9633}">
      <text>
        <r>
          <rPr>
            <b/>
            <sz val="9"/>
            <color indexed="81"/>
            <rFont val="MS P ゴシック"/>
            <family val="3"/>
            <charset val="128"/>
          </rPr>
          <t>marut:</t>
        </r>
        <r>
          <rPr>
            <sz val="9"/>
            <color indexed="81"/>
            <rFont val="MS P ゴシック"/>
            <family val="3"/>
            <charset val="128"/>
          </rPr>
          <t xml:space="preserve">
2/25引取400個
3/11引取400個</t>
        </r>
      </text>
    </comment>
    <comment ref="AO163" authorId="0" shapeId="0" xr:uid="{0B9ABEE6-371D-4EED-882E-328D6ADB4966}">
      <text>
        <r>
          <rPr>
            <b/>
            <sz val="9"/>
            <color indexed="81"/>
            <rFont val="MS P ゴシック"/>
            <family val="3"/>
            <charset val="128"/>
          </rPr>
          <t>marut:</t>
        </r>
        <r>
          <rPr>
            <sz val="9"/>
            <color indexed="81"/>
            <rFont val="MS P ゴシック"/>
            <family val="3"/>
            <charset val="128"/>
          </rPr>
          <t xml:space="preserve">
3/26　1200枚</t>
        </r>
      </text>
    </comment>
    <comment ref="AR163" authorId="0" shapeId="0" xr:uid="{3510E6B2-867C-4B8E-A218-64625B55EA99}">
      <text>
        <r>
          <rPr>
            <b/>
            <sz val="9"/>
            <color indexed="81"/>
            <rFont val="MS P ゴシック"/>
            <family val="3"/>
            <charset val="128"/>
          </rPr>
          <t>marut:</t>
        </r>
        <r>
          <rPr>
            <sz val="9"/>
            <color indexed="81"/>
            <rFont val="MS P ゴシック"/>
            <family val="3"/>
            <charset val="128"/>
          </rPr>
          <t xml:space="preserve">
4/10ﾖｰﾎｰ様お渡し
SKﾂｲﾝ用</t>
        </r>
      </text>
    </comment>
    <comment ref="AX163" authorId="0" shapeId="0" xr:uid="{FACF9AEC-A167-43CA-8AA9-421B83AC6887}">
      <text>
        <r>
          <rPr>
            <b/>
            <sz val="9"/>
            <color indexed="81"/>
            <rFont val="MS P ゴシック"/>
            <family val="3"/>
            <charset val="128"/>
          </rPr>
          <t>marut:</t>
        </r>
        <r>
          <rPr>
            <sz val="9"/>
            <color indexed="81"/>
            <rFont val="MS P ゴシック"/>
            <family val="3"/>
            <charset val="128"/>
          </rPr>
          <t xml:space="preserve">
4/21　1600枚</t>
        </r>
      </text>
    </comment>
    <comment ref="BJ163" authorId="1" shapeId="0" xr:uid="{E4486A72-8797-46A8-B195-560E1571D241}">
      <text>
        <r>
          <rPr>
            <b/>
            <sz val="9"/>
            <color indexed="81"/>
            <rFont val="宋体"/>
            <charset val="128"/>
          </rPr>
          <t>丸高テック株式会社:</t>
        </r>
        <r>
          <rPr>
            <sz val="9"/>
            <color indexed="81"/>
            <rFont val="宋体"/>
            <charset val="128"/>
          </rPr>
          <t xml:space="preserve">
6/2　600
6/6　1200</t>
        </r>
      </text>
    </comment>
    <comment ref="BS163" authorId="3" shapeId="0" xr:uid="{64CA14AA-D5F1-4958-BD9C-9867A7424E83}">
      <text>
        <r>
          <rPr>
            <b/>
            <sz val="9"/>
            <color indexed="81"/>
            <rFont val="MS P ゴシック"/>
            <family val="3"/>
            <charset val="128"/>
          </rPr>
          <t>丸高テック:</t>
        </r>
        <r>
          <rPr>
            <sz val="9"/>
            <color indexed="81"/>
            <rFont val="MS P ゴシック"/>
            <family val="3"/>
            <charset val="128"/>
          </rPr>
          <t xml:space="preserve">
6/30仕損4個
</t>
        </r>
      </text>
    </comment>
    <comment ref="CC163" authorId="0" shapeId="0" xr:uid="{F1295C4A-4EE6-4B3E-B419-D3E029BDE403}">
      <text>
        <r>
          <rPr>
            <b/>
            <sz val="9"/>
            <color indexed="81"/>
            <rFont val="MS P ゴシック"/>
            <family val="3"/>
            <charset val="128"/>
          </rPr>
          <t>marut:</t>
        </r>
        <r>
          <rPr>
            <sz val="9"/>
            <color indexed="81"/>
            <rFont val="MS P ゴシック"/>
            <family val="3"/>
            <charset val="128"/>
          </rPr>
          <t xml:space="preserve">
8/18引取500枚</t>
        </r>
      </text>
    </comment>
    <comment ref="G165" authorId="0" shapeId="0" xr:uid="{44B14E69-3E52-4F76-A965-A5AAFF360CD9}">
      <text>
        <r>
          <rPr>
            <b/>
            <sz val="9"/>
            <color indexed="81"/>
            <rFont val="MS P ゴシック"/>
            <family val="3"/>
            <charset val="128"/>
          </rPr>
          <t>marut:</t>
        </r>
        <r>
          <rPr>
            <sz val="9"/>
            <color indexed="81"/>
            <rFont val="MS P ゴシック"/>
            <family val="3"/>
            <charset val="128"/>
          </rPr>
          <t xml:space="preserve">
LOT10　￥31.4
LOT50　￥28.8
LOT100　￥27
LOT500　￥26.1</t>
        </r>
      </text>
    </comment>
    <comment ref="W165" authorId="0" shapeId="0" xr:uid="{F39416D4-26A3-440C-80B2-4E78D9636E6E}">
      <text>
        <r>
          <rPr>
            <b/>
            <sz val="9"/>
            <color indexed="81"/>
            <rFont val="MS P ゴシック"/>
            <family val="3"/>
            <charset val="128"/>
          </rPr>
          <t>marut:</t>
        </r>
        <r>
          <rPr>
            <sz val="9"/>
            <color indexed="81"/>
            <rFont val="MS P ゴシック"/>
            <family val="3"/>
            <charset val="128"/>
          </rPr>
          <t xml:space="preserve">
2/7　300個
サンエー電機引取</t>
        </r>
      </text>
    </comment>
    <comment ref="G166" authorId="0" shapeId="0" xr:uid="{6B66E749-DCDB-4F67-918E-F94631830408}">
      <text>
        <r>
          <rPr>
            <b/>
            <sz val="9"/>
            <color indexed="81"/>
            <rFont val="MS P ゴシック"/>
            <family val="3"/>
            <charset val="128"/>
          </rPr>
          <t>marut:</t>
        </r>
        <r>
          <rPr>
            <sz val="9"/>
            <color indexed="81"/>
            <rFont val="MS P ゴシック"/>
            <family val="3"/>
            <charset val="128"/>
          </rPr>
          <t xml:space="preserve">
LOT10　￥29.6
LOT50　￥26.9
LOT100　￥25.2
LOT500　￥24.3</t>
        </r>
      </text>
    </comment>
    <comment ref="W166" authorId="0" shapeId="0" xr:uid="{CCB97E98-8C22-4AFC-B14C-DBFA6D5163EF}">
      <text>
        <r>
          <rPr>
            <b/>
            <sz val="9"/>
            <color indexed="81"/>
            <rFont val="MS P ゴシック"/>
            <family val="3"/>
            <charset val="128"/>
          </rPr>
          <t>marut:</t>
        </r>
        <r>
          <rPr>
            <sz val="9"/>
            <color indexed="81"/>
            <rFont val="MS P ゴシック"/>
            <family val="3"/>
            <charset val="128"/>
          </rPr>
          <t xml:space="preserve">
2/7　300個
サンエー電機引取</t>
        </r>
      </text>
    </comment>
    <comment ref="N167" authorId="0" shapeId="0" xr:uid="{F1DFD17C-ECC8-45D0-BBCC-8C5D43A92613}">
      <text>
        <r>
          <rPr>
            <b/>
            <sz val="9"/>
            <color indexed="81"/>
            <rFont val="MS P ゴシック"/>
            <family val="3"/>
            <charset val="128"/>
          </rPr>
          <t>marut:</t>
        </r>
        <r>
          <rPr>
            <sz val="9"/>
            <color indexed="81"/>
            <rFont val="MS P ゴシック"/>
            <family val="3"/>
            <charset val="128"/>
          </rPr>
          <t xml:space="preserve">
1/6　300本
ｻﾝｴｰ電機様買取</t>
        </r>
      </text>
    </comment>
    <comment ref="P167" authorId="0" shapeId="0" xr:uid="{30D8695E-6D69-4C5F-8D3D-12C7F35E24EE}">
      <text>
        <r>
          <rPr>
            <b/>
            <sz val="9"/>
            <color indexed="81"/>
            <rFont val="MS P ゴシック"/>
            <family val="3"/>
            <charset val="128"/>
          </rPr>
          <t>marut:</t>
        </r>
        <r>
          <rPr>
            <sz val="9"/>
            <color indexed="81"/>
            <rFont val="MS P ゴシック"/>
            <family val="3"/>
            <charset val="128"/>
          </rPr>
          <t xml:space="preserve">
1/6着　200
1/9着　300</t>
        </r>
      </text>
    </comment>
    <comment ref="W167" authorId="0" shapeId="0" xr:uid="{6BD81E0D-5C62-497B-B8AD-45F527FC752B}">
      <text>
        <r>
          <rPr>
            <b/>
            <sz val="9"/>
            <color indexed="81"/>
            <rFont val="MS P ゴシック"/>
            <family val="3"/>
            <charset val="128"/>
          </rPr>
          <t>marut:</t>
        </r>
        <r>
          <rPr>
            <sz val="9"/>
            <color indexed="81"/>
            <rFont val="MS P ゴシック"/>
            <family val="3"/>
            <charset val="128"/>
          </rPr>
          <t xml:space="preserve">
2/7　300個
サンエー電機引取</t>
        </r>
      </text>
    </comment>
    <comment ref="BI168" authorId="1" shapeId="0" xr:uid="{D8DD162E-3424-4E75-8D83-69CA85A4C45D}">
      <text>
        <r>
          <rPr>
            <b/>
            <sz val="9"/>
            <color indexed="81"/>
            <rFont val="宋体"/>
            <charset val="128"/>
          </rPr>
          <t>丸高テック株式会社:</t>
        </r>
        <r>
          <rPr>
            <sz val="9"/>
            <color indexed="81"/>
            <rFont val="宋体"/>
            <charset val="128"/>
          </rPr>
          <t xml:space="preserve">
5/30　234</t>
        </r>
      </text>
    </comment>
    <comment ref="BI169" authorId="1" shapeId="0" xr:uid="{3C1C3F22-FF0B-4BA8-92D4-F9D80BCE6B8C}">
      <text>
        <r>
          <rPr>
            <b/>
            <sz val="9"/>
            <color indexed="81"/>
            <rFont val="宋体"/>
            <charset val="128"/>
          </rPr>
          <t>丸高テック株式会社:</t>
        </r>
        <r>
          <rPr>
            <sz val="9"/>
            <color indexed="81"/>
            <rFont val="宋体"/>
            <charset val="128"/>
          </rPr>
          <t xml:space="preserve">
5/30　234</t>
        </r>
      </text>
    </comment>
    <comment ref="BI170" authorId="1" shapeId="0" xr:uid="{6A1655D7-E32C-4412-8CEE-EA32093ACA59}">
      <text>
        <r>
          <rPr>
            <b/>
            <sz val="9"/>
            <color indexed="81"/>
            <rFont val="宋体"/>
            <charset val="128"/>
          </rPr>
          <t>丸高テック株式会社:</t>
        </r>
        <r>
          <rPr>
            <sz val="9"/>
            <color indexed="81"/>
            <rFont val="宋体"/>
            <charset val="128"/>
          </rPr>
          <t xml:space="preserve">
5/30　234</t>
        </r>
      </text>
    </comment>
    <comment ref="BI171" authorId="1" shapeId="0" xr:uid="{BB142A36-D4D1-4A36-B817-BE382D14CB7C}">
      <text>
        <r>
          <rPr>
            <b/>
            <sz val="9"/>
            <color indexed="81"/>
            <rFont val="宋体"/>
            <charset val="128"/>
          </rPr>
          <t>丸高テック株式会社:</t>
        </r>
        <r>
          <rPr>
            <sz val="9"/>
            <color indexed="81"/>
            <rFont val="宋体"/>
            <charset val="128"/>
          </rPr>
          <t xml:space="preserve">
5/30　234</t>
        </r>
      </text>
    </comment>
    <comment ref="N172" authorId="0" shapeId="0" xr:uid="{CA84B545-1F13-4EC2-84F1-3841BB3F0090}">
      <text>
        <r>
          <rPr>
            <b/>
            <sz val="9"/>
            <color indexed="81"/>
            <rFont val="MS P ゴシック"/>
            <family val="3"/>
            <charset val="128"/>
          </rPr>
          <t>marut:</t>
        </r>
        <r>
          <rPr>
            <sz val="9"/>
            <color indexed="81"/>
            <rFont val="MS P ゴシック"/>
            <family val="3"/>
            <charset val="128"/>
          </rPr>
          <t xml:space="preserve">
1/6　300枚
ｻﾝｴｰ電機様買取</t>
        </r>
      </text>
    </comment>
    <comment ref="W173" authorId="0" shapeId="0" xr:uid="{4D0C3C5E-FF1E-479F-80B7-7A294EC87B30}">
      <text>
        <r>
          <rPr>
            <b/>
            <sz val="9"/>
            <color indexed="81"/>
            <rFont val="MS P ゴシック"/>
            <family val="3"/>
            <charset val="128"/>
          </rPr>
          <t>marut:</t>
        </r>
        <r>
          <rPr>
            <sz val="9"/>
            <color indexed="81"/>
            <rFont val="MS P ゴシック"/>
            <family val="3"/>
            <charset val="128"/>
          </rPr>
          <t xml:space="preserve">
2/7　649個
サンエー電機引取</t>
        </r>
      </text>
    </comment>
    <comment ref="AF173" authorId="0" shapeId="0" xr:uid="{70F402D1-3527-4B5C-B5FD-54233CBE4EBC}">
      <text>
        <r>
          <rPr>
            <b/>
            <sz val="9"/>
            <color indexed="81"/>
            <rFont val="MS P ゴシック"/>
            <family val="3"/>
            <charset val="128"/>
          </rPr>
          <t>marut:</t>
        </r>
        <r>
          <rPr>
            <sz val="9"/>
            <color indexed="81"/>
            <rFont val="MS P ゴシック"/>
            <family val="3"/>
            <charset val="128"/>
          </rPr>
          <t xml:space="preserve">
3/7納品150本
SBTA0003用
吉川S/S返却1本</t>
        </r>
      </text>
    </comment>
    <comment ref="AH173" authorId="0" shapeId="0" xr:uid="{FD99A9D5-2C15-48C0-9568-E727D0CF969D}">
      <text>
        <r>
          <rPr>
            <b/>
            <sz val="9"/>
            <color indexed="81"/>
            <rFont val="MS P ゴシック"/>
            <family val="3"/>
            <charset val="128"/>
          </rPr>
          <t>marut:</t>
        </r>
        <r>
          <rPr>
            <sz val="9"/>
            <color indexed="81"/>
            <rFont val="MS P ゴシック"/>
            <family val="3"/>
            <charset val="128"/>
          </rPr>
          <t xml:space="preserve">
3/18持ち込み</t>
        </r>
      </text>
    </comment>
    <comment ref="AX173" authorId="0" shapeId="0" xr:uid="{31157D9E-6F1A-4A26-B5D7-043F4D710EA2}">
      <text>
        <r>
          <rPr>
            <b/>
            <sz val="9"/>
            <color indexed="81"/>
            <rFont val="MS P ゴシック"/>
            <family val="3"/>
            <charset val="128"/>
          </rPr>
          <t>marut:</t>
        </r>
        <r>
          <rPr>
            <sz val="9"/>
            <color indexed="81"/>
            <rFont val="MS P ゴシック"/>
            <family val="3"/>
            <charset val="128"/>
          </rPr>
          <t xml:space="preserve">
5/16　500本</t>
        </r>
      </text>
    </comment>
    <comment ref="BI173" authorId="0" shapeId="0" xr:uid="{0A57EED3-721B-45AF-95DF-F32B3D7CE24A}">
      <text>
        <r>
          <rPr>
            <b/>
            <sz val="9"/>
            <color indexed="81"/>
            <rFont val="MS P ゴシック"/>
            <family val="3"/>
            <charset val="128"/>
          </rPr>
          <t>marut:</t>
        </r>
        <r>
          <rPr>
            <sz val="9"/>
            <color indexed="81"/>
            <rFont val="MS P ゴシック"/>
            <family val="3"/>
            <charset val="128"/>
          </rPr>
          <t xml:space="preserve">
5/23　陳さん持込
508本
(1本・7本・500本）</t>
        </r>
      </text>
    </comment>
    <comment ref="E174" authorId="1" shapeId="0" xr:uid="{C13F540C-12AE-4975-B8DF-411C6970DD8C}">
      <text>
        <r>
          <rPr>
            <b/>
            <sz val="9"/>
            <color indexed="81"/>
            <rFont val="宋体"/>
            <charset val="128"/>
          </rPr>
          <t>丸高テック株式会社:</t>
        </r>
        <r>
          <rPr>
            <sz val="9"/>
            <color indexed="81"/>
            <rFont val="宋体"/>
            <charset val="128"/>
          </rPr>
          <t xml:space="preserve">
品名間違い？</t>
        </r>
      </text>
    </comment>
    <comment ref="F174" authorId="1" shapeId="0" xr:uid="{0F5E4D54-8B5D-4DB5-88CB-B4BADF2208B9}">
      <text>
        <r>
          <rPr>
            <b/>
            <sz val="9"/>
            <color indexed="81"/>
            <rFont val="宋体"/>
            <charset val="128"/>
          </rPr>
          <t>丸高テック株式会社:</t>
        </r>
        <r>
          <rPr>
            <sz val="9"/>
            <color indexed="81"/>
            <rFont val="宋体"/>
            <charset val="128"/>
          </rPr>
          <t xml:space="preserve">
仕入れ先間違い？</t>
        </r>
      </text>
    </comment>
    <comment ref="W174" authorId="0" shapeId="0" xr:uid="{26404598-65AF-4F8A-8B57-943ABE861A37}">
      <text>
        <r>
          <rPr>
            <b/>
            <sz val="9"/>
            <color indexed="81"/>
            <rFont val="MS P ゴシック"/>
            <family val="3"/>
            <charset val="128"/>
          </rPr>
          <t>marut:</t>
        </r>
        <r>
          <rPr>
            <sz val="9"/>
            <color indexed="81"/>
            <rFont val="MS P ゴシック"/>
            <family val="3"/>
            <charset val="128"/>
          </rPr>
          <t xml:space="preserve">
2/7 216個
サンエー電機引取</t>
        </r>
      </text>
    </comment>
    <comment ref="AF174" authorId="0" shapeId="0" xr:uid="{0814F543-4306-490E-9DA3-CA2003C8535C}">
      <text>
        <r>
          <rPr>
            <b/>
            <sz val="9"/>
            <color indexed="81"/>
            <rFont val="MS P ゴシック"/>
            <family val="3"/>
            <charset val="128"/>
          </rPr>
          <t>marut:</t>
        </r>
        <r>
          <rPr>
            <sz val="9"/>
            <color indexed="81"/>
            <rFont val="MS P ゴシック"/>
            <family val="3"/>
            <charset val="128"/>
          </rPr>
          <t xml:space="preserve">
3/3ｻﾝｴｰ電機様引取
在庫買取180個
</t>
        </r>
      </text>
    </comment>
    <comment ref="AH174" authorId="0" shapeId="0" xr:uid="{05B21321-10CF-444B-B8B6-CEF7AB751174}">
      <text>
        <r>
          <rPr>
            <b/>
            <sz val="9"/>
            <color indexed="81"/>
            <rFont val="MS P ゴシック"/>
            <family val="3"/>
            <charset val="128"/>
          </rPr>
          <t>marut:</t>
        </r>
        <r>
          <rPr>
            <sz val="9"/>
            <color indexed="81"/>
            <rFont val="MS P ゴシック"/>
            <family val="3"/>
            <charset val="128"/>
          </rPr>
          <t xml:space="preserve">
3/18持ち込み</t>
        </r>
      </text>
    </comment>
    <comment ref="BI174" authorId="0" shapeId="0" xr:uid="{1B3110F3-DEDF-4229-861D-C952ABBC5D4F}">
      <text>
        <r>
          <rPr>
            <b/>
            <sz val="9"/>
            <color indexed="81"/>
            <rFont val="MS P ゴシック"/>
            <family val="3"/>
            <charset val="128"/>
          </rPr>
          <t>marut:</t>
        </r>
        <r>
          <rPr>
            <sz val="9"/>
            <color indexed="81"/>
            <rFont val="MS P ゴシック"/>
            <family val="3"/>
            <charset val="128"/>
          </rPr>
          <t xml:space="preserve">
5/23陳さん持込
232個
（15・100･17・100）
追加20個支給済</t>
        </r>
      </text>
    </comment>
    <comment ref="AF175" authorId="0" shapeId="0" xr:uid="{8F2B8C25-13BB-48AA-A877-46CFE8BDCAAD}">
      <text>
        <r>
          <rPr>
            <b/>
            <sz val="9"/>
            <color indexed="81"/>
            <rFont val="MS P ゴシック"/>
            <family val="3"/>
            <charset val="128"/>
          </rPr>
          <t>marut:</t>
        </r>
        <r>
          <rPr>
            <sz val="9"/>
            <color indexed="81"/>
            <rFont val="MS P ゴシック"/>
            <family val="3"/>
            <charset val="128"/>
          </rPr>
          <t xml:space="preserve">
3/11在庫買取</t>
        </r>
      </text>
    </comment>
    <comment ref="AH175" authorId="0" shapeId="0" xr:uid="{E9EA800B-686D-426C-839F-B84D9A171D6E}">
      <text>
        <r>
          <rPr>
            <b/>
            <sz val="9"/>
            <color indexed="81"/>
            <rFont val="MS P ゴシック"/>
            <family val="3"/>
            <charset val="128"/>
          </rPr>
          <t>marut:</t>
        </r>
        <r>
          <rPr>
            <sz val="9"/>
            <color indexed="81"/>
            <rFont val="MS P ゴシック"/>
            <family val="3"/>
            <charset val="128"/>
          </rPr>
          <t xml:space="preserve">
3/17 吉川S/Sお渡し
陳さん</t>
        </r>
      </text>
    </comment>
    <comment ref="CL175" authorId="0" shapeId="0" xr:uid="{C5C02AE5-61CE-4137-B3CB-31DD3DB28232}">
      <text>
        <r>
          <rPr>
            <b/>
            <sz val="9"/>
            <color indexed="81"/>
            <rFont val="MS P ゴシック"/>
            <family val="3"/>
            <charset val="128"/>
          </rPr>
          <t>marut:</t>
        </r>
        <r>
          <rPr>
            <sz val="9"/>
            <color indexed="81"/>
            <rFont val="MS P ゴシック"/>
            <family val="3"/>
            <charset val="128"/>
          </rPr>
          <t xml:space="preserve">
1JV　108台用</t>
        </r>
      </text>
    </comment>
    <comment ref="AF176" authorId="0" shapeId="0" xr:uid="{C6D92A18-E152-4D15-BC35-D2C573A1E8FF}">
      <text>
        <r>
          <rPr>
            <b/>
            <sz val="9"/>
            <color indexed="81"/>
            <rFont val="MS P ゴシック"/>
            <family val="3"/>
            <charset val="128"/>
          </rPr>
          <t>marut:</t>
        </r>
        <r>
          <rPr>
            <sz val="9"/>
            <color indexed="81"/>
            <rFont val="MS P ゴシック"/>
            <family val="3"/>
            <charset val="128"/>
          </rPr>
          <t xml:space="preserve">
3/11在庫買取</t>
        </r>
      </text>
    </comment>
    <comment ref="AH176" authorId="0" shapeId="0" xr:uid="{2727DD30-50C8-4D9C-8BC2-CD6E30CAECC9}">
      <text>
        <r>
          <rPr>
            <b/>
            <sz val="9"/>
            <color indexed="81"/>
            <rFont val="MS P ゴシック"/>
            <family val="3"/>
            <charset val="128"/>
          </rPr>
          <t>marut:</t>
        </r>
        <r>
          <rPr>
            <sz val="9"/>
            <color indexed="81"/>
            <rFont val="MS P ゴシック"/>
            <family val="3"/>
            <charset val="128"/>
          </rPr>
          <t xml:space="preserve">
3/17 吉川S/Sお渡し
陳さん</t>
        </r>
      </text>
    </comment>
    <comment ref="CL176" authorId="0" shapeId="0" xr:uid="{E1941B3B-7A65-4024-B725-74651096AF84}">
      <text>
        <r>
          <rPr>
            <b/>
            <sz val="9"/>
            <color indexed="81"/>
            <rFont val="MS P ゴシック"/>
            <family val="3"/>
            <charset val="128"/>
          </rPr>
          <t>marut:</t>
        </r>
        <r>
          <rPr>
            <sz val="9"/>
            <color indexed="81"/>
            <rFont val="MS P ゴシック"/>
            <family val="3"/>
            <charset val="128"/>
          </rPr>
          <t xml:space="preserve">
1JV　108台用</t>
        </r>
      </text>
    </comment>
    <comment ref="AF177" authorId="0" shapeId="0" xr:uid="{713D5BF0-F8DE-4AFC-B202-FB36CC014478}">
      <text>
        <r>
          <rPr>
            <b/>
            <sz val="9"/>
            <color indexed="81"/>
            <rFont val="MS P ゴシック"/>
            <family val="3"/>
            <charset val="128"/>
          </rPr>
          <t>marut:</t>
        </r>
        <r>
          <rPr>
            <sz val="9"/>
            <color indexed="81"/>
            <rFont val="MS P ゴシック"/>
            <family val="3"/>
            <charset val="128"/>
          </rPr>
          <t xml:space="preserve">
3/11在庫買取</t>
        </r>
      </text>
    </comment>
    <comment ref="AH177" authorId="0" shapeId="0" xr:uid="{E9E707B4-4078-45A5-9F20-CE59C20546DC}">
      <text>
        <r>
          <rPr>
            <b/>
            <sz val="9"/>
            <color indexed="81"/>
            <rFont val="MS P ゴシック"/>
            <family val="3"/>
            <charset val="128"/>
          </rPr>
          <t>marut:</t>
        </r>
        <r>
          <rPr>
            <sz val="9"/>
            <color indexed="81"/>
            <rFont val="MS P ゴシック"/>
            <family val="3"/>
            <charset val="128"/>
          </rPr>
          <t xml:space="preserve">
3/17 吉川S/Sお渡し
陳さん</t>
        </r>
      </text>
    </comment>
    <comment ref="CL177" authorId="0" shapeId="0" xr:uid="{F7F4C5D3-D6D6-42DD-87DF-703CDDB62ECA}">
      <text>
        <r>
          <rPr>
            <b/>
            <sz val="9"/>
            <color indexed="81"/>
            <rFont val="MS P ゴシック"/>
            <family val="3"/>
            <charset val="128"/>
          </rPr>
          <t>marut:</t>
        </r>
        <r>
          <rPr>
            <sz val="9"/>
            <color indexed="81"/>
            <rFont val="MS P ゴシック"/>
            <family val="3"/>
            <charset val="128"/>
          </rPr>
          <t xml:space="preserve">
1JV　108台用</t>
        </r>
      </text>
    </comment>
    <comment ref="AF178" authorId="0" shapeId="0" xr:uid="{F7D72188-9931-4C50-B0F9-56967D62369D}">
      <text>
        <r>
          <rPr>
            <b/>
            <sz val="9"/>
            <color indexed="81"/>
            <rFont val="MS P ゴシック"/>
            <family val="3"/>
            <charset val="128"/>
          </rPr>
          <t>marut:</t>
        </r>
        <r>
          <rPr>
            <sz val="9"/>
            <color indexed="81"/>
            <rFont val="MS P ゴシック"/>
            <family val="3"/>
            <charset val="128"/>
          </rPr>
          <t xml:space="preserve">
3/11在庫買取</t>
        </r>
      </text>
    </comment>
    <comment ref="AH178" authorId="0" shapeId="0" xr:uid="{B730CF99-64FF-453E-BCAD-AB26308A2D4B}">
      <text>
        <r>
          <rPr>
            <b/>
            <sz val="9"/>
            <color indexed="81"/>
            <rFont val="MS P ゴシック"/>
            <family val="3"/>
            <charset val="128"/>
          </rPr>
          <t>marut:</t>
        </r>
        <r>
          <rPr>
            <sz val="9"/>
            <color indexed="81"/>
            <rFont val="MS P ゴシック"/>
            <family val="3"/>
            <charset val="128"/>
          </rPr>
          <t xml:space="preserve">
3/17 吉川S/Sお渡し
陳さん</t>
        </r>
      </text>
    </comment>
    <comment ref="CL178" authorId="0" shapeId="0" xr:uid="{2BCDD41E-ED00-48FE-9344-38CE6730E373}">
      <text>
        <r>
          <rPr>
            <b/>
            <sz val="9"/>
            <color indexed="81"/>
            <rFont val="MS P ゴシック"/>
            <family val="3"/>
            <charset val="128"/>
          </rPr>
          <t>marut:</t>
        </r>
        <r>
          <rPr>
            <sz val="9"/>
            <color indexed="81"/>
            <rFont val="MS P ゴシック"/>
            <family val="3"/>
            <charset val="128"/>
          </rPr>
          <t xml:space="preserve">
1JV　108台用</t>
        </r>
      </text>
    </comment>
    <comment ref="AF179" authorId="0" shapeId="0" xr:uid="{94C9A4A6-6B3A-46EF-BBCA-345407DCC513}">
      <text>
        <r>
          <rPr>
            <b/>
            <sz val="9"/>
            <color indexed="81"/>
            <rFont val="MS P ゴシック"/>
            <family val="3"/>
            <charset val="128"/>
          </rPr>
          <t>marut:</t>
        </r>
        <r>
          <rPr>
            <sz val="9"/>
            <color indexed="81"/>
            <rFont val="MS P ゴシック"/>
            <family val="3"/>
            <charset val="128"/>
          </rPr>
          <t xml:space="preserve">
3/11在庫買取</t>
        </r>
      </text>
    </comment>
    <comment ref="AH179" authorId="0" shapeId="0" xr:uid="{AE3D4B10-6B56-4AD9-AA23-E0EB0461DC99}">
      <text>
        <r>
          <rPr>
            <b/>
            <sz val="9"/>
            <color indexed="81"/>
            <rFont val="MS P ゴシック"/>
            <family val="3"/>
            <charset val="128"/>
          </rPr>
          <t>marut:</t>
        </r>
        <r>
          <rPr>
            <sz val="9"/>
            <color indexed="81"/>
            <rFont val="MS P ゴシック"/>
            <family val="3"/>
            <charset val="128"/>
          </rPr>
          <t xml:space="preserve">
3/17 吉川S/Sお渡し
陳さん</t>
        </r>
      </text>
    </comment>
    <comment ref="CL179" authorId="0" shapeId="0" xr:uid="{F4DF242F-6E20-4311-8347-F238A69C9645}">
      <text>
        <r>
          <rPr>
            <b/>
            <sz val="9"/>
            <color indexed="81"/>
            <rFont val="MS P ゴシック"/>
            <family val="3"/>
            <charset val="128"/>
          </rPr>
          <t>marut:</t>
        </r>
        <r>
          <rPr>
            <sz val="9"/>
            <color indexed="81"/>
            <rFont val="MS P ゴシック"/>
            <family val="3"/>
            <charset val="128"/>
          </rPr>
          <t xml:space="preserve">
1JV　108台用</t>
        </r>
      </text>
    </comment>
    <comment ref="AF180" authorId="0" shapeId="0" xr:uid="{4ACFD2DF-37C7-4A41-A3A6-985E0C6E8255}">
      <text>
        <r>
          <rPr>
            <b/>
            <sz val="9"/>
            <color indexed="81"/>
            <rFont val="MS P ゴシック"/>
            <family val="3"/>
            <charset val="128"/>
          </rPr>
          <t>marut:</t>
        </r>
        <r>
          <rPr>
            <sz val="9"/>
            <color indexed="81"/>
            <rFont val="MS P ゴシック"/>
            <family val="3"/>
            <charset val="128"/>
          </rPr>
          <t xml:space="preserve">
3/11在庫買取</t>
        </r>
      </text>
    </comment>
    <comment ref="AH180" authorId="0" shapeId="0" xr:uid="{CFB99740-52FB-45CD-9CE1-A3EAF7340E15}">
      <text>
        <r>
          <rPr>
            <b/>
            <sz val="9"/>
            <color indexed="81"/>
            <rFont val="MS P ゴシック"/>
            <family val="3"/>
            <charset val="128"/>
          </rPr>
          <t>marut:</t>
        </r>
        <r>
          <rPr>
            <sz val="9"/>
            <color indexed="81"/>
            <rFont val="MS P ゴシック"/>
            <family val="3"/>
            <charset val="128"/>
          </rPr>
          <t xml:space="preserve">
3/17 吉川S/Sお渡し
陳さん</t>
        </r>
      </text>
    </comment>
    <comment ref="AF181" authorId="0" shapeId="0" xr:uid="{EB4A39A5-2E42-4DD5-B0DE-93D9C2462355}">
      <text>
        <r>
          <rPr>
            <b/>
            <sz val="9"/>
            <color indexed="81"/>
            <rFont val="MS P ゴシック"/>
            <family val="3"/>
            <charset val="128"/>
          </rPr>
          <t>marut:</t>
        </r>
        <r>
          <rPr>
            <sz val="9"/>
            <color indexed="81"/>
            <rFont val="MS P ゴシック"/>
            <family val="3"/>
            <charset val="128"/>
          </rPr>
          <t xml:space="preserve">
3/11在庫買取</t>
        </r>
      </text>
    </comment>
    <comment ref="AH181" authorId="0" shapeId="0" xr:uid="{638FAAA5-BECB-46C4-B660-E97E6C897929}">
      <text>
        <r>
          <rPr>
            <b/>
            <sz val="9"/>
            <color indexed="81"/>
            <rFont val="MS P ゴシック"/>
            <family val="3"/>
            <charset val="128"/>
          </rPr>
          <t>marut:</t>
        </r>
        <r>
          <rPr>
            <sz val="9"/>
            <color indexed="81"/>
            <rFont val="MS P ゴシック"/>
            <family val="3"/>
            <charset val="128"/>
          </rPr>
          <t xml:space="preserve">
3/17 吉川S/Sお渡し
陳さん</t>
        </r>
      </text>
    </comment>
    <comment ref="CL181" authorId="0" shapeId="0" xr:uid="{8F6CFAC6-88AA-402B-AC25-B9721DC38485}">
      <text>
        <r>
          <rPr>
            <b/>
            <sz val="9"/>
            <color indexed="81"/>
            <rFont val="MS P ゴシック"/>
            <family val="3"/>
            <charset val="128"/>
          </rPr>
          <t>marut:</t>
        </r>
        <r>
          <rPr>
            <sz val="9"/>
            <color indexed="81"/>
            <rFont val="MS P ゴシック"/>
            <family val="3"/>
            <charset val="128"/>
          </rPr>
          <t xml:space="preserve">
1JV　108台用</t>
        </r>
      </text>
    </comment>
    <comment ref="AF182" authorId="0" shapeId="0" xr:uid="{2884EEDF-2D2C-47F9-AB22-480A45F1801E}">
      <text>
        <r>
          <rPr>
            <b/>
            <sz val="9"/>
            <color indexed="81"/>
            <rFont val="MS P ゴシック"/>
            <family val="3"/>
            <charset val="128"/>
          </rPr>
          <t>marut:</t>
        </r>
        <r>
          <rPr>
            <sz val="9"/>
            <color indexed="81"/>
            <rFont val="MS P ゴシック"/>
            <family val="3"/>
            <charset val="128"/>
          </rPr>
          <t xml:space="preserve">
3/11在庫買取</t>
        </r>
      </text>
    </comment>
    <comment ref="AH182" authorId="0" shapeId="0" xr:uid="{2C080AF4-742A-4B48-B8C5-44C7503F8DF8}">
      <text>
        <r>
          <rPr>
            <b/>
            <sz val="9"/>
            <color indexed="81"/>
            <rFont val="MS P ゴシック"/>
            <family val="3"/>
            <charset val="128"/>
          </rPr>
          <t>marut:</t>
        </r>
        <r>
          <rPr>
            <sz val="9"/>
            <color indexed="81"/>
            <rFont val="MS P ゴシック"/>
            <family val="3"/>
            <charset val="128"/>
          </rPr>
          <t xml:space="preserve">
3/17 吉川S/Sお渡し
陳さん</t>
        </r>
      </text>
    </comment>
    <comment ref="CL182" authorId="0" shapeId="0" xr:uid="{8FAFAB04-07D2-454C-BF24-6963B032A056}">
      <text>
        <r>
          <rPr>
            <b/>
            <sz val="9"/>
            <color indexed="81"/>
            <rFont val="MS P ゴシック"/>
            <family val="3"/>
            <charset val="128"/>
          </rPr>
          <t>marut:</t>
        </r>
        <r>
          <rPr>
            <sz val="9"/>
            <color indexed="81"/>
            <rFont val="MS P ゴシック"/>
            <family val="3"/>
            <charset val="128"/>
          </rPr>
          <t xml:space="preserve">
1JV　108台用</t>
        </r>
      </text>
    </comment>
    <comment ref="AF183" authorId="0" shapeId="0" xr:uid="{A3958E1C-8CD9-4DB3-9C57-320C1C889B90}">
      <text>
        <r>
          <rPr>
            <b/>
            <sz val="9"/>
            <color indexed="81"/>
            <rFont val="MS P ゴシック"/>
            <family val="3"/>
            <charset val="128"/>
          </rPr>
          <t>marut:</t>
        </r>
        <r>
          <rPr>
            <sz val="9"/>
            <color indexed="81"/>
            <rFont val="MS P ゴシック"/>
            <family val="3"/>
            <charset val="128"/>
          </rPr>
          <t xml:space="preserve">
3/11在庫買取</t>
        </r>
      </text>
    </comment>
    <comment ref="AH183" authorId="0" shapeId="0" xr:uid="{8958B1E3-2171-4A04-B17F-9A229D7158E4}">
      <text>
        <r>
          <rPr>
            <b/>
            <sz val="9"/>
            <color indexed="81"/>
            <rFont val="MS P ゴシック"/>
            <family val="3"/>
            <charset val="128"/>
          </rPr>
          <t>marut:</t>
        </r>
        <r>
          <rPr>
            <sz val="9"/>
            <color indexed="81"/>
            <rFont val="MS P ゴシック"/>
            <family val="3"/>
            <charset val="128"/>
          </rPr>
          <t xml:space="preserve">
3/17 吉川S/Sお渡し
陳さん</t>
        </r>
      </text>
    </comment>
    <comment ref="CL183" authorId="0" shapeId="0" xr:uid="{477D1F52-30F9-46B7-B57F-93619715058D}">
      <text>
        <r>
          <rPr>
            <b/>
            <sz val="9"/>
            <color indexed="81"/>
            <rFont val="MS P ゴシック"/>
            <family val="3"/>
            <charset val="128"/>
          </rPr>
          <t>marut:</t>
        </r>
        <r>
          <rPr>
            <sz val="9"/>
            <color indexed="81"/>
            <rFont val="MS P ゴシック"/>
            <family val="3"/>
            <charset val="128"/>
          </rPr>
          <t xml:space="preserve">
1JV　108台用</t>
        </r>
      </text>
    </comment>
    <comment ref="AF184" authorId="0" shapeId="0" xr:uid="{0E043ED5-B1E5-4258-8085-C223CD8E72E2}">
      <text>
        <r>
          <rPr>
            <b/>
            <sz val="9"/>
            <color indexed="81"/>
            <rFont val="MS P ゴシック"/>
            <family val="3"/>
            <charset val="128"/>
          </rPr>
          <t>marut:</t>
        </r>
        <r>
          <rPr>
            <sz val="9"/>
            <color indexed="81"/>
            <rFont val="MS P ゴシック"/>
            <family val="3"/>
            <charset val="128"/>
          </rPr>
          <t xml:space="preserve">
3/11在庫買取</t>
        </r>
      </text>
    </comment>
    <comment ref="AH184" authorId="0" shapeId="0" xr:uid="{FA4D9902-82FF-4D7D-B6CA-96EFEC876D6B}">
      <text>
        <r>
          <rPr>
            <b/>
            <sz val="9"/>
            <color indexed="81"/>
            <rFont val="MS P ゴシック"/>
            <family val="3"/>
            <charset val="128"/>
          </rPr>
          <t>marut:</t>
        </r>
        <r>
          <rPr>
            <sz val="9"/>
            <color indexed="81"/>
            <rFont val="MS P ゴシック"/>
            <family val="3"/>
            <charset val="128"/>
          </rPr>
          <t xml:space="preserve">
3/17 吉川S/Sお渡し
陳さん</t>
        </r>
      </text>
    </comment>
    <comment ref="CL184" authorId="0" shapeId="0" xr:uid="{1F320CEA-6F7F-4BAB-A75D-EEFF1BD2EC48}">
      <text>
        <r>
          <rPr>
            <b/>
            <sz val="9"/>
            <color indexed="81"/>
            <rFont val="MS P ゴシック"/>
            <family val="3"/>
            <charset val="128"/>
          </rPr>
          <t>marut:</t>
        </r>
        <r>
          <rPr>
            <sz val="9"/>
            <color indexed="81"/>
            <rFont val="MS P ゴシック"/>
            <family val="3"/>
            <charset val="128"/>
          </rPr>
          <t xml:space="preserve">
1JV　108台用</t>
        </r>
      </text>
    </comment>
    <comment ref="AF185" authorId="0" shapeId="0" xr:uid="{4E4C74CC-293F-4425-9D81-AB05F4D95907}">
      <text>
        <r>
          <rPr>
            <b/>
            <sz val="9"/>
            <color indexed="81"/>
            <rFont val="MS P ゴシック"/>
            <family val="3"/>
            <charset val="128"/>
          </rPr>
          <t>marut:</t>
        </r>
        <r>
          <rPr>
            <sz val="9"/>
            <color indexed="81"/>
            <rFont val="MS P ゴシック"/>
            <family val="3"/>
            <charset val="128"/>
          </rPr>
          <t xml:space="preserve">
3/11在庫買取</t>
        </r>
      </text>
    </comment>
    <comment ref="AH185" authorId="0" shapeId="0" xr:uid="{1D8E9935-C75D-4ADD-B6C9-FFF4C5C8B8D1}">
      <text>
        <r>
          <rPr>
            <b/>
            <sz val="9"/>
            <color indexed="81"/>
            <rFont val="MS P ゴシック"/>
            <family val="3"/>
            <charset val="128"/>
          </rPr>
          <t>marut:</t>
        </r>
        <r>
          <rPr>
            <sz val="9"/>
            <color indexed="81"/>
            <rFont val="MS P ゴシック"/>
            <family val="3"/>
            <charset val="128"/>
          </rPr>
          <t xml:space="preserve">
3/17 吉川S/Sお渡し
陳さん</t>
        </r>
      </text>
    </comment>
    <comment ref="AF186" authorId="0" shapeId="0" xr:uid="{972DCC18-A86C-4662-9C21-245ED75CAB9D}">
      <text>
        <r>
          <rPr>
            <b/>
            <sz val="9"/>
            <color indexed="81"/>
            <rFont val="MS P ゴシック"/>
            <family val="3"/>
            <charset val="128"/>
          </rPr>
          <t>marut:</t>
        </r>
        <r>
          <rPr>
            <sz val="9"/>
            <color indexed="81"/>
            <rFont val="MS P ゴシック"/>
            <family val="3"/>
            <charset val="128"/>
          </rPr>
          <t xml:space="preserve">
3/11在庫買取</t>
        </r>
      </text>
    </comment>
    <comment ref="AH186" authorId="0" shapeId="0" xr:uid="{3516687F-752E-4F9F-A452-C7B8A4BDF438}">
      <text>
        <r>
          <rPr>
            <b/>
            <sz val="9"/>
            <color indexed="81"/>
            <rFont val="MS P ゴシック"/>
            <family val="3"/>
            <charset val="128"/>
          </rPr>
          <t>marut:</t>
        </r>
        <r>
          <rPr>
            <sz val="9"/>
            <color indexed="81"/>
            <rFont val="MS P ゴシック"/>
            <family val="3"/>
            <charset val="128"/>
          </rPr>
          <t xml:space="preserve">
3/17 吉川S/Sお渡し
陳さん</t>
        </r>
      </text>
    </comment>
    <comment ref="CL186" authorId="0" shapeId="0" xr:uid="{736EFA30-28E1-44DA-BB20-14F026561653}">
      <text>
        <r>
          <rPr>
            <b/>
            <sz val="9"/>
            <color indexed="81"/>
            <rFont val="MS P ゴシック"/>
            <family val="3"/>
            <charset val="128"/>
          </rPr>
          <t>marut:</t>
        </r>
        <r>
          <rPr>
            <sz val="9"/>
            <color indexed="81"/>
            <rFont val="MS P ゴシック"/>
            <family val="3"/>
            <charset val="128"/>
          </rPr>
          <t xml:space="preserve">
1JV　108台用</t>
        </r>
      </text>
    </comment>
    <comment ref="AF187" authorId="0" shapeId="0" xr:uid="{EA582ECB-5E34-4648-ABF9-721EAFC1CE2C}">
      <text>
        <r>
          <rPr>
            <b/>
            <sz val="9"/>
            <color indexed="81"/>
            <rFont val="MS P ゴシック"/>
            <family val="3"/>
            <charset val="128"/>
          </rPr>
          <t>marut:</t>
        </r>
        <r>
          <rPr>
            <sz val="9"/>
            <color indexed="81"/>
            <rFont val="MS P ゴシック"/>
            <family val="3"/>
            <charset val="128"/>
          </rPr>
          <t xml:space="preserve">
</t>
        </r>
      </text>
    </comment>
    <comment ref="AH187" authorId="0" shapeId="0" xr:uid="{3C4DE709-4FA0-4893-830D-CFF6E0AE51EE}">
      <text>
        <r>
          <rPr>
            <b/>
            <sz val="9"/>
            <color indexed="81"/>
            <rFont val="MS P ゴシック"/>
            <family val="3"/>
            <charset val="128"/>
          </rPr>
          <t>marut:</t>
        </r>
        <r>
          <rPr>
            <sz val="9"/>
            <color indexed="81"/>
            <rFont val="MS P ゴシック"/>
            <family val="3"/>
            <charset val="128"/>
          </rPr>
          <t xml:space="preserve">
3/17 吉川S/Sお渡し
陳さん</t>
        </r>
      </text>
    </comment>
    <comment ref="CL187" authorId="0" shapeId="0" xr:uid="{EF070DA4-E2D3-4CC2-A8C5-9A940D0C3168}">
      <text>
        <r>
          <rPr>
            <b/>
            <sz val="9"/>
            <color indexed="81"/>
            <rFont val="MS P ゴシック"/>
            <family val="3"/>
            <charset val="128"/>
          </rPr>
          <t>marut:</t>
        </r>
        <r>
          <rPr>
            <sz val="9"/>
            <color indexed="81"/>
            <rFont val="MS P ゴシック"/>
            <family val="3"/>
            <charset val="128"/>
          </rPr>
          <t xml:space="preserve">
1JV　108台用</t>
        </r>
      </text>
    </comment>
    <comment ref="W188" authorId="0" shapeId="0" xr:uid="{4A33F1A4-09D2-4DAF-8DE2-5BFC5FF8AB48}">
      <text>
        <r>
          <rPr>
            <b/>
            <sz val="9"/>
            <color indexed="81"/>
            <rFont val="MS P ゴシック"/>
            <family val="3"/>
            <charset val="128"/>
          </rPr>
          <t>marut:</t>
        </r>
        <r>
          <rPr>
            <sz val="9"/>
            <color indexed="81"/>
            <rFont val="MS P ゴシック"/>
            <family val="3"/>
            <charset val="128"/>
          </rPr>
          <t xml:space="preserve">
2/7　396個
サンエー電機引取</t>
        </r>
      </text>
    </comment>
    <comment ref="W189" authorId="0" shapeId="0" xr:uid="{F7E66C14-6D1D-40BA-AB53-A341F829AC8D}">
      <text>
        <r>
          <rPr>
            <b/>
            <sz val="9"/>
            <color indexed="81"/>
            <rFont val="MS P ゴシック"/>
            <family val="3"/>
            <charset val="128"/>
          </rPr>
          <t>marut:</t>
        </r>
        <r>
          <rPr>
            <sz val="9"/>
            <color indexed="81"/>
            <rFont val="MS P ゴシック"/>
            <family val="3"/>
            <charset val="128"/>
          </rPr>
          <t xml:space="preserve">
2/7　1286個
サンエー電機引取</t>
        </r>
      </text>
    </comment>
    <comment ref="AF189" authorId="0" shapeId="0" xr:uid="{D79F7A66-0396-4929-950B-B5F3CA86B1D1}">
      <text>
        <r>
          <rPr>
            <b/>
            <sz val="9"/>
            <color indexed="81"/>
            <rFont val="MS P ゴシック"/>
            <family val="3"/>
            <charset val="128"/>
          </rPr>
          <t>marut:</t>
        </r>
        <r>
          <rPr>
            <sz val="9"/>
            <color indexed="81"/>
            <rFont val="MS P ゴシック"/>
            <family val="3"/>
            <charset val="128"/>
          </rPr>
          <t xml:space="preserve">
吉川S/S返却</t>
        </r>
      </text>
    </comment>
    <comment ref="BG189" authorId="0" shapeId="0" xr:uid="{54A679AB-59ED-4BDB-A5B6-95E07FDE3361}">
      <text>
        <r>
          <rPr>
            <b/>
            <sz val="9"/>
            <color indexed="81"/>
            <rFont val="MS P ゴシック"/>
            <family val="3"/>
            <charset val="128"/>
          </rPr>
          <t>marut:</t>
        </r>
        <r>
          <rPr>
            <sz val="9"/>
            <color indexed="81"/>
            <rFont val="MS P ゴシック"/>
            <family val="3"/>
            <charset val="128"/>
          </rPr>
          <t xml:space="preserve">
吉川製作所返却</t>
        </r>
      </text>
    </comment>
    <comment ref="BI189" authorId="1" shapeId="0" xr:uid="{3CA17AFE-9753-41E1-854E-13C7A77FCF4A}">
      <text>
        <r>
          <rPr>
            <b/>
            <sz val="9"/>
            <color indexed="81"/>
            <rFont val="宋体"/>
            <charset val="128"/>
          </rPr>
          <t>丸高テック株式会社:</t>
        </r>
        <r>
          <rPr>
            <sz val="9"/>
            <color indexed="81"/>
            <rFont val="宋体"/>
            <charset val="128"/>
          </rPr>
          <t xml:space="preserve">
6/6 250発送</t>
        </r>
      </text>
    </comment>
    <comment ref="BP189" authorId="0" shapeId="0" xr:uid="{27C7E9ED-4413-4EC9-93B9-2813482D8C26}">
      <text>
        <r>
          <rPr>
            <b/>
            <sz val="9"/>
            <color indexed="81"/>
            <rFont val="MS P ゴシック"/>
            <family val="3"/>
            <charset val="128"/>
          </rPr>
          <t>marut:</t>
        </r>
        <r>
          <rPr>
            <sz val="9"/>
            <color indexed="81"/>
            <rFont val="MS P ゴシック"/>
            <family val="3"/>
            <charset val="128"/>
          </rPr>
          <t xml:space="preserve">
吉川製作所返却</t>
        </r>
      </text>
    </comment>
    <comment ref="W190" authorId="0" shapeId="0" xr:uid="{5685A18B-CC1B-4349-86B0-8BADE53681DF}">
      <text>
        <r>
          <rPr>
            <b/>
            <sz val="9"/>
            <color indexed="81"/>
            <rFont val="MS P ゴシック"/>
            <family val="3"/>
            <charset val="128"/>
          </rPr>
          <t>marut:</t>
        </r>
        <r>
          <rPr>
            <sz val="9"/>
            <color indexed="81"/>
            <rFont val="MS P ゴシック"/>
            <family val="3"/>
            <charset val="128"/>
          </rPr>
          <t xml:space="preserve">
2/7　594個
サンエー電機引取</t>
        </r>
      </text>
    </comment>
    <comment ref="AX190" authorId="0" shapeId="0" xr:uid="{6B48220B-D145-44FD-9F57-F68420C3825C}">
      <text>
        <r>
          <rPr>
            <b/>
            <sz val="9"/>
            <color indexed="81"/>
            <rFont val="MS P ゴシック"/>
            <family val="3"/>
            <charset val="128"/>
          </rPr>
          <t>marut:</t>
        </r>
        <r>
          <rPr>
            <sz val="9"/>
            <color indexed="81"/>
            <rFont val="MS P ゴシック"/>
            <family val="3"/>
            <charset val="128"/>
          </rPr>
          <t xml:space="preserve">
5/16　100本</t>
        </r>
      </text>
    </comment>
    <comment ref="BI190" authorId="0" shapeId="0" xr:uid="{D423703D-3DD9-481A-825D-0E33DB16A2D5}">
      <text>
        <r>
          <rPr>
            <b/>
            <sz val="9"/>
            <color indexed="81"/>
            <rFont val="MS P ゴシック"/>
            <family val="3"/>
            <charset val="128"/>
          </rPr>
          <t>marut:</t>
        </r>
        <r>
          <rPr>
            <sz val="9"/>
            <color indexed="81"/>
            <rFont val="MS P ゴシック"/>
            <family val="3"/>
            <charset val="128"/>
          </rPr>
          <t xml:space="preserve">
5/23陳さん持込
298本
（100・198）</t>
        </r>
      </text>
    </comment>
    <comment ref="W191" authorId="0" shapeId="0" xr:uid="{8F8DF321-BC9E-43F2-A205-FEF00BD6A2FE}">
      <text>
        <r>
          <rPr>
            <b/>
            <sz val="9"/>
            <color indexed="81"/>
            <rFont val="MS P ゴシック"/>
            <family val="3"/>
            <charset val="128"/>
          </rPr>
          <t>marut:</t>
        </r>
        <r>
          <rPr>
            <sz val="9"/>
            <color indexed="81"/>
            <rFont val="MS P ゴシック"/>
            <family val="3"/>
            <charset val="128"/>
          </rPr>
          <t xml:space="preserve">
2/7　567個
サンエー電機引取</t>
        </r>
      </text>
    </comment>
    <comment ref="AX191" authorId="0" shapeId="0" xr:uid="{75F2EABA-4916-45B2-8EBF-284F0E56B8C4}">
      <text>
        <r>
          <rPr>
            <b/>
            <sz val="9"/>
            <color indexed="81"/>
            <rFont val="MS P ゴシック"/>
            <family val="3"/>
            <charset val="128"/>
          </rPr>
          <t>marut:</t>
        </r>
        <r>
          <rPr>
            <sz val="9"/>
            <color indexed="81"/>
            <rFont val="MS P ゴシック"/>
            <family val="3"/>
            <charset val="128"/>
          </rPr>
          <t xml:space="preserve">
5/16　103本</t>
        </r>
      </text>
    </comment>
    <comment ref="BI191" authorId="0" shapeId="0" xr:uid="{F57224E5-83EE-43F6-9B2D-F664CB080545}">
      <text>
        <r>
          <rPr>
            <b/>
            <sz val="9"/>
            <color indexed="81"/>
            <rFont val="MS P ゴシック"/>
            <family val="3"/>
            <charset val="128"/>
          </rPr>
          <t>marut:</t>
        </r>
        <r>
          <rPr>
            <sz val="9"/>
            <color indexed="81"/>
            <rFont val="MS P ゴシック"/>
            <family val="3"/>
            <charset val="128"/>
          </rPr>
          <t xml:space="preserve">
5/23陳さん持込
274本
(100･174)</t>
        </r>
      </text>
    </comment>
    <comment ref="W192" authorId="0" shapeId="0" xr:uid="{0B47690E-436C-4191-8495-37B00940B4AA}">
      <text>
        <r>
          <rPr>
            <b/>
            <sz val="9"/>
            <color indexed="81"/>
            <rFont val="MS P ゴシック"/>
            <family val="3"/>
            <charset val="128"/>
          </rPr>
          <t>marut:</t>
        </r>
        <r>
          <rPr>
            <sz val="9"/>
            <color indexed="81"/>
            <rFont val="MS P ゴシック"/>
            <family val="3"/>
            <charset val="128"/>
          </rPr>
          <t xml:space="preserve">
2/7　396個
サンエー電機引取</t>
        </r>
      </text>
    </comment>
    <comment ref="BI192" authorId="1" shapeId="0" xr:uid="{A5E60486-D160-45B7-89B5-CE821F6AE9FB}">
      <text>
        <r>
          <rPr>
            <b/>
            <sz val="9"/>
            <color indexed="81"/>
            <rFont val="宋体"/>
            <charset val="128"/>
          </rPr>
          <t>丸高テック株式会社:</t>
        </r>
        <r>
          <rPr>
            <sz val="9"/>
            <color indexed="81"/>
            <rFont val="宋体"/>
            <charset val="128"/>
          </rPr>
          <t xml:space="preserve">
5/23持ち込み240　陳
</t>
        </r>
      </text>
    </comment>
    <comment ref="W193" authorId="0" shapeId="0" xr:uid="{920F274E-58C6-4B66-B325-E56351C2751B}">
      <text>
        <r>
          <rPr>
            <b/>
            <sz val="9"/>
            <color indexed="81"/>
            <rFont val="MS P ゴシック"/>
            <family val="3"/>
            <charset val="128"/>
          </rPr>
          <t>marut:</t>
        </r>
        <r>
          <rPr>
            <sz val="9"/>
            <color indexed="81"/>
            <rFont val="MS P ゴシック"/>
            <family val="3"/>
            <charset val="128"/>
          </rPr>
          <t xml:space="preserve">
2/7　400個
サンエー電機引取</t>
        </r>
      </text>
    </comment>
    <comment ref="BP193" authorId="0" shapeId="0" xr:uid="{BB895218-F1A9-476F-B648-EB39CDD39E8C}">
      <text>
        <r>
          <rPr>
            <b/>
            <sz val="9"/>
            <color indexed="81"/>
            <rFont val="MS P ゴシック"/>
            <family val="3"/>
            <charset val="128"/>
          </rPr>
          <t>marut:</t>
        </r>
        <r>
          <rPr>
            <sz val="9"/>
            <color indexed="81"/>
            <rFont val="MS P ゴシック"/>
            <family val="3"/>
            <charset val="128"/>
          </rPr>
          <t xml:space="preserve">
7/4 モリ電子400個
SBTAに使用</t>
        </r>
      </text>
    </comment>
    <comment ref="AX194" authorId="0" shapeId="0" xr:uid="{C514412F-4BCD-4D9E-B372-CC4728514234}">
      <text>
        <r>
          <rPr>
            <b/>
            <sz val="9"/>
            <color indexed="81"/>
            <rFont val="MS P ゴシック"/>
            <family val="3"/>
            <charset val="128"/>
          </rPr>
          <t>marut:</t>
        </r>
        <r>
          <rPr>
            <sz val="9"/>
            <color indexed="81"/>
            <rFont val="MS P ゴシック"/>
            <family val="3"/>
            <charset val="128"/>
          </rPr>
          <t xml:space="preserve">
5/8　30個ｻﾝｴｰ電機様納品分</t>
        </r>
      </text>
    </comment>
    <comment ref="BI194" authorId="0" shapeId="0" xr:uid="{86F22872-BCBB-4A79-8E3D-4F5A4DDBBCD5}">
      <text>
        <r>
          <rPr>
            <b/>
            <sz val="9"/>
            <color indexed="81"/>
            <rFont val="MS P ゴシック"/>
            <family val="3"/>
            <charset val="128"/>
          </rPr>
          <t>marut:</t>
        </r>
        <r>
          <rPr>
            <sz val="9"/>
            <color indexed="81"/>
            <rFont val="MS P ゴシック"/>
            <family val="3"/>
            <charset val="128"/>
          </rPr>
          <t xml:space="preserve">
5/23陳さん持込
30個</t>
        </r>
      </text>
    </comment>
    <comment ref="BZ195" authorId="0" shapeId="0" xr:uid="{A30D381C-7E12-4125-A879-2E8967FCF46D}">
      <text>
        <r>
          <rPr>
            <b/>
            <sz val="9"/>
            <color indexed="81"/>
            <rFont val="MS P ゴシック"/>
            <family val="3"/>
            <charset val="128"/>
          </rPr>
          <t>marut:</t>
        </r>
        <r>
          <rPr>
            <sz val="9"/>
            <color indexed="81"/>
            <rFont val="MS P ゴシック"/>
            <family val="3"/>
            <charset val="128"/>
          </rPr>
          <t xml:space="preserve">
7/14　1000個
入庫漏れ</t>
        </r>
      </text>
    </comment>
    <comment ref="BZ196" authorId="0" shapeId="0" xr:uid="{6CE67C19-FD0E-4520-85FC-4AF74502DB37}">
      <text>
        <r>
          <rPr>
            <b/>
            <sz val="9"/>
            <color indexed="81"/>
            <rFont val="MS P ゴシック"/>
            <family val="3"/>
            <charset val="128"/>
          </rPr>
          <t>marut:</t>
        </r>
        <r>
          <rPr>
            <sz val="9"/>
            <color indexed="81"/>
            <rFont val="MS P ゴシック"/>
            <family val="3"/>
            <charset val="128"/>
          </rPr>
          <t xml:space="preserve">
7/24　2000個</t>
        </r>
      </text>
    </comment>
    <comment ref="BZ197" authorId="0" shapeId="0" xr:uid="{FA19EF86-1267-44BD-9B5B-CDCC7BDFAB21}">
      <text>
        <r>
          <rPr>
            <b/>
            <sz val="9"/>
            <color indexed="81"/>
            <rFont val="MS P ゴシック"/>
            <family val="3"/>
            <charset val="128"/>
          </rPr>
          <t>marut:</t>
        </r>
        <r>
          <rPr>
            <sz val="9"/>
            <color indexed="81"/>
            <rFont val="MS P ゴシック"/>
            <family val="3"/>
            <charset val="128"/>
          </rPr>
          <t xml:space="preserve">
7/22着　1000個</t>
        </r>
      </text>
    </comment>
    <comment ref="BZ198" authorId="0" shapeId="0" xr:uid="{66D3B881-4D61-4923-9D2F-018DE08BDC92}">
      <text>
        <r>
          <rPr>
            <b/>
            <sz val="9"/>
            <color indexed="81"/>
            <rFont val="MS P ゴシック"/>
            <family val="3"/>
            <charset val="128"/>
          </rPr>
          <t>marut:</t>
        </r>
        <r>
          <rPr>
            <sz val="9"/>
            <color indexed="81"/>
            <rFont val="MS P ゴシック"/>
            <family val="3"/>
            <charset val="128"/>
          </rPr>
          <t xml:space="preserve">
7/22着　1000個</t>
        </r>
      </text>
    </comment>
    <comment ref="BZ199" authorId="0" shapeId="0" xr:uid="{BE8D285C-8DF6-4BA8-AB99-B56F1BA1CE79}">
      <text>
        <r>
          <rPr>
            <b/>
            <sz val="9"/>
            <color indexed="81"/>
            <rFont val="MS P ゴシック"/>
            <family val="3"/>
            <charset val="128"/>
          </rPr>
          <t>marut:</t>
        </r>
        <r>
          <rPr>
            <sz val="9"/>
            <color indexed="81"/>
            <rFont val="MS P ゴシック"/>
            <family val="3"/>
            <charset val="128"/>
          </rPr>
          <t xml:space="preserve">
7/30　1000枚</t>
        </r>
      </text>
    </comment>
    <comment ref="BZ200" authorId="0" shapeId="0" xr:uid="{C4B93D9B-B9A1-4643-A5E4-865DF322EBBF}">
      <text>
        <r>
          <rPr>
            <b/>
            <sz val="9"/>
            <color indexed="81"/>
            <rFont val="MS P ゴシック"/>
            <family val="3"/>
            <charset val="128"/>
          </rPr>
          <t>marut:</t>
        </r>
        <r>
          <rPr>
            <sz val="9"/>
            <color indexed="81"/>
            <rFont val="MS P ゴシック"/>
            <family val="3"/>
            <charset val="128"/>
          </rPr>
          <t xml:space="preserve">
8/7　4000個</t>
        </r>
      </text>
    </comment>
    <comment ref="BZ201" authorId="0" shapeId="0" xr:uid="{C19BB9E0-65EB-45D2-8770-103544392974}">
      <text>
        <r>
          <rPr>
            <b/>
            <sz val="9"/>
            <color indexed="81"/>
            <rFont val="MS P ゴシック"/>
            <family val="3"/>
            <charset val="128"/>
          </rPr>
          <t>marut:</t>
        </r>
        <r>
          <rPr>
            <sz val="9"/>
            <color indexed="81"/>
            <rFont val="MS P ゴシック"/>
            <family val="3"/>
            <charset val="128"/>
          </rPr>
          <t xml:space="preserve">
8/7　4000個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荒井美月</author>
    <author>marut</author>
  </authors>
  <commentList>
    <comment ref="I7" authorId="0" shapeId="0" xr:uid="{1B3E016F-E5B8-4843-B129-D88F07A9BE69}">
      <text>
        <r>
          <rPr>
            <b/>
            <sz val="9"/>
            <color indexed="81"/>
            <rFont val="MS P ゴシック"/>
            <family val="3"/>
            <charset val="128"/>
          </rPr>
          <t>荒井美月:</t>
        </r>
        <r>
          <rPr>
            <sz val="9"/>
            <color indexed="81"/>
            <rFont val="MS P ゴシック"/>
            <family val="3"/>
            <charset val="128"/>
          </rPr>
          <t xml:space="preserve">
買取数386ヶ
実数400ヶ</t>
        </r>
      </text>
    </comment>
    <comment ref="BC7" authorId="1" shapeId="0" xr:uid="{7852202B-0AA1-41FB-8611-05D5FBE18AFE}">
      <text>
        <r>
          <rPr>
            <b/>
            <sz val="9"/>
            <color indexed="81"/>
            <rFont val="MS P ゴシック"/>
            <family val="3"/>
            <charset val="128"/>
          </rPr>
          <t>marut:</t>
        </r>
        <r>
          <rPr>
            <sz val="9"/>
            <color indexed="81"/>
            <rFont val="MS P ゴシック"/>
            <family val="3"/>
            <charset val="128"/>
          </rPr>
          <t xml:space="preserve">
10/2 サンエー引取
125ヶ</t>
        </r>
      </text>
    </comment>
    <comment ref="AX8" authorId="1" shapeId="0" xr:uid="{8FC014CF-3EC3-4C88-A93C-486CA57C01D6}">
      <text>
        <r>
          <rPr>
            <b/>
            <sz val="9"/>
            <color indexed="81"/>
            <rFont val="MS P ゴシック"/>
            <family val="3"/>
            <charset val="128"/>
          </rPr>
          <t>marut:</t>
        </r>
        <r>
          <rPr>
            <sz val="9"/>
            <color indexed="81"/>
            <rFont val="MS P ゴシック"/>
            <family val="3"/>
            <charset val="128"/>
          </rPr>
          <t xml:space="preserve">
1と連絡いただいたが実際は０だった、（0.5くらい)</t>
        </r>
      </text>
    </comment>
    <comment ref="BD14" authorId="1" shapeId="0" xr:uid="{754875BC-6D6F-4146-8794-34A9D3B15F2E}">
      <text>
        <r>
          <rPr>
            <b/>
            <sz val="9"/>
            <color indexed="81"/>
            <rFont val="MS P ゴシック"/>
            <family val="3"/>
            <charset val="128"/>
          </rPr>
          <t>marut:</t>
        </r>
        <r>
          <rPr>
            <sz val="9"/>
            <color indexed="81"/>
            <rFont val="MS P ゴシック"/>
            <family val="3"/>
            <charset val="128"/>
          </rPr>
          <t xml:space="preserve">
12ﾌｸｺﾞｳ　80ヶ</t>
        </r>
      </text>
    </comment>
    <comment ref="BD20" authorId="1" shapeId="0" xr:uid="{BB698C1F-CC92-4B6C-8458-93789DBC887B}">
      <text>
        <r>
          <rPr>
            <b/>
            <sz val="9"/>
            <color indexed="81"/>
            <rFont val="MS P ゴシック"/>
            <family val="3"/>
            <charset val="128"/>
          </rPr>
          <t>marut:</t>
        </r>
        <r>
          <rPr>
            <sz val="9"/>
            <color indexed="81"/>
            <rFont val="MS P ゴシック"/>
            <family val="3"/>
            <charset val="128"/>
          </rPr>
          <t xml:space="preserve">
12ﾌｸｺﾞｳ　80ヶ</t>
        </r>
      </text>
    </comment>
    <comment ref="P21" authorId="1" shapeId="0" xr:uid="{8834679D-DAB0-4309-86CE-41FAC2F8E055}">
      <text>
        <r>
          <rPr>
            <b/>
            <sz val="9"/>
            <color indexed="81"/>
            <rFont val="MS P ゴシック"/>
            <family val="3"/>
            <charset val="128"/>
          </rPr>
          <t>marut:</t>
        </r>
        <r>
          <rPr>
            <sz val="9"/>
            <color indexed="81"/>
            <rFont val="MS P ゴシック"/>
            <family val="3"/>
            <charset val="128"/>
          </rPr>
          <t xml:space="preserve">
内6枚はｻﾝｴｰ様注文分
納品済</t>
        </r>
      </text>
    </comment>
    <comment ref="AG21" authorId="1" shapeId="0" xr:uid="{E0FC7CDB-D4C7-4004-A739-821BF697A4C1}">
      <text>
        <r>
          <rPr>
            <b/>
            <sz val="9"/>
            <color indexed="81"/>
            <rFont val="MS P ゴシック"/>
            <family val="3"/>
            <charset val="128"/>
          </rPr>
          <t>marut:</t>
        </r>
        <r>
          <rPr>
            <sz val="9"/>
            <color indexed="81"/>
            <rFont val="MS P ゴシック"/>
            <family val="3"/>
            <charset val="128"/>
          </rPr>
          <t xml:space="preserve">
7/24納品10枚</t>
        </r>
      </text>
    </comment>
    <comment ref="BC33" authorId="1" shapeId="0" xr:uid="{F1E7C451-5AD5-4B15-B031-F75BF449864B}">
      <text>
        <r>
          <rPr>
            <b/>
            <sz val="9"/>
            <color indexed="81"/>
            <rFont val="MS P ゴシック"/>
            <family val="3"/>
            <charset val="128"/>
          </rPr>
          <t>marut:</t>
        </r>
        <r>
          <rPr>
            <sz val="9"/>
            <color indexed="81"/>
            <rFont val="MS P ゴシック"/>
            <family val="3"/>
            <charset val="128"/>
          </rPr>
          <t xml:space="preserve">
10/2サンエー引取
45ヶ</t>
        </r>
      </text>
    </comment>
    <comment ref="BD33" authorId="1" shapeId="0" xr:uid="{34BDD48C-FB9F-460F-90A4-505DECEC6101}">
      <text>
        <r>
          <rPr>
            <b/>
            <sz val="9"/>
            <color indexed="81"/>
            <rFont val="MS P ゴシック"/>
            <family val="3"/>
            <charset val="128"/>
          </rPr>
          <t>marut:</t>
        </r>
        <r>
          <rPr>
            <sz val="9"/>
            <color indexed="81"/>
            <rFont val="MS P ゴシック"/>
            <family val="3"/>
            <charset val="128"/>
          </rPr>
          <t xml:space="preserve">
12ﾌｸｺﾞｳ　165ヶ
5ヶ多めに支給</t>
        </r>
      </text>
    </comment>
    <comment ref="BK35" authorId="1" shapeId="0" xr:uid="{C7A09689-DCB5-4033-802E-E60A9A75FBC8}">
      <text>
        <r>
          <rPr>
            <b/>
            <sz val="9"/>
            <color indexed="81"/>
            <rFont val="MS P ゴシック"/>
            <family val="3"/>
            <charset val="128"/>
          </rPr>
          <t>marut:</t>
        </r>
        <r>
          <rPr>
            <sz val="9"/>
            <color indexed="81"/>
            <rFont val="MS P ゴシック"/>
            <family val="3"/>
            <charset val="128"/>
          </rPr>
          <t xml:space="preserve">
10/21　50個</t>
        </r>
      </text>
    </comment>
    <comment ref="I36" authorId="0" shapeId="0" xr:uid="{CB440984-84EC-49A0-8437-BD8640D292F1}">
      <text>
        <r>
          <rPr>
            <b/>
            <sz val="9"/>
            <color indexed="81"/>
            <rFont val="MS P ゴシック"/>
            <family val="3"/>
            <charset val="128"/>
          </rPr>
          <t>荒井美月:
買取数204ヶ
実数208ヶ</t>
        </r>
      </text>
    </comment>
    <comment ref="AL36" authorId="1" shapeId="0" xr:uid="{3BBBEB43-3456-40DB-83B0-C2A5BB69D456}">
      <text>
        <r>
          <rPr>
            <b/>
            <sz val="9"/>
            <color indexed="81"/>
            <rFont val="MS P ゴシック"/>
            <family val="3"/>
            <charset val="128"/>
          </rPr>
          <t>marut:</t>
        </r>
        <r>
          <rPr>
            <sz val="9"/>
            <color indexed="81"/>
            <rFont val="MS P ゴシック"/>
            <family val="3"/>
            <charset val="128"/>
          </rPr>
          <t xml:space="preserve">
9/4丸高着
ﾐｽﾐ手配分＠200
送料＠450</t>
        </r>
      </text>
    </comment>
    <comment ref="I37" authorId="1" shapeId="0" xr:uid="{25BCFC6D-DD8E-477B-832F-1F67B4D150F4}">
      <text>
        <r>
          <rPr>
            <b/>
            <sz val="9"/>
            <color indexed="81"/>
            <rFont val="MS P ゴシック"/>
            <family val="3"/>
            <charset val="128"/>
          </rPr>
          <t>marut:</t>
        </r>
        <r>
          <rPr>
            <sz val="9"/>
            <color indexed="81"/>
            <rFont val="MS P ゴシック"/>
            <family val="3"/>
            <charset val="128"/>
          </rPr>
          <t xml:space="preserve">
買取数168ヶ
実数170ヶ</t>
        </r>
      </text>
    </comment>
    <comment ref="BK37" authorId="1" shapeId="0" xr:uid="{652B5114-379B-4306-8342-E7DA85F51162}">
      <text>
        <r>
          <rPr>
            <b/>
            <sz val="9"/>
            <color indexed="81"/>
            <rFont val="MS P ゴシック"/>
            <family val="3"/>
            <charset val="128"/>
          </rPr>
          <t>marut:</t>
        </r>
        <r>
          <rPr>
            <sz val="9"/>
            <color indexed="81"/>
            <rFont val="MS P ゴシック"/>
            <family val="3"/>
            <charset val="128"/>
          </rPr>
          <t xml:space="preserve">
10/21 100個
11/18 100個</t>
        </r>
      </text>
    </comment>
    <comment ref="AJ39" authorId="1" shapeId="0" xr:uid="{8BFC50D2-91CF-41DC-8C64-55266C8810C0}">
      <text>
        <r>
          <rPr>
            <b/>
            <sz val="9"/>
            <color indexed="81"/>
            <rFont val="MS P ゴシック"/>
            <family val="3"/>
            <charset val="128"/>
          </rPr>
          <t>marut:
2024/8/21、14:50
吉川数量確認済</t>
        </r>
      </text>
    </comment>
    <comment ref="BK40" authorId="1" shapeId="0" xr:uid="{C7B7A667-6C72-4005-BFCE-D1F3E59417D1}">
      <text>
        <r>
          <rPr>
            <b/>
            <sz val="9"/>
            <color indexed="81"/>
            <rFont val="MS P ゴシック"/>
            <family val="3"/>
            <charset val="128"/>
          </rPr>
          <t>marut:</t>
        </r>
        <r>
          <rPr>
            <sz val="9"/>
            <color indexed="81"/>
            <rFont val="MS P ゴシック"/>
            <family val="3"/>
            <charset val="128"/>
          </rPr>
          <t xml:space="preserve">
10/21　20個
11/19　20個
</t>
        </r>
      </text>
    </comment>
    <comment ref="BC45" authorId="1" shapeId="0" xr:uid="{65981FDD-F5E5-4DA4-B6F7-BBFF3F2570B4}">
      <text>
        <r>
          <rPr>
            <b/>
            <sz val="9"/>
            <color indexed="81"/>
            <rFont val="MS P ゴシック"/>
            <family val="3"/>
            <charset val="128"/>
          </rPr>
          <t>marut:</t>
        </r>
        <r>
          <rPr>
            <sz val="9"/>
            <color indexed="81"/>
            <rFont val="MS P ゴシック"/>
            <family val="3"/>
            <charset val="128"/>
          </rPr>
          <t xml:space="preserve">
10/1 100個
10/7　20個 </t>
        </r>
      </text>
    </comment>
    <comment ref="BK45" authorId="1" shapeId="0" xr:uid="{FA281B0C-BF69-4D15-B199-111E0B96A8C2}">
      <text>
        <r>
          <rPr>
            <b/>
            <sz val="9"/>
            <color indexed="81"/>
            <rFont val="MS P ゴシック"/>
            <family val="3"/>
            <charset val="128"/>
          </rPr>
          <t>marut:</t>
        </r>
        <r>
          <rPr>
            <sz val="9"/>
            <color indexed="81"/>
            <rFont val="MS P ゴシック"/>
            <family val="3"/>
            <charset val="128"/>
          </rPr>
          <t xml:space="preserve">
11/5　20ヶ</t>
        </r>
      </text>
    </comment>
    <comment ref="BQ60" authorId="1" shapeId="0" xr:uid="{3E7358B3-FDA2-4E08-8C90-D240A39CF5C1}">
      <text>
        <r>
          <rPr>
            <b/>
            <sz val="9"/>
            <color indexed="81"/>
            <rFont val="MS P ゴシック"/>
            <family val="3"/>
            <charset val="128"/>
          </rPr>
          <t>marut:</t>
        </r>
        <r>
          <rPr>
            <sz val="9"/>
            <color indexed="81"/>
            <rFont val="MS P ゴシック"/>
            <family val="3"/>
            <charset val="128"/>
          </rPr>
          <t xml:space="preserve">
9/10在庫買取の際に
現物が別の製品だった。赤伝依頼中。11/18</t>
        </r>
      </text>
    </comment>
    <comment ref="BD73" authorId="1" shapeId="0" xr:uid="{7618EB1E-8E4F-45E7-89FA-D2D899701AE9}">
      <text>
        <r>
          <rPr>
            <b/>
            <sz val="9"/>
            <color indexed="81"/>
            <rFont val="MS P ゴシック"/>
            <family val="3"/>
            <charset val="128"/>
          </rPr>
          <t>marut:</t>
        </r>
        <r>
          <rPr>
            <sz val="9"/>
            <color indexed="81"/>
            <rFont val="MS P ゴシック"/>
            <family val="3"/>
            <charset val="128"/>
          </rPr>
          <t xml:space="preserve">
12ﾌｸｺﾞｳ　160ヶ</t>
        </r>
      </text>
    </comment>
    <comment ref="U116" authorId="1" shapeId="0" xr:uid="{1DB7D1F3-935C-4B2C-9E19-2F57AAA08B21}">
      <text>
        <r>
          <rPr>
            <b/>
            <sz val="9"/>
            <color indexed="81"/>
            <rFont val="MS P ゴシック"/>
            <family val="3"/>
            <charset val="128"/>
          </rPr>
          <t>marut:</t>
        </r>
        <r>
          <rPr>
            <sz val="9"/>
            <color indexed="81"/>
            <rFont val="MS P ゴシック"/>
            <family val="3"/>
            <charset val="128"/>
          </rPr>
          <t xml:space="preserve">
5/21坂口様買取連絡分50ヶ
5.75÷0.85＝6.76</t>
        </r>
      </text>
    </comment>
    <comment ref="BC117" authorId="1" shapeId="0" xr:uid="{B5F819A5-C948-4FCC-B5F7-6C5AC1FB3A69}">
      <text>
        <r>
          <rPr>
            <b/>
            <sz val="9"/>
            <color indexed="81"/>
            <rFont val="MS P ゴシック"/>
            <family val="3"/>
            <charset val="128"/>
          </rPr>
          <t>marut:</t>
        </r>
        <r>
          <rPr>
            <sz val="9"/>
            <color indexed="81"/>
            <rFont val="MS P ゴシック"/>
            <family val="3"/>
            <charset val="128"/>
          </rPr>
          <t xml:space="preserve">
10/2サンエー引取
10ヶ</t>
        </r>
      </text>
    </comment>
    <comment ref="BD125" authorId="1" shapeId="0" xr:uid="{82BB1903-0B70-438F-8F8D-FD1871A69F0C}">
      <text>
        <r>
          <rPr>
            <b/>
            <sz val="9"/>
            <color indexed="81"/>
            <rFont val="MS P ゴシック"/>
            <family val="3"/>
            <charset val="128"/>
          </rPr>
          <t>marut:</t>
        </r>
        <r>
          <rPr>
            <sz val="9"/>
            <color indexed="81"/>
            <rFont val="MS P ゴシック"/>
            <family val="3"/>
            <charset val="128"/>
          </rPr>
          <t xml:space="preserve">
12ﾌｸｺﾞｳ　960ヶ</t>
        </r>
      </text>
    </comment>
    <comment ref="BK125" authorId="1" shapeId="0" xr:uid="{4722FEE9-AC2E-4022-8489-875A931F4BFC}">
      <text>
        <r>
          <rPr>
            <b/>
            <sz val="9"/>
            <color indexed="81"/>
            <rFont val="MS P ゴシック"/>
            <family val="3"/>
            <charset val="128"/>
          </rPr>
          <t>marut:</t>
        </r>
        <r>
          <rPr>
            <sz val="9"/>
            <color indexed="81"/>
            <rFont val="MS P ゴシック"/>
            <family val="3"/>
            <charset val="128"/>
          </rPr>
          <t xml:space="preserve">
10/21　500個
11/1　500個</t>
        </r>
      </text>
    </comment>
    <comment ref="BD126" authorId="1" shapeId="0" xr:uid="{D3B12035-336D-4CB1-A60E-59960A54BC27}">
      <text>
        <r>
          <rPr>
            <b/>
            <sz val="9"/>
            <color indexed="81"/>
            <rFont val="MS P ゴシック"/>
            <family val="3"/>
            <charset val="128"/>
          </rPr>
          <t>marut:</t>
        </r>
        <r>
          <rPr>
            <sz val="9"/>
            <color indexed="81"/>
            <rFont val="MS P ゴシック"/>
            <family val="3"/>
            <charset val="128"/>
          </rPr>
          <t xml:space="preserve">
12ﾌｸｺﾞｳ　400ヶ</t>
        </r>
      </text>
    </comment>
    <comment ref="J127" authorId="1" shapeId="0" xr:uid="{265BB777-9935-4499-A881-02CFBB676AA4}">
      <text>
        <r>
          <rPr>
            <b/>
            <sz val="9"/>
            <color indexed="81"/>
            <rFont val="MS P ゴシック"/>
            <family val="3"/>
            <charset val="128"/>
          </rPr>
          <t>marut:</t>
        </r>
        <r>
          <rPr>
            <sz val="9"/>
            <color indexed="81"/>
            <rFont val="MS P ゴシック"/>
            <family val="3"/>
            <charset val="128"/>
          </rPr>
          <t xml:space="preserve">
3/19買取だが、777システムは4/4引き取り分の入力と同じ4/16の日付</t>
        </r>
      </text>
    </comment>
    <comment ref="U127" authorId="1" shapeId="0" xr:uid="{98F65EF5-C8EB-42D1-BD9C-0F00902AFF3C}">
      <text>
        <r>
          <rPr>
            <b/>
            <sz val="9"/>
            <color indexed="81"/>
            <rFont val="MS P ゴシック"/>
            <family val="3"/>
            <charset val="128"/>
          </rPr>
          <t>marut:</t>
        </r>
        <r>
          <rPr>
            <sz val="9"/>
            <color indexed="81"/>
            <rFont val="MS P ゴシック"/>
            <family val="3"/>
            <charset val="128"/>
          </rPr>
          <t xml:space="preserve">
5/27 坂口様買い戻し
110ヶ</t>
        </r>
      </text>
    </comment>
    <comment ref="AW131" authorId="1" shapeId="0" xr:uid="{8CF6A698-E74F-4B50-BE61-781588DAB7D7}">
      <text>
        <r>
          <rPr>
            <b/>
            <sz val="9"/>
            <color indexed="81"/>
            <rFont val="MS P ゴシック"/>
            <family val="3"/>
            <charset val="128"/>
          </rPr>
          <t>marut:</t>
        </r>
        <r>
          <rPr>
            <sz val="9"/>
            <color indexed="81"/>
            <rFont val="MS P ゴシック"/>
            <family val="3"/>
            <charset val="128"/>
          </rPr>
          <t xml:space="preserve">
9/2吉川SS直送74個
9/4吉川SS直送40個</t>
        </r>
      </text>
    </comment>
    <comment ref="AW132" authorId="1" shapeId="0" xr:uid="{5722DC9F-2D54-4B87-8969-57E9E9BA061D}">
      <text>
        <r>
          <rPr>
            <b/>
            <sz val="9"/>
            <color indexed="81"/>
            <rFont val="MS P ゴシック"/>
            <family val="3"/>
            <charset val="128"/>
          </rPr>
          <t>marut:</t>
        </r>
        <r>
          <rPr>
            <sz val="9"/>
            <color indexed="81"/>
            <rFont val="MS P ゴシック"/>
            <family val="3"/>
            <charset val="128"/>
          </rPr>
          <t xml:space="preserve">
9/2吉川SS直送39個
9/2ﾖｰﾎｰ電子直送10個
9/4吉川SS直送20個</t>
        </r>
      </text>
    </comment>
    <comment ref="AW133" authorId="1" shapeId="0" xr:uid="{3C787E13-2780-47BE-822A-DE6C815DB926}">
      <text>
        <r>
          <rPr>
            <b/>
            <sz val="9"/>
            <color indexed="81"/>
            <rFont val="MS P ゴシック"/>
            <family val="3"/>
            <charset val="128"/>
          </rPr>
          <t>marut:</t>
        </r>
        <r>
          <rPr>
            <sz val="9"/>
            <color indexed="81"/>
            <rFont val="MS P ゴシック"/>
            <family val="3"/>
            <charset val="128"/>
          </rPr>
          <t xml:space="preserve">
9/2吉川SS直送480ヶ</t>
        </r>
      </text>
    </comment>
    <comment ref="AW134" authorId="1" shapeId="0" xr:uid="{4D55A70C-DB6B-4697-97D0-C7BD3D03B70A}">
      <text>
        <r>
          <rPr>
            <b/>
            <sz val="9"/>
            <color indexed="81"/>
            <rFont val="MS P ゴシック"/>
            <family val="3"/>
            <charset val="128"/>
          </rPr>
          <t>marut:</t>
        </r>
        <r>
          <rPr>
            <sz val="9"/>
            <color indexed="81"/>
            <rFont val="MS P ゴシック"/>
            <family val="3"/>
            <charset val="128"/>
          </rPr>
          <t xml:space="preserve">
9/2吉川SS直送1040ヶ</t>
        </r>
      </text>
    </comment>
    <comment ref="AL148" authorId="1" shapeId="0" xr:uid="{54DDFE60-A136-4421-8D9E-D2F2EA0D6865}">
      <text>
        <r>
          <rPr>
            <b/>
            <sz val="9"/>
            <color indexed="81"/>
            <rFont val="MS P ゴシック"/>
            <family val="3"/>
            <charset val="128"/>
          </rPr>
          <t>marut:</t>
        </r>
        <r>
          <rPr>
            <sz val="9"/>
            <color indexed="81"/>
            <rFont val="MS P ゴシック"/>
            <family val="3"/>
            <charset val="128"/>
          </rPr>
          <t xml:space="preserve">
9/19　引取2000ヶ</t>
        </r>
      </text>
    </comment>
    <comment ref="BT148" authorId="1" shapeId="0" xr:uid="{196F34AE-85CC-4B13-9580-9806D6FC3665}">
      <text>
        <r>
          <rPr>
            <b/>
            <sz val="9"/>
            <color indexed="81"/>
            <rFont val="MS P ゴシック"/>
            <family val="3"/>
            <charset val="128"/>
          </rPr>
          <t>marut:</t>
        </r>
        <r>
          <rPr>
            <sz val="9"/>
            <color indexed="81"/>
            <rFont val="MS P ゴシック"/>
            <family val="3"/>
            <charset val="128"/>
          </rPr>
          <t xml:space="preserve">
12/12　2000個丸高着</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荒井美月</author>
    <author>marut</author>
  </authors>
  <commentList>
    <comment ref="I7" authorId="0" shapeId="0" xr:uid="{4174C050-1604-4FAF-9F93-16490AD25085}">
      <text>
        <r>
          <rPr>
            <b/>
            <sz val="9"/>
            <color indexed="81"/>
            <rFont val="MS P ゴシック"/>
            <family val="3"/>
            <charset val="128"/>
          </rPr>
          <t>荒井美月:</t>
        </r>
        <r>
          <rPr>
            <sz val="9"/>
            <color indexed="81"/>
            <rFont val="MS P ゴシック"/>
            <family val="3"/>
            <charset val="128"/>
          </rPr>
          <t xml:space="preserve">
買取数386ヶ
実数400ヶ</t>
        </r>
      </text>
    </comment>
    <comment ref="P21" authorId="1" shapeId="0" xr:uid="{21A07B08-2687-42C6-A885-227BD8ED68EB}">
      <text>
        <r>
          <rPr>
            <b/>
            <sz val="9"/>
            <color indexed="81"/>
            <rFont val="MS P ゴシック"/>
            <family val="3"/>
            <charset val="128"/>
          </rPr>
          <t>marut:</t>
        </r>
        <r>
          <rPr>
            <sz val="9"/>
            <color indexed="81"/>
            <rFont val="MS P ゴシック"/>
            <family val="3"/>
            <charset val="128"/>
          </rPr>
          <t xml:space="preserve">
内6枚はｻﾝｴｰ様注文分
納品済</t>
        </r>
      </text>
    </comment>
    <comment ref="AD21" authorId="1" shapeId="0" xr:uid="{103FD598-CA6E-4DF6-A13B-4A8DB754DEF0}">
      <text>
        <r>
          <rPr>
            <b/>
            <sz val="9"/>
            <color indexed="81"/>
            <rFont val="MS P ゴシック"/>
            <family val="3"/>
            <charset val="128"/>
          </rPr>
          <t>marut:</t>
        </r>
        <r>
          <rPr>
            <sz val="9"/>
            <color indexed="81"/>
            <rFont val="MS P ゴシック"/>
            <family val="3"/>
            <charset val="128"/>
          </rPr>
          <t xml:space="preserve">
7/24納品10枚</t>
        </r>
      </text>
    </comment>
    <comment ref="I36" authorId="0" shapeId="0" xr:uid="{0255F40B-3B91-4D18-AC63-0D4908E1F939}">
      <text>
        <r>
          <rPr>
            <b/>
            <sz val="9"/>
            <color indexed="81"/>
            <rFont val="MS P ゴシック"/>
            <family val="3"/>
            <charset val="128"/>
          </rPr>
          <t>荒井美月:
買取数204ヶ
実数208ヶ</t>
        </r>
      </text>
    </comment>
    <comment ref="I37" authorId="1" shapeId="0" xr:uid="{F777513C-D215-44D5-81D3-E15232832EC9}">
      <text>
        <r>
          <rPr>
            <b/>
            <sz val="9"/>
            <color indexed="81"/>
            <rFont val="MS P ゴシック"/>
            <family val="3"/>
            <charset val="128"/>
          </rPr>
          <t>marut:</t>
        </r>
        <r>
          <rPr>
            <sz val="9"/>
            <color indexed="81"/>
            <rFont val="MS P ゴシック"/>
            <family val="3"/>
            <charset val="128"/>
          </rPr>
          <t xml:space="preserve">
買取数168ヶ
実数170ヶ</t>
        </r>
      </text>
    </comment>
    <comment ref="T116" authorId="1" shapeId="0" xr:uid="{190C03EE-EE8C-4ACE-92DD-7DE21808B9E2}">
      <text>
        <r>
          <rPr>
            <b/>
            <sz val="9"/>
            <color indexed="81"/>
            <rFont val="MS P ゴシック"/>
            <family val="3"/>
            <charset val="128"/>
          </rPr>
          <t>marut:</t>
        </r>
        <r>
          <rPr>
            <sz val="9"/>
            <color indexed="81"/>
            <rFont val="MS P ゴシック"/>
            <family val="3"/>
            <charset val="128"/>
          </rPr>
          <t xml:space="preserve">
5/21坂口様買取連絡分50ヶ
5.75÷0.85＝6.76</t>
        </r>
      </text>
    </comment>
    <comment ref="T127" authorId="1" shapeId="0" xr:uid="{78E9ADC3-0064-4A44-801A-1CA16B14895D}">
      <text>
        <r>
          <rPr>
            <b/>
            <sz val="9"/>
            <color indexed="81"/>
            <rFont val="MS P ゴシック"/>
            <family val="3"/>
            <charset val="128"/>
          </rPr>
          <t>marut:</t>
        </r>
        <r>
          <rPr>
            <sz val="9"/>
            <color indexed="81"/>
            <rFont val="MS P ゴシック"/>
            <family val="3"/>
            <charset val="128"/>
          </rPr>
          <t xml:space="preserve">
5/27 坂口様買い戻し
110ヶ</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荒井美月</author>
    <author>marut</author>
  </authors>
  <commentList>
    <comment ref="I7" authorId="0" shapeId="0" xr:uid="{57458366-725D-4C0C-B72E-840B5ABF57AC}">
      <text>
        <r>
          <rPr>
            <b/>
            <sz val="9"/>
            <color indexed="81"/>
            <rFont val="MS P ゴシック"/>
            <family val="3"/>
            <charset val="128"/>
          </rPr>
          <t>荒井美月:</t>
        </r>
        <r>
          <rPr>
            <sz val="9"/>
            <color indexed="81"/>
            <rFont val="MS P ゴシック"/>
            <family val="3"/>
            <charset val="128"/>
          </rPr>
          <t xml:space="preserve">
買取数386ヶ
実数400ヶ</t>
        </r>
      </text>
    </comment>
    <comment ref="P21" authorId="1" shapeId="0" xr:uid="{20EEF1AB-882F-4DCB-93F5-7E9A7B15B844}">
      <text>
        <r>
          <rPr>
            <b/>
            <sz val="9"/>
            <color indexed="81"/>
            <rFont val="MS P ゴシック"/>
            <family val="3"/>
            <charset val="128"/>
          </rPr>
          <t>marut:</t>
        </r>
        <r>
          <rPr>
            <sz val="9"/>
            <color indexed="81"/>
            <rFont val="MS P ゴシック"/>
            <family val="3"/>
            <charset val="128"/>
          </rPr>
          <t xml:space="preserve">
内6枚はｻﾝｴｰ様注文分
納品済</t>
        </r>
      </text>
    </comment>
    <comment ref="I36" authorId="0" shapeId="0" xr:uid="{BCB1D211-C731-4DBC-8F6A-F0BD557644D9}">
      <text>
        <r>
          <rPr>
            <b/>
            <sz val="9"/>
            <color indexed="81"/>
            <rFont val="MS P ゴシック"/>
            <family val="3"/>
            <charset val="128"/>
          </rPr>
          <t>荒井美月:
買取数204ヶ
実数208ヶ</t>
        </r>
      </text>
    </comment>
    <comment ref="I37" authorId="1" shapeId="0" xr:uid="{7DB7B31D-9DB8-4E55-9361-12A6B30ABB51}">
      <text>
        <r>
          <rPr>
            <b/>
            <sz val="9"/>
            <color indexed="81"/>
            <rFont val="MS P ゴシック"/>
            <family val="3"/>
            <charset val="128"/>
          </rPr>
          <t>marut:</t>
        </r>
        <r>
          <rPr>
            <sz val="9"/>
            <color indexed="81"/>
            <rFont val="MS P ゴシック"/>
            <family val="3"/>
            <charset val="128"/>
          </rPr>
          <t xml:space="preserve">
買取数168ヶ
実数170ヶ</t>
        </r>
      </text>
    </comment>
    <comment ref="T116" authorId="1" shapeId="0" xr:uid="{CAF27183-7BC5-4C27-B3CC-4CA6B245E357}">
      <text>
        <r>
          <rPr>
            <b/>
            <sz val="9"/>
            <color indexed="81"/>
            <rFont val="MS P ゴシック"/>
            <family val="3"/>
            <charset val="128"/>
          </rPr>
          <t>marut:</t>
        </r>
        <r>
          <rPr>
            <sz val="9"/>
            <color indexed="81"/>
            <rFont val="MS P ゴシック"/>
            <family val="3"/>
            <charset val="128"/>
          </rPr>
          <t xml:space="preserve">
5/21坂口様買取連絡分50ヶ
5.75÷0.85＝6.76</t>
        </r>
      </text>
    </comment>
    <comment ref="T127" authorId="1" shapeId="0" xr:uid="{6D036803-AFDA-4D13-A1BE-81DAF3163074}">
      <text>
        <r>
          <rPr>
            <b/>
            <sz val="9"/>
            <color indexed="81"/>
            <rFont val="MS P ゴシック"/>
            <family val="3"/>
            <charset val="128"/>
          </rPr>
          <t>marut:</t>
        </r>
        <r>
          <rPr>
            <sz val="9"/>
            <color indexed="81"/>
            <rFont val="MS P ゴシック"/>
            <family val="3"/>
            <charset val="128"/>
          </rPr>
          <t xml:space="preserve">
5/27 坂口様買い戻し
110ヶ</t>
        </r>
      </text>
    </comment>
  </commentList>
</comments>
</file>

<file path=xl/sharedStrings.xml><?xml version="1.0" encoding="utf-8"?>
<sst xmlns="http://schemas.openxmlformats.org/spreadsheetml/2006/main" count="3303" uniqueCount="509">
  <si>
    <t>丸髙
管理No</t>
    <rPh sb="0" eb="1">
      <t>マル</t>
    </rPh>
    <rPh sb="1" eb="2">
      <t>タカ</t>
    </rPh>
    <rPh sb="3" eb="5">
      <t>カンリ</t>
    </rPh>
    <phoneticPr fontId="5"/>
  </si>
  <si>
    <t>Item No.</t>
  </si>
  <si>
    <t>Part Number</t>
    <phoneticPr fontId="6"/>
  </si>
  <si>
    <t>メーカ</t>
  </si>
  <si>
    <t>購入型番</t>
    <rPh sb="0" eb="2">
      <t>コウニュウ</t>
    </rPh>
    <rPh sb="2" eb="4">
      <t>カタバン</t>
    </rPh>
    <phoneticPr fontId="7"/>
  </si>
  <si>
    <t>仕入先</t>
  </si>
  <si>
    <t>仕入単価</t>
    <rPh sb="0" eb="2">
      <t>シイレ</t>
    </rPh>
    <rPh sb="2" eb="4">
      <t>タンカ</t>
    </rPh>
    <phoneticPr fontId="6"/>
  </si>
  <si>
    <t>L/T(w)</t>
    <phoneticPr fontId="6"/>
  </si>
  <si>
    <t>吉川SS
棚卸</t>
    <rPh sb="0" eb="2">
      <t>ヨシカワ</t>
    </rPh>
    <rPh sb="5" eb="7">
      <t>タナオロシ</t>
    </rPh>
    <phoneticPr fontId="6"/>
  </si>
  <si>
    <t>丸高
棚卸</t>
    <rPh sb="0" eb="2">
      <t>マルタカ</t>
    </rPh>
    <rPh sb="3" eb="5">
      <t>タナオロシ</t>
    </rPh>
    <phoneticPr fontId="6"/>
  </si>
  <si>
    <t>4/20棚卸
総合計</t>
    <rPh sb="4" eb="6">
      <t>タナオロシ</t>
    </rPh>
    <rPh sb="7" eb="8">
      <t>ソウ</t>
    </rPh>
    <rPh sb="8" eb="10">
      <t>ゴウケイ</t>
    </rPh>
    <phoneticPr fontId="6"/>
  </si>
  <si>
    <t>No</t>
  </si>
  <si>
    <t>品目コード</t>
  </si>
  <si>
    <t>品目名</t>
  </si>
  <si>
    <t>ﾎｳﾈﾂｷ PC1115-25-PB-SN</t>
  </si>
  <si>
    <t>3ﾃﾝｾﾑｽP3 +M3*10 MFZn-C(Ⅲ)</t>
  </si>
  <si>
    <t>ﾘｰﾄﾞｾﾝB/K N 2624 H PbF Z4</t>
  </si>
  <si>
    <t>ﾘｰﾄﾞｾﾝB/K N 2625 PbF Z4</t>
  </si>
  <si>
    <t>ﾘｰﾄﾞｾﾝB/K N 2626 PbF Z4</t>
  </si>
  <si>
    <t>ﾘｰﾄﾞｾﾝB/K N 2639 PbF Z4</t>
  </si>
  <si>
    <t>ﾘｰﾄﾞｾﾝB/K N 2640 PbF Z4</t>
  </si>
  <si>
    <t>ﾘｰﾄﾞｾﾝB/K N 2641 PbF Z4</t>
  </si>
  <si>
    <t>ﾘｰﾄﾞｾﾝB/K N 2657 Z4-22440-60　黒</t>
  </si>
  <si>
    <t>ﾘｰﾄﾞｾﾝB/K N 2658 Z4-22440-60　青</t>
  </si>
  <si>
    <t>ﾘｰﾄﾞｾﾝB/K N 2659 Z4-22440-60　赤</t>
  </si>
  <si>
    <t>ﾘｰﾄﾞｾﾝB/K N 2660 Z4-22440-60　白</t>
  </si>
  <si>
    <t>N0623 ﾌﾟﾘﾝﾄ板 1枚取 PbF Z4</t>
  </si>
  <si>
    <t>N0624 ﾌﾟﾘﾝﾄ板 1枚取 PbF Z4</t>
  </si>
  <si>
    <t>N0626 ﾌﾟﾘﾝﾄ板 1枚取 PbF Z4</t>
  </si>
  <si>
    <t>N0627 ﾌﾟﾘﾝﾄ板 1枚取 PbF Z4</t>
  </si>
  <si>
    <t>N0632 ﾌﾟﾘﾝﾄ板 1枚取 Z4-22440-60</t>
  </si>
  <si>
    <t>N0633 ﾌﾟﾘﾝﾄ板 1枚取 Z4 6kW</t>
  </si>
  <si>
    <t>N0634 ﾌﾟﾘﾝﾄ板 1枚取 Z4 6kW</t>
  </si>
  <si>
    <t>ｺﾈｸﾀ  B2P-VH(LF)(SN)</t>
  </si>
  <si>
    <t>ｺﾈｸﾀｰ B3B-XH-A(LF)(SN)</t>
  </si>
  <si>
    <t>ｺﾈｸﾀ  B2B-XH-A(LF)(SN)</t>
  </si>
  <si>
    <t>ﾀﾝｼ 82199 (BSP) #250</t>
  </si>
  <si>
    <t>ｺﾈｸﾀ  B3P5-VH (LF)(SN)</t>
  </si>
  <si>
    <t>ｺﾈｸﾀｰ B6P-VH(LF)(SN) 6P</t>
  </si>
  <si>
    <t>ｺﾈｸﾀｰ B6PS-VH(LF)(SN) ｻｲﾄﾞ</t>
  </si>
  <si>
    <t>ｺﾈｸﾀｰ B02B-XASK-1(LF)(SN)</t>
  </si>
  <si>
    <t>ｺﾈｸﾀｰ PS-20PE-D4LT1-SM1E</t>
  </si>
  <si>
    <t>PS-20PE-D4T1-SM1E</t>
  </si>
  <si>
    <t>ﾀﾝｼ  OP-030</t>
  </si>
  <si>
    <t>ｺﾈｸﾀｰ B05B-XASK-1(LF)(SN)</t>
  </si>
  <si>
    <t>ｺﾈｸﾀｰ B06B-XASK-1(LF)(SN)</t>
  </si>
  <si>
    <t>CT CTL-12-S36-10 URD</t>
  </si>
  <si>
    <t>NC ADR-50-25-010MY</t>
  </si>
  <si>
    <t>CC ADR-47-15-020MY</t>
  </si>
  <si>
    <t>PT N 0687 ﾊﾟﾙｽﾄﾗﾝｽ Z4 6kW</t>
  </si>
  <si>
    <t>D1NL20U-5070</t>
  </si>
  <si>
    <t>KTA1281-Y-AT/P</t>
  </si>
  <si>
    <t>VRS ERZV10D471 ﾏﾂｼﾀﾃﾞﾝｼ</t>
  </si>
  <si>
    <t>ARS RA-362M-V7</t>
  </si>
  <si>
    <t>TC4013BF(N,F) ﾄﾞﾗｲ</t>
  </si>
  <si>
    <t>IC UPC494GS-A ﾄﾞﾗｲ  ***ｷﾝｼ***</t>
  </si>
  <si>
    <t>UPC842G2-A(SOP) ﾄﾞﾗｲ</t>
  </si>
  <si>
    <t>UPC339G2 ﾄﾞﾗｲ</t>
  </si>
  <si>
    <t>APT1212A</t>
  </si>
  <si>
    <t>SX-900AD</t>
  </si>
  <si>
    <t>CFS1/4CT26A150J</t>
  </si>
  <si>
    <t>CFS1/4CT26A222J</t>
  </si>
  <si>
    <t>CFS1/4CT26A471J</t>
  </si>
  <si>
    <t>ERG1SJ104V ***2109***</t>
  </si>
  <si>
    <t>CT-6ETH10K</t>
  </si>
  <si>
    <t>A5MC-100J</t>
  </si>
  <si>
    <t>CT-6ES 500kΩ</t>
  </si>
  <si>
    <t>ERG1DJ224V ***2109***</t>
  </si>
  <si>
    <t>CT-6ETH 50Kｵｰﾑ</t>
  </si>
  <si>
    <t>CT-6ETH 100KΩ</t>
  </si>
  <si>
    <t>ERJ6GEYJ153V</t>
  </si>
  <si>
    <t>ERJ6GEYJ223V</t>
  </si>
  <si>
    <t>ERJ6GEYJ274V</t>
  </si>
  <si>
    <t>ERJ6GEYJ152V</t>
  </si>
  <si>
    <t>ERJ6GEYJ103V</t>
  </si>
  <si>
    <t>ERJ6GEYJ100V</t>
  </si>
  <si>
    <t>ERJ6GEYJ202V</t>
  </si>
  <si>
    <t>ERJ6GEYJ123V</t>
  </si>
  <si>
    <t>ERJ6GEYJ101V</t>
  </si>
  <si>
    <t>ERJ6GEYJ151V</t>
  </si>
  <si>
    <t>ERJ6GEYJ154V</t>
  </si>
  <si>
    <t>ERJ6GEYJ222V</t>
  </si>
  <si>
    <t>ERJ6GEYJ271V</t>
  </si>
  <si>
    <t>ERJ6GEYJ392V</t>
  </si>
  <si>
    <t>ERJ6GEYJ471V</t>
  </si>
  <si>
    <t>ERJ6GEYJ564V</t>
  </si>
  <si>
    <t>ERJ6GEYJ680V</t>
  </si>
  <si>
    <t>ERJ6GEYJ824V</t>
  </si>
  <si>
    <t>ERJ6GEYJ513V</t>
  </si>
  <si>
    <t>ERJ6ENF7501V</t>
  </si>
  <si>
    <t>BWR5CN220J</t>
  </si>
  <si>
    <t>ERJP06J221V</t>
  </si>
  <si>
    <t>ERJ6GEYJ1R0V</t>
  </si>
  <si>
    <t>ERJ6GEYJ512V</t>
  </si>
  <si>
    <t>ERJ6ENF2000V</t>
  </si>
  <si>
    <t>ERJ6ENF4300V</t>
  </si>
  <si>
    <t>MOS2CT52A100J</t>
  </si>
  <si>
    <t>MOS2CT52A152J</t>
  </si>
  <si>
    <t>50YXF 10M EFC TA ***2509***</t>
  </si>
  <si>
    <t>50YXF22MEFC5X11 ***2509***</t>
  </si>
  <si>
    <t>35YXF 100M EFC TA  8×11.5 ***2509***</t>
  </si>
  <si>
    <t>25YXF 220M EFC TA ***2509***</t>
  </si>
  <si>
    <t>25YXF 47M EFC ***2509***</t>
  </si>
  <si>
    <t>50YXF4R7M EFC ***2509***</t>
  </si>
  <si>
    <t>25YXF 100M ***2509***</t>
  </si>
  <si>
    <t>GRM219F11H104ZA01D ***ｷﾝｼ***</t>
  </si>
  <si>
    <t>ECQU2A224ML ***2106***</t>
  </si>
  <si>
    <t>ECWF4684JB</t>
  </si>
  <si>
    <t>ｾﾗｺﾝ DE2E3KH102MA3B 2E1000PF ***ｷﾝｼ***</t>
  </si>
  <si>
    <t>GRM216B11H103KA01D ***ｷﾝｼ***</t>
  </si>
  <si>
    <t>ｾﾗｺﾝ DEHR33A471KN2A ***ｷﾝｼ***</t>
  </si>
  <si>
    <t>GRM188B11H102KA01D ***ｷﾝｼ***</t>
  </si>
  <si>
    <t>ECWF2W225KA</t>
  </si>
  <si>
    <t>LGW2D182MELC40</t>
  </si>
  <si>
    <t>LGW2G471MELC40</t>
  </si>
  <si>
    <t>ECWH10183JV</t>
  </si>
  <si>
    <t>DE2E3KY102MA3BM02F ***2403***</t>
  </si>
  <si>
    <t>GRM21BR71H474KA88L</t>
  </si>
  <si>
    <t>S0413 ﾊﾟﾙｽﾄﾗﾝｽ</t>
  </si>
  <si>
    <t>S0414 電圧検出ﾄﾗﾝｽ</t>
  </si>
  <si>
    <t>S0418 ﾁｮｰｸｺｲﾙ</t>
  </si>
  <si>
    <t>MTZJ18C(廃盤)→切替：no.130</t>
    <rPh sb="8" eb="10">
      <t>ハイバン</t>
    </rPh>
    <rPh sb="12" eb="14">
      <t>キリカエ</t>
    </rPh>
    <phoneticPr fontId="6"/>
  </si>
  <si>
    <t>MPM80 ***ｷﾝｼ***→切替 No.63</t>
    <rPh sb="16" eb="18">
      <t>キリカエ</t>
    </rPh>
    <phoneticPr fontId="6"/>
  </si>
  <si>
    <t>MTZJ18SBA0G(no.53の切替品)</t>
    <rPh sb="18" eb="20">
      <t>キリカエ</t>
    </rPh>
    <rPh sb="20" eb="21">
      <t>ヒン</t>
    </rPh>
    <phoneticPr fontId="6"/>
  </si>
  <si>
    <t>3/19
入庫数</t>
    <rPh sb="5" eb="8">
      <t>ニュウコスウ</t>
    </rPh>
    <phoneticPr fontId="6"/>
  </si>
  <si>
    <t>4/4引き取り</t>
    <rPh sb="3" eb="4">
      <t>ヒ</t>
    </rPh>
    <rPh sb="5" eb="6">
      <t>ト</t>
    </rPh>
    <phoneticPr fontId="4"/>
  </si>
  <si>
    <t>3/21~4/20
出庫数</t>
    <rPh sb="10" eb="12">
      <t>シュッコ</t>
    </rPh>
    <rPh sb="12" eb="13">
      <t>スウ</t>
    </rPh>
    <phoneticPr fontId="6"/>
  </si>
  <si>
    <t>ﾒｰｶｰ名</t>
    <rPh sb="4" eb="5">
      <t>メイ</t>
    </rPh>
    <phoneticPr fontId="2"/>
  </si>
  <si>
    <t>ﾀｸﾐ商事</t>
    <rPh sb="3" eb="5">
      <t>ショウジ</t>
    </rPh>
    <phoneticPr fontId="2"/>
  </si>
  <si>
    <t>放熱器のｵｰｴｽ</t>
  </si>
  <si>
    <t>信越化学</t>
  </si>
  <si>
    <t>松平精工</t>
  </si>
  <si>
    <t>昭和電気</t>
  </si>
  <si>
    <t>下田工業</t>
  </si>
  <si>
    <t>佐原工業所</t>
  </si>
  <si>
    <t>力興</t>
  </si>
  <si>
    <t>友基</t>
  </si>
  <si>
    <t>田向電子</t>
  </si>
  <si>
    <t>JST</t>
  </si>
  <si>
    <t>ﾘｽﾞﾑ</t>
  </si>
  <si>
    <t>JAE</t>
  </si>
  <si>
    <t>ｵｻﾀﾞ</t>
  </si>
  <si>
    <t>URD</t>
  </si>
  <si>
    <t>ｳｴﾉ</t>
  </si>
  <si>
    <t>ﾊﾟﾅｿﾆｯｸ</t>
  </si>
  <si>
    <t>新電元</t>
  </si>
  <si>
    <t>ﾛｰﾑ</t>
  </si>
  <si>
    <t>ﾙﾈｻｽ</t>
  </si>
  <si>
    <t>東芝</t>
  </si>
  <si>
    <t>ﾛｰﾑｸ</t>
  </si>
  <si>
    <t>VISHAY</t>
  </si>
  <si>
    <t>KEC</t>
  </si>
  <si>
    <t>TAIWAN Semicon</t>
  </si>
  <si>
    <t>岡谷電機</t>
  </si>
  <si>
    <t>ｻﾝｹﾝ電気</t>
  </si>
  <si>
    <t>KOA</t>
  </si>
  <si>
    <t>日本電産ｺﾊﾟﾙ電子</t>
  </si>
  <si>
    <t>内橋ｴｽﾃｯｸ</t>
  </si>
  <si>
    <t>ﾙﾋﾞｺﾝ</t>
  </si>
  <si>
    <t>村田製作所</t>
  </si>
  <si>
    <t>ﾆﾁｺﾝ</t>
  </si>
  <si>
    <t>サンエー電機</t>
  </si>
  <si>
    <t>買取単価</t>
    <rPh sb="0" eb="2">
      <t>カイトリ</t>
    </rPh>
    <rPh sb="2" eb="4">
      <t>タンカ</t>
    </rPh>
    <phoneticPr fontId="4"/>
  </si>
  <si>
    <t>-</t>
    <phoneticPr fontId="4"/>
  </si>
  <si>
    <t>2SA1037AKT146(2SA1037AKT146R)</t>
    <phoneticPr fontId="4"/>
  </si>
  <si>
    <t>ERJ6ENF1001V</t>
    <phoneticPr fontId="4"/>
  </si>
  <si>
    <t>1SS355VMTE-17</t>
    <phoneticPr fontId="4"/>
  </si>
  <si>
    <t>GRM2192C1H103JA01D</t>
    <phoneticPr fontId="4"/>
  </si>
  <si>
    <t>ERG2SJ152V ***2109***</t>
    <phoneticPr fontId="4"/>
  </si>
  <si>
    <t>2SC2412KT146(2SC2412KT146R)</t>
    <phoneticPr fontId="4"/>
  </si>
  <si>
    <t>FA1A4M-T1B-A ***2206***</t>
    <phoneticPr fontId="4"/>
  </si>
  <si>
    <t>M1FL20U-6063</t>
    <phoneticPr fontId="4"/>
  </si>
  <si>
    <t>2SA2060(TE12L,F)</t>
    <phoneticPr fontId="4"/>
  </si>
  <si>
    <t>NC N 0686 ﾁｮｰｸｺｲﾙ Z46kW</t>
    <phoneticPr fontId="4"/>
  </si>
  <si>
    <t>ﾘﾚｰ AHE2255</t>
    <phoneticPr fontId="4"/>
  </si>
  <si>
    <t>DA2J10100L ***ｷﾝｼ***</t>
    <phoneticPr fontId="4"/>
  </si>
  <si>
    <t>DZ2J051M0L ***ｷﾝｼ***</t>
    <phoneticPr fontId="4"/>
  </si>
  <si>
    <t>DZ2J180M0L ***ｷﾝｼ***</t>
    <phoneticPr fontId="4"/>
  </si>
  <si>
    <t>S1ZB60-7062 0.8A 600V</t>
    <phoneticPr fontId="4"/>
  </si>
  <si>
    <t>BYG20J-E3/TR 600V 1.5A</t>
    <phoneticPr fontId="4"/>
  </si>
  <si>
    <t>PS2861B-1Y-F3-A(ﾗﾝｸL) ﾄﾞﾗｲ</t>
    <phoneticPr fontId="4"/>
  </si>
  <si>
    <t>ERJ6ENF2002V</t>
    <phoneticPr fontId="4"/>
  </si>
  <si>
    <t>ERJ6GEYJ104V</t>
    <phoneticPr fontId="4"/>
  </si>
  <si>
    <t>N0567 チョークコイルPbF</t>
    <phoneticPr fontId="4"/>
  </si>
  <si>
    <t>N0516A チョークコイル PbF</t>
    <phoneticPr fontId="4"/>
  </si>
  <si>
    <t>3/19出荷後</t>
    <rPh sb="4" eb="6">
      <t>シュッカ</t>
    </rPh>
    <rPh sb="6" eb="7">
      <t>ゴ</t>
    </rPh>
    <phoneticPr fontId="4"/>
  </si>
  <si>
    <t>ｼﾘｺﾝﾎﾞﾝﾄﾞ  KE348W</t>
    <phoneticPr fontId="4"/>
  </si>
  <si>
    <t>4/10出庫</t>
    <rPh sb="4" eb="6">
      <t>シュッコ</t>
    </rPh>
    <phoneticPr fontId="4"/>
  </si>
  <si>
    <t>4/10出庫後</t>
    <rPh sb="4" eb="6">
      <t>シュッコ</t>
    </rPh>
    <rPh sb="6" eb="7">
      <t>ゴ</t>
    </rPh>
    <phoneticPr fontId="4"/>
  </si>
  <si>
    <t>実在庫147(90+57)</t>
    <rPh sb="0" eb="3">
      <t>ジツザイコ</t>
    </rPh>
    <phoneticPr fontId="4"/>
  </si>
  <si>
    <t>実在庫588(200+200＋188)</t>
    <rPh sb="0" eb="3">
      <t>ジツザイコ</t>
    </rPh>
    <phoneticPr fontId="4"/>
  </si>
  <si>
    <t>VRS ERZV10D471 ﾏﾂｼﾀﾃﾞﾝｼ</t>
    <phoneticPr fontId="4"/>
  </si>
  <si>
    <t>SX-900AD</t>
    <phoneticPr fontId="4"/>
  </si>
  <si>
    <t>BWR5CN220J</t>
    <phoneticPr fontId="4"/>
  </si>
  <si>
    <t>ECWF4684JB</t>
    <phoneticPr fontId="4"/>
  </si>
  <si>
    <t>ECWF2W225KA</t>
    <phoneticPr fontId="4"/>
  </si>
  <si>
    <t>DE2E3KY102MA3BM02F ***2403***</t>
    <phoneticPr fontId="4"/>
  </si>
  <si>
    <t>現品票1箱貼りたい</t>
    <rPh sb="0" eb="3">
      <t>ゲンピンヒョウ</t>
    </rPh>
    <rPh sb="4" eb="5">
      <t>ハコ</t>
    </rPh>
    <rPh sb="5" eb="6">
      <t>ハ</t>
    </rPh>
    <phoneticPr fontId="4"/>
  </si>
  <si>
    <t>※460は3/19、20は4/4</t>
    <phoneticPr fontId="4"/>
  </si>
  <si>
    <t>※3/19全て115ヶ出荷済、4/4 100ヶ出荷</t>
    <rPh sb="5" eb="6">
      <t>スベ</t>
    </rPh>
    <rPh sb="11" eb="13">
      <t>シュッカ</t>
    </rPh>
    <rPh sb="13" eb="14">
      <t>スミ</t>
    </rPh>
    <rPh sb="23" eb="25">
      <t>シュッカ</t>
    </rPh>
    <phoneticPr fontId="4"/>
  </si>
  <si>
    <t>GRM2192CIH103JA01D</t>
    <phoneticPr fontId="4"/>
  </si>
  <si>
    <t>4,000リール</t>
  </si>
  <si>
    <t>※1000出荷済　4/10</t>
    <rPh sb="5" eb="7">
      <t>シュッカ</t>
    </rPh>
    <rPh sb="7" eb="8">
      <t>ズ</t>
    </rPh>
    <phoneticPr fontId="4"/>
  </si>
  <si>
    <t>DA2J10100L ***ｷﾝｼ***(廃盤)→切替：no.52</t>
    <phoneticPr fontId="4"/>
  </si>
  <si>
    <t>1SS355VMTE-17(no.46の切替品)</t>
    <phoneticPr fontId="4"/>
  </si>
  <si>
    <t>棚番</t>
    <rPh sb="0" eb="2">
      <t>タナバン</t>
    </rPh>
    <phoneticPr fontId="6"/>
  </si>
  <si>
    <t>4/21~5/20
入庫数</t>
    <rPh sb="10" eb="13">
      <t>ニュウコスウ</t>
    </rPh>
    <rPh sb="12" eb="13">
      <t>スウ</t>
    </rPh>
    <phoneticPr fontId="6"/>
  </si>
  <si>
    <t>4/21~5/20
出庫数</t>
    <rPh sb="10" eb="12">
      <t>シュッコ</t>
    </rPh>
    <rPh sb="12" eb="13">
      <t>スウ</t>
    </rPh>
    <phoneticPr fontId="6"/>
  </si>
  <si>
    <t>4/20棚卸</t>
    <rPh sb="4" eb="6">
      <t>タナオロシ</t>
    </rPh>
    <phoneticPr fontId="4"/>
  </si>
  <si>
    <t>5/20棚卸</t>
    <rPh sb="4" eb="6">
      <t>タナオロシ</t>
    </rPh>
    <phoneticPr fontId="4"/>
  </si>
  <si>
    <t>6/20棚卸</t>
    <rPh sb="4" eb="6">
      <t>タナオロシ</t>
    </rPh>
    <phoneticPr fontId="4"/>
  </si>
  <si>
    <t>吉川S/S
在庫数</t>
    <rPh sb="0" eb="2">
      <t>ヨシカワ</t>
    </rPh>
    <rPh sb="6" eb="9">
      <t>ザイコスウ</t>
    </rPh>
    <phoneticPr fontId="4"/>
  </si>
  <si>
    <t>丸高
在庫数</t>
    <rPh sb="0" eb="2">
      <t>マルタカ</t>
    </rPh>
    <rPh sb="3" eb="6">
      <t>ザイコスウ</t>
    </rPh>
    <phoneticPr fontId="4"/>
  </si>
  <si>
    <t>C1</t>
    <phoneticPr fontId="4"/>
  </si>
  <si>
    <t>C2</t>
    <phoneticPr fontId="4"/>
  </si>
  <si>
    <t>B</t>
    <phoneticPr fontId="4"/>
  </si>
  <si>
    <t>棚横</t>
    <rPh sb="0" eb="1">
      <t>タナ</t>
    </rPh>
    <rPh sb="1" eb="2">
      <t>ヨコ</t>
    </rPh>
    <phoneticPr fontId="4"/>
  </si>
  <si>
    <t>A</t>
    <phoneticPr fontId="4"/>
  </si>
  <si>
    <t>A細長</t>
    <rPh sb="1" eb="3">
      <t>ホソナガ</t>
    </rPh>
    <phoneticPr fontId="4"/>
  </si>
  <si>
    <t>5/21~6/20
入庫数</t>
    <rPh sb="10" eb="13">
      <t>ニュウコスウ</t>
    </rPh>
    <rPh sb="12" eb="13">
      <t>スウ</t>
    </rPh>
    <phoneticPr fontId="6"/>
  </si>
  <si>
    <t>5/21~6/20
出庫数</t>
    <rPh sb="10" eb="12">
      <t>シュッコ</t>
    </rPh>
    <rPh sb="12" eb="13">
      <t>スウ</t>
    </rPh>
    <phoneticPr fontId="6"/>
  </si>
  <si>
    <t>ｾﾗｺﾝ DE2E3KH102MA3B 2E1000PF ***ｷﾝｼ***</t>
    <phoneticPr fontId="4"/>
  </si>
  <si>
    <t>GRM2192C1H103JA01D(no.116の切替品)</t>
    <rPh sb="26" eb="27">
      <t>キ</t>
    </rPh>
    <rPh sb="27" eb="28">
      <t>カ</t>
    </rPh>
    <rPh sb="28" eb="29">
      <t>ヒン</t>
    </rPh>
    <phoneticPr fontId="4"/>
  </si>
  <si>
    <t>LGW2D182MELC40</t>
    <phoneticPr fontId="4"/>
  </si>
  <si>
    <t>GRM216B11H103KA01D ***ｷﾝｼ***→切替：no.131</t>
    <rPh sb="29" eb="30">
      <t>キ</t>
    </rPh>
    <rPh sb="30" eb="31">
      <t>カ</t>
    </rPh>
    <phoneticPr fontId="4"/>
  </si>
  <si>
    <t>GRM188B11H102KA01D ***ｷﾝｼ***→切替:№133</t>
    <rPh sb="29" eb="30">
      <t>キ</t>
    </rPh>
    <rPh sb="30" eb="31">
      <t>カ</t>
    </rPh>
    <phoneticPr fontId="4"/>
  </si>
  <si>
    <t>GRM1882C1H102JA01D(no.118の切替品)</t>
    <phoneticPr fontId="4"/>
  </si>
  <si>
    <t>ERG2SJ152V ***2109***(no.104の切替品)</t>
    <phoneticPr fontId="4"/>
  </si>
  <si>
    <t>MOS2CT52A152J→切替:№132</t>
    <rPh sb="14" eb="15">
      <t>キ</t>
    </rPh>
    <rPh sb="15" eb="16">
      <t>カ</t>
    </rPh>
    <phoneticPr fontId="4"/>
  </si>
  <si>
    <t>6/21~7/20
入庫数</t>
    <rPh sb="10" eb="13">
      <t>ニュウコスウ</t>
    </rPh>
    <rPh sb="12" eb="13">
      <t>スウ</t>
    </rPh>
    <phoneticPr fontId="6"/>
  </si>
  <si>
    <t>6/21~7/20
出庫数</t>
    <rPh sb="10" eb="12">
      <t>シュッコ</t>
    </rPh>
    <rPh sb="12" eb="13">
      <t>スウ</t>
    </rPh>
    <phoneticPr fontId="6"/>
  </si>
  <si>
    <t>+3</t>
    <phoneticPr fontId="4"/>
  </si>
  <si>
    <t>+2</t>
    <phoneticPr fontId="4"/>
  </si>
  <si>
    <t>＋１</t>
    <phoneticPr fontId="4"/>
  </si>
  <si>
    <t>＋2</t>
    <phoneticPr fontId="4"/>
  </si>
  <si>
    <t>＋6</t>
    <phoneticPr fontId="4"/>
  </si>
  <si>
    <t>が正しい、+6</t>
    <rPh sb="1" eb="2">
      <t>タダ</t>
    </rPh>
    <phoneticPr fontId="4"/>
  </si>
  <si>
    <t>4月</t>
    <rPh sb="1" eb="2">
      <t>ガツ</t>
    </rPh>
    <phoneticPr fontId="4"/>
  </si>
  <si>
    <t>5月</t>
    <rPh sb="1" eb="2">
      <t>ガツ</t>
    </rPh>
    <phoneticPr fontId="4"/>
  </si>
  <si>
    <t>7月</t>
    <rPh sb="1" eb="2">
      <t>ガツ</t>
    </rPh>
    <phoneticPr fontId="4"/>
  </si>
  <si>
    <t>6月</t>
    <rPh sb="1" eb="2">
      <t>ガツ</t>
    </rPh>
    <phoneticPr fontId="4"/>
  </si>
  <si>
    <t>が正しい、+1</t>
    <rPh sb="1" eb="2">
      <t>タダ</t>
    </rPh>
    <phoneticPr fontId="4"/>
  </si>
  <si>
    <t>N0632 ﾌﾟﾘﾝﾄ板 1枚取 Z4-22440-60</t>
    <phoneticPr fontId="4"/>
  </si>
  <si>
    <t>丸高在庫
(理論値)</t>
    <rPh sb="0" eb="2">
      <t>マルタカ</t>
    </rPh>
    <rPh sb="2" eb="4">
      <t>ザイコ</t>
    </rPh>
    <rPh sb="6" eb="9">
      <t>リロンチ</t>
    </rPh>
    <phoneticPr fontId="4"/>
  </si>
  <si>
    <t>丸高在庫
(実数)</t>
    <rPh sb="0" eb="2">
      <t>マルタカ</t>
    </rPh>
    <rPh sb="2" eb="4">
      <t>ザイコ</t>
    </rPh>
    <rPh sb="6" eb="8">
      <t>ジッスウ</t>
    </rPh>
    <phoneticPr fontId="4"/>
  </si>
  <si>
    <t>←次、実数確認</t>
    <rPh sb="1" eb="2">
      <t>ツギ</t>
    </rPh>
    <rPh sb="3" eb="5">
      <t>ジッスウ</t>
    </rPh>
    <rPh sb="5" eb="7">
      <t>カクニン</t>
    </rPh>
    <phoneticPr fontId="4"/>
  </si>
  <si>
    <t>ARS RA-362M-V7</t>
    <phoneticPr fontId="4"/>
  </si>
  <si>
    <t>7/21~8/20
入庫数</t>
    <rPh sb="10" eb="13">
      <t>ニュウコスウ</t>
    </rPh>
    <rPh sb="12" eb="13">
      <t>スウ</t>
    </rPh>
    <phoneticPr fontId="6"/>
  </si>
  <si>
    <t>7/21~8/20
出庫数</t>
    <rPh sb="10" eb="12">
      <t>シュッコ</t>
    </rPh>
    <rPh sb="12" eb="13">
      <t>スウ</t>
    </rPh>
    <phoneticPr fontId="6"/>
  </si>
  <si>
    <t>5/20棚卸
総合計</t>
    <rPh sb="4" eb="6">
      <t>タナオロシ</t>
    </rPh>
    <rPh sb="7" eb="8">
      <t>ソウ</t>
    </rPh>
    <rPh sb="8" eb="10">
      <t>ゴウケイ</t>
    </rPh>
    <phoneticPr fontId="6"/>
  </si>
  <si>
    <t>6/20棚卸
総合計</t>
    <rPh sb="4" eb="6">
      <t>タナオロシ</t>
    </rPh>
    <rPh sb="7" eb="8">
      <t>ソウ</t>
    </rPh>
    <rPh sb="8" eb="10">
      <t>ゴウケイ</t>
    </rPh>
    <phoneticPr fontId="6"/>
  </si>
  <si>
    <t>7/20棚卸
総合計</t>
    <rPh sb="4" eb="6">
      <t>タナオロシ</t>
    </rPh>
    <rPh sb="7" eb="8">
      <t>ソウ</t>
    </rPh>
    <rPh sb="8" eb="10">
      <t>ゴウケイ</t>
    </rPh>
    <phoneticPr fontId="6"/>
  </si>
  <si>
    <t>NNP</t>
    <phoneticPr fontId="4"/>
  </si>
  <si>
    <t>ｵｰｴｽｴﾚｸﾄﾛﾆｸｽ</t>
    <phoneticPr fontId="4"/>
  </si>
  <si>
    <t>オビ電子</t>
    <rPh sb="2" eb="4">
      <t>デンシ</t>
    </rPh>
    <phoneticPr fontId="4"/>
  </si>
  <si>
    <t>ﾂﾙﾀ制御機器</t>
    <rPh sb="3" eb="5">
      <t>セイギョ</t>
    </rPh>
    <rPh sb="5" eb="7">
      <t>キキ</t>
    </rPh>
    <phoneticPr fontId="4"/>
  </si>
  <si>
    <t>ﾊﾟｲｵﾆｸｽ</t>
    <phoneticPr fontId="4"/>
  </si>
  <si>
    <t>モリ電子工業</t>
    <rPh sb="2" eb="4">
      <t>デンシ</t>
    </rPh>
    <rPh sb="4" eb="6">
      <t>コウギョウ</t>
    </rPh>
    <phoneticPr fontId="4"/>
  </si>
  <si>
    <t>愛宕産業</t>
    <rPh sb="0" eb="4">
      <t>アタゴサンギョウ</t>
    </rPh>
    <phoneticPr fontId="4"/>
  </si>
  <si>
    <t>岡本無線電機</t>
    <rPh sb="0" eb="4">
      <t>オカモトムセン</t>
    </rPh>
    <rPh sb="4" eb="6">
      <t>デンキ</t>
    </rPh>
    <phoneticPr fontId="4"/>
  </si>
  <si>
    <t>ｲｰ･ﾋﾟｰ･ｱｲ</t>
    <phoneticPr fontId="4"/>
  </si>
  <si>
    <t>力興</t>
    <rPh sb="0" eb="1">
      <t>チカラ</t>
    </rPh>
    <rPh sb="1" eb="2">
      <t>キョウ</t>
    </rPh>
    <phoneticPr fontId="4"/>
  </si>
  <si>
    <t>協栄産業</t>
    <rPh sb="0" eb="2">
      <t>キョウエイ</t>
    </rPh>
    <rPh sb="2" eb="4">
      <t>サンギョウ</t>
    </rPh>
    <phoneticPr fontId="4"/>
  </si>
  <si>
    <t>協和ﾃｸﾉﾛｼﾞｨｽ</t>
    <rPh sb="0" eb="2">
      <t>キョウワ</t>
    </rPh>
    <phoneticPr fontId="4"/>
  </si>
  <si>
    <t>多摩パーツ</t>
    <rPh sb="0" eb="2">
      <t>タマ</t>
    </rPh>
    <phoneticPr fontId="4"/>
  </si>
  <si>
    <t>大和無線電器</t>
    <rPh sb="0" eb="4">
      <t>ダイワムセン</t>
    </rPh>
    <rPh sb="4" eb="6">
      <t>デンキ</t>
    </rPh>
    <phoneticPr fontId="4"/>
  </si>
  <si>
    <t>田向電子工業</t>
    <rPh sb="0" eb="2">
      <t>タムカイ</t>
    </rPh>
    <rPh sb="2" eb="4">
      <t>デンシ</t>
    </rPh>
    <rPh sb="4" eb="6">
      <t>コウギョウ</t>
    </rPh>
    <phoneticPr fontId="4"/>
  </si>
  <si>
    <t>東亜無線電機</t>
    <rPh sb="0" eb="2">
      <t>トウア</t>
    </rPh>
    <rPh sb="2" eb="4">
      <t>ムセン</t>
    </rPh>
    <rPh sb="4" eb="6">
      <t>デンキ</t>
    </rPh>
    <phoneticPr fontId="4"/>
  </si>
  <si>
    <t>東和電子</t>
    <rPh sb="0" eb="4">
      <t>トウワデンシ</t>
    </rPh>
    <phoneticPr fontId="4"/>
  </si>
  <si>
    <t>サンエー電機</t>
    <rPh sb="4" eb="6">
      <t>デンキ</t>
    </rPh>
    <phoneticPr fontId="4"/>
  </si>
  <si>
    <t>㈱久世金属</t>
  </si>
  <si>
    <t>CT-6ES 500kΩ</t>
    <phoneticPr fontId="4"/>
  </si>
  <si>
    <t>大和無線電器</t>
    <phoneticPr fontId="4"/>
  </si>
  <si>
    <t>CT-6ETH 100KΩ</t>
    <phoneticPr fontId="4"/>
  </si>
  <si>
    <t>ERJ6GEYJ564V</t>
    <phoneticPr fontId="4"/>
  </si>
  <si>
    <t>ERJ6ENF2000V</t>
    <phoneticPr fontId="4"/>
  </si>
  <si>
    <t>ECQU2A224ML ***2106***</t>
    <phoneticPr fontId="4"/>
  </si>
  <si>
    <t>ECWH10183JV</t>
    <phoneticPr fontId="4"/>
  </si>
  <si>
    <t>↓黄色はサンエー電機注残無・見積未依頼</t>
    <rPh sb="1" eb="3">
      <t>キイロ</t>
    </rPh>
    <rPh sb="8" eb="10">
      <t>デンキ</t>
    </rPh>
    <rPh sb="10" eb="12">
      <t>チュウザン</t>
    </rPh>
    <rPh sb="12" eb="13">
      <t>ナ</t>
    </rPh>
    <rPh sb="14" eb="16">
      <t>ミツモリ</t>
    </rPh>
    <rPh sb="16" eb="17">
      <t>ミ</t>
    </rPh>
    <rPh sb="17" eb="19">
      <t>イライ</t>
    </rPh>
    <phoneticPr fontId="4"/>
  </si>
  <si>
    <t>N0634 ﾌﾟﾘﾝﾄ板 1枚取 Z4 6kW</t>
    <phoneticPr fontId="4"/>
  </si>
  <si>
    <t>★</t>
    <phoneticPr fontId="4"/>
  </si>
  <si>
    <t>8/20棚卸
総合計</t>
    <rPh sb="4" eb="6">
      <t>タナオロシ</t>
    </rPh>
    <rPh sb="7" eb="8">
      <t>ソウ</t>
    </rPh>
    <rPh sb="8" eb="10">
      <t>ゴウケイ</t>
    </rPh>
    <phoneticPr fontId="6"/>
  </si>
  <si>
    <t>8/21~9/20
入庫数</t>
    <rPh sb="10" eb="13">
      <t>ニュウコスウ</t>
    </rPh>
    <rPh sb="12" eb="13">
      <t>スウ</t>
    </rPh>
    <phoneticPr fontId="6"/>
  </si>
  <si>
    <t>8/26
吉川SS出庫数</t>
    <rPh sb="5" eb="7">
      <t>ヨシカワ</t>
    </rPh>
    <rPh sb="9" eb="11">
      <t>シュッコ</t>
    </rPh>
    <rPh sb="11" eb="12">
      <t>スウ</t>
    </rPh>
    <phoneticPr fontId="6"/>
  </si>
  <si>
    <t>8/26
ヨーホー出庫数</t>
    <rPh sb="9" eb="11">
      <t>シュッコ</t>
    </rPh>
    <rPh sb="11" eb="12">
      <t>スウ</t>
    </rPh>
    <phoneticPr fontId="6"/>
  </si>
  <si>
    <t>9/20吉川S/S
在庫数</t>
    <rPh sb="4" eb="6">
      <t>ヨシカワ</t>
    </rPh>
    <rPh sb="10" eb="13">
      <t>ザイコスウ</t>
    </rPh>
    <phoneticPr fontId="4"/>
  </si>
  <si>
    <t>9/20丸高在庫
(理論値)</t>
    <rPh sb="4" eb="6">
      <t>マルタカ</t>
    </rPh>
    <rPh sb="6" eb="8">
      <t>ザイコ</t>
    </rPh>
    <rPh sb="10" eb="13">
      <t>リロンチ</t>
    </rPh>
    <phoneticPr fontId="4"/>
  </si>
  <si>
    <t>9/2
吉川SS出庫数</t>
    <rPh sb="4" eb="6">
      <t>ヨシカワ</t>
    </rPh>
    <rPh sb="8" eb="10">
      <t>シュッコ</t>
    </rPh>
    <rPh sb="10" eb="11">
      <t>スウ</t>
    </rPh>
    <phoneticPr fontId="6"/>
  </si>
  <si>
    <t>9/4
吉川SS出庫数</t>
    <rPh sb="4" eb="6">
      <t>ヨシカワ</t>
    </rPh>
    <rPh sb="8" eb="10">
      <t>シュッコ</t>
    </rPh>
    <rPh sb="10" eb="11">
      <t>スウ</t>
    </rPh>
    <phoneticPr fontId="6"/>
  </si>
  <si>
    <t>9/2 
ヨーホー直送数</t>
    <rPh sb="9" eb="11">
      <t>チョクソウ</t>
    </rPh>
    <rPh sb="11" eb="12">
      <t>スウ</t>
    </rPh>
    <phoneticPr fontId="6"/>
  </si>
  <si>
    <t>9/4
ヨーホー直送数</t>
    <rPh sb="8" eb="10">
      <t>チョクソウ</t>
    </rPh>
    <rPh sb="10" eb="11">
      <t>スウ</t>
    </rPh>
    <phoneticPr fontId="6"/>
  </si>
  <si>
    <t>9/5
吉川SS出庫数</t>
    <rPh sb="4" eb="6">
      <t>ヨシカワ</t>
    </rPh>
    <rPh sb="8" eb="10">
      <t>シュッコ</t>
    </rPh>
    <rPh sb="10" eb="11">
      <t>スウ</t>
    </rPh>
    <phoneticPr fontId="6"/>
  </si>
  <si>
    <t>9/10
丸高入庫</t>
    <rPh sb="5" eb="7">
      <t>マルタカ</t>
    </rPh>
    <rPh sb="7" eb="9">
      <t>ニュウコ</t>
    </rPh>
    <phoneticPr fontId="6"/>
  </si>
  <si>
    <t>9/10
サンエー電機
買取総数</t>
    <rPh sb="9" eb="11">
      <t>デンキ</t>
    </rPh>
    <rPh sb="12" eb="13">
      <t>バイ</t>
    </rPh>
    <rPh sb="13" eb="14">
      <t>トリ</t>
    </rPh>
    <rPh sb="14" eb="16">
      <t>ソウスウ</t>
    </rPh>
    <phoneticPr fontId="4"/>
  </si>
  <si>
    <t>9/7
吉川SS出庫数</t>
    <rPh sb="4" eb="6">
      <t>ヨシカワ</t>
    </rPh>
    <rPh sb="8" eb="10">
      <t>シュッコ</t>
    </rPh>
    <rPh sb="10" eb="11">
      <t>スウ</t>
    </rPh>
    <phoneticPr fontId="6"/>
  </si>
  <si>
    <t>9/20棚卸
総合計</t>
    <rPh sb="4" eb="6">
      <t>タナオロシ</t>
    </rPh>
    <rPh sb="7" eb="8">
      <t>ソウ</t>
    </rPh>
    <rPh sb="8" eb="10">
      <t>ゴウケイ</t>
    </rPh>
    <phoneticPr fontId="6"/>
  </si>
  <si>
    <t>ヨーホー
返却分</t>
    <rPh sb="5" eb="7">
      <t>ヘンキャク</t>
    </rPh>
    <rPh sb="7" eb="8">
      <t>ブン</t>
    </rPh>
    <phoneticPr fontId="4"/>
  </si>
  <si>
    <t>9/21~10/20
入庫数</t>
    <rPh sb="11" eb="14">
      <t>ニュウコスウ</t>
    </rPh>
    <rPh sb="13" eb="14">
      <t>スウ</t>
    </rPh>
    <phoneticPr fontId="6"/>
  </si>
  <si>
    <t xml:space="preserve">
吉川SS出庫数</t>
    <rPh sb="1" eb="3">
      <t>ヨシカワ</t>
    </rPh>
    <rPh sb="5" eb="7">
      <t>シュッコ</t>
    </rPh>
    <rPh sb="7" eb="8">
      <t>スウ</t>
    </rPh>
    <phoneticPr fontId="6"/>
  </si>
  <si>
    <t xml:space="preserve">
ヨーホー出庫数</t>
    <rPh sb="5" eb="7">
      <t>シュッコ</t>
    </rPh>
    <rPh sb="7" eb="8">
      <t>スウ</t>
    </rPh>
    <phoneticPr fontId="6"/>
  </si>
  <si>
    <t>10/20吉川S/S
在庫数</t>
    <rPh sb="5" eb="7">
      <t>ヨシカワ</t>
    </rPh>
    <rPh sb="11" eb="14">
      <t>ザイコスウ</t>
    </rPh>
    <phoneticPr fontId="4"/>
  </si>
  <si>
    <t>10/20丸高在庫
(理論値)</t>
    <rPh sb="5" eb="7">
      <t>マルタカ</t>
    </rPh>
    <rPh sb="7" eb="9">
      <t>ザイコ</t>
    </rPh>
    <rPh sb="11" eb="14">
      <t>リロンチ</t>
    </rPh>
    <phoneticPr fontId="4"/>
  </si>
  <si>
    <t>10/20棚卸
総合計</t>
    <rPh sb="5" eb="7">
      <t>タナオロシ</t>
    </rPh>
    <rPh sb="8" eb="9">
      <t>ソウ</t>
    </rPh>
    <rPh sb="9" eb="11">
      <t>ゴウケイ</t>
    </rPh>
    <phoneticPr fontId="6"/>
  </si>
  <si>
    <t>★</t>
    <phoneticPr fontId="4"/>
  </si>
  <si>
    <t>9/19
吉川SS出庫数</t>
    <rPh sb="5" eb="7">
      <t>ヨシカワ</t>
    </rPh>
    <rPh sb="9" eb="11">
      <t>シュッコ</t>
    </rPh>
    <rPh sb="11" eb="12">
      <t>スウ</t>
    </rPh>
    <phoneticPr fontId="6"/>
  </si>
  <si>
    <t>Z4以外</t>
    <rPh sb="2" eb="4">
      <t>イガイ</t>
    </rPh>
    <phoneticPr fontId="4"/>
  </si>
  <si>
    <t>宝永電機㈱</t>
  </si>
  <si>
    <t>㈱ｲｰ･ﾋﾟｰ･ｱｲ</t>
  </si>
  <si>
    <t>パイオニクス㈱</t>
  </si>
  <si>
    <t>天満電線</t>
  </si>
  <si>
    <t>モリ電子工業㈱</t>
  </si>
  <si>
    <t>共和ｺﾞﾑ㈱</t>
  </si>
  <si>
    <t>皆見電子工業㈱</t>
  </si>
  <si>
    <t>東亜無線電機㈱</t>
  </si>
  <si>
    <t>㈱力興</t>
  </si>
  <si>
    <t>田向電子工業㈱</t>
  </si>
  <si>
    <t>A1</t>
    <phoneticPr fontId="4"/>
  </si>
  <si>
    <t>A2</t>
  </si>
  <si>
    <t>A2</t>
    <phoneticPr fontId="4"/>
  </si>
  <si>
    <t>緑ｶｺﾞ</t>
    <rPh sb="0" eb="1">
      <t>ミドリ</t>
    </rPh>
    <phoneticPr fontId="4"/>
  </si>
  <si>
    <t>A3</t>
    <phoneticPr fontId="4"/>
  </si>
  <si>
    <t>-</t>
    <phoneticPr fontId="4"/>
  </si>
  <si>
    <t>C1</t>
  </si>
  <si>
    <t>B1</t>
    <phoneticPr fontId="4"/>
  </si>
  <si>
    <t>B1細長</t>
    <rPh sb="2" eb="4">
      <t>ホソナガ</t>
    </rPh>
    <phoneticPr fontId="4"/>
  </si>
  <si>
    <t>B2</t>
    <phoneticPr fontId="4"/>
  </si>
  <si>
    <t>D2</t>
    <phoneticPr fontId="4"/>
  </si>
  <si>
    <t>D1</t>
    <phoneticPr fontId="4"/>
  </si>
  <si>
    <t>C3</t>
    <phoneticPr fontId="4"/>
  </si>
  <si>
    <t>ﾊﾟﾚｯﾄ</t>
    <phoneticPr fontId="4"/>
  </si>
  <si>
    <t>MOS1CT52A104J(no.67の切替品)</t>
    <phoneticPr fontId="6"/>
  </si>
  <si>
    <t>KOA</t>
    <phoneticPr fontId="6"/>
  </si>
  <si>
    <t>ERG1SJ104V ***2109***→切替№134</t>
    <rPh sb="22" eb="23">
      <t>キ</t>
    </rPh>
    <rPh sb="23" eb="24">
      <t>カ</t>
    </rPh>
    <phoneticPr fontId="4"/>
  </si>
  <si>
    <t>南通</t>
    <phoneticPr fontId="4"/>
  </si>
  <si>
    <t>2CL77(Nantong)</t>
    <phoneticPr fontId="4"/>
  </si>
  <si>
    <t>村田製作所</t>
    <phoneticPr fontId="4"/>
  </si>
  <si>
    <t>MHR0414SA755K20</t>
    <phoneticPr fontId="4"/>
  </si>
  <si>
    <t>MHR0414SA305K20</t>
    <phoneticPr fontId="4"/>
  </si>
  <si>
    <t>ｼﾞｬﾝﾊﾟｰｾﾝ    0.5 ﾊﾟｲ (ｺｶﾞﾀ)30L</t>
    <phoneticPr fontId="4"/>
  </si>
  <si>
    <t>D1N60-5070</t>
    <phoneticPr fontId="4"/>
  </si>
  <si>
    <t>新電元</t>
    <phoneticPr fontId="4"/>
  </si>
  <si>
    <t>RDER71H104K0M1H03A</t>
    <phoneticPr fontId="4"/>
  </si>
  <si>
    <t>ｼﾝｺｰ</t>
    <phoneticPr fontId="4"/>
  </si>
  <si>
    <t>ﾌﾞｯｼﾝｸﾞ N 0411 * SHPA2016</t>
    <phoneticPr fontId="4"/>
  </si>
  <si>
    <t>皆見電子</t>
    <phoneticPr fontId="4"/>
  </si>
  <si>
    <t>N0481 ﾌﾟﾘﾝﾄ板 4枚取 PbF 9KV-4Z22</t>
    <phoneticPr fontId="4"/>
  </si>
  <si>
    <t>MHR0414SA105K20</t>
    <phoneticPr fontId="4"/>
  </si>
  <si>
    <t>KOA</t>
    <phoneticPr fontId="4"/>
  </si>
  <si>
    <t>RK92-9CD336G</t>
    <phoneticPr fontId="4"/>
  </si>
  <si>
    <t>力興</t>
    <phoneticPr fontId="4"/>
  </si>
  <si>
    <t>ﾘｰﾄﾞｾﾝB/K N 1977 PbF 9KV-4Z22B</t>
    <phoneticPr fontId="4"/>
  </si>
  <si>
    <t>ﾘｰﾄﾞｾﾝB/K N 2109 PbF 9KV-4Z22B</t>
    <phoneticPr fontId="4"/>
  </si>
  <si>
    <t>ﾘｰﾄﾞｾﾝB/K N 2110 PbF 9KV-4Z22B</t>
    <phoneticPr fontId="4"/>
  </si>
  <si>
    <t>N 3095 ﾘｰﾄﾞ線 9KV-4Z22B</t>
    <phoneticPr fontId="4"/>
  </si>
  <si>
    <t>ﾘｰﾄﾞｾﾝB/K N 02793 SKﾂｲﾝ内箱</t>
    <phoneticPr fontId="4"/>
  </si>
  <si>
    <t>ﾘｰﾄﾞｾﾝB/K N 02794 SKﾂｲﾝ内箱</t>
    <phoneticPr fontId="4"/>
  </si>
  <si>
    <t>ﾘｰﾄﾞｾﾝB/K N 02795 SKﾂｲﾝ内箱</t>
    <phoneticPr fontId="4"/>
  </si>
  <si>
    <t>田向電子</t>
    <phoneticPr fontId="4"/>
  </si>
  <si>
    <t>N0565-3 ﾌﾟﾘﾝﾄ板 4枚取 36031610</t>
    <phoneticPr fontId="4"/>
  </si>
  <si>
    <t>10/21~11/20
入庫数</t>
    <rPh sb="12" eb="15">
      <t>ニュウコスウ</t>
    </rPh>
    <rPh sb="14" eb="15">
      <t>スウ</t>
    </rPh>
    <phoneticPr fontId="6"/>
  </si>
  <si>
    <t>11/20吉川S/S
在庫数</t>
    <rPh sb="5" eb="7">
      <t>ヨシカワ</t>
    </rPh>
    <rPh sb="11" eb="14">
      <t>ザイコスウ</t>
    </rPh>
    <phoneticPr fontId="4"/>
  </si>
  <si>
    <t>11/20丸高在庫
(理論値)</t>
    <rPh sb="5" eb="7">
      <t>マルタカ</t>
    </rPh>
    <rPh sb="7" eb="9">
      <t>ザイコ</t>
    </rPh>
    <rPh sb="11" eb="14">
      <t>リロンチ</t>
    </rPh>
    <phoneticPr fontId="4"/>
  </si>
  <si>
    <t>サンエー電機出庫</t>
    <rPh sb="4" eb="6">
      <t>デンキ</t>
    </rPh>
    <rPh sb="6" eb="8">
      <t>シュッコ</t>
    </rPh>
    <phoneticPr fontId="4"/>
  </si>
  <si>
    <t>50YXF 100M EFC TA 8×11.5 ***2509***</t>
    <phoneticPr fontId="6"/>
  </si>
  <si>
    <t>ルビコン</t>
    <phoneticPr fontId="4"/>
  </si>
  <si>
    <t>ﾙﾋﾞｺﾝ</t>
    <phoneticPr fontId="4"/>
  </si>
  <si>
    <t>N 1959 ﾘｰﾄﾞ線　SHPA8023</t>
    <rPh sb="11" eb="12">
      <t>セン</t>
    </rPh>
    <phoneticPr fontId="4"/>
  </si>
  <si>
    <t>11/20棚卸
総合計</t>
    <rPh sb="5" eb="7">
      <t>タナオロシ</t>
    </rPh>
    <rPh sb="8" eb="9">
      <t>ソウ</t>
    </rPh>
    <rPh sb="9" eb="11">
      <t>ゴウケイ</t>
    </rPh>
    <phoneticPr fontId="6"/>
  </si>
  <si>
    <t>11/21~12/20
入庫数</t>
    <rPh sb="12" eb="15">
      <t>ニュウコスウ</t>
    </rPh>
    <rPh sb="14" eb="15">
      <t>スウ</t>
    </rPh>
    <phoneticPr fontId="6"/>
  </si>
  <si>
    <t>12/20吉川S/S
在庫数</t>
    <rPh sb="5" eb="7">
      <t>ヨシカワ</t>
    </rPh>
    <rPh sb="11" eb="14">
      <t>ザイコスウ</t>
    </rPh>
    <phoneticPr fontId="4"/>
  </si>
  <si>
    <t>12/20丸高在庫
(理論値)</t>
    <rPh sb="5" eb="7">
      <t>マルタカ</t>
    </rPh>
    <rPh sb="7" eb="9">
      <t>ザイコ</t>
    </rPh>
    <rPh sb="11" eb="14">
      <t>リロンチ</t>
    </rPh>
    <phoneticPr fontId="4"/>
  </si>
  <si>
    <t>12/20棚卸
総合計</t>
    <rPh sb="5" eb="7">
      <t>タナオロシ</t>
    </rPh>
    <rPh sb="8" eb="9">
      <t>ソウ</t>
    </rPh>
    <rPh sb="9" eb="11">
      <t>ゴウケイ</t>
    </rPh>
    <phoneticPr fontId="6"/>
  </si>
  <si>
    <t>N 1960 ﾘｰﾄﾞ線　SHPA8023</t>
    <rPh sb="11" eb="12">
      <t>セン</t>
    </rPh>
    <phoneticPr fontId="4"/>
  </si>
  <si>
    <t>ﾘｰﾄﾞｾﾝB/K N 2560 PbF SHPA8023</t>
    <phoneticPr fontId="4"/>
  </si>
  <si>
    <t>SH-VSF 1.25 SQ*150(5)*5 ｼﾛ</t>
    <phoneticPr fontId="4"/>
  </si>
  <si>
    <t>SH-VSF 1.25 SQ*150(5)*5 ｸﾛ</t>
    <phoneticPr fontId="4"/>
  </si>
  <si>
    <t>SH-VSF 1.25 SQ*350(5)*5 ｼﾛ</t>
    <phoneticPr fontId="4"/>
  </si>
  <si>
    <t>SH-VSF 1.25 SQ*350(5)*5 ｸﾛ</t>
    <phoneticPr fontId="4"/>
  </si>
  <si>
    <t>N0599-A ﾌﾟﾘﾝﾄ板 2枚取 PbF 高圧ﾄﾗﾝｽ</t>
  </si>
  <si>
    <t>12/21~1/20
入庫数</t>
    <rPh sb="11" eb="14">
      <t>ニュウコスウ</t>
    </rPh>
    <rPh sb="13" eb="14">
      <t>スウ</t>
    </rPh>
    <phoneticPr fontId="6"/>
  </si>
  <si>
    <t>1/20吉川S/S
在庫数</t>
    <rPh sb="4" eb="6">
      <t>ヨシカワ</t>
    </rPh>
    <rPh sb="10" eb="13">
      <t>ザイコスウ</t>
    </rPh>
    <phoneticPr fontId="4"/>
  </si>
  <si>
    <t>1/20丸高在庫
(理論値)</t>
    <rPh sb="4" eb="6">
      <t>マルタカ</t>
    </rPh>
    <rPh sb="6" eb="8">
      <t>ザイコ</t>
    </rPh>
    <rPh sb="10" eb="13">
      <t>リロンチ</t>
    </rPh>
    <phoneticPr fontId="4"/>
  </si>
  <si>
    <t>1/20棚卸
総合計</t>
    <rPh sb="4" eb="6">
      <t>タナオロシ</t>
    </rPh>
    <rPh sb="7" eb="8">
      <t>ソウ</t>
    </rPh>
    <rPh sb="8" eb="10">
      <t>ゴウケイ</t>
    </rPh>
    <phoneticPr fontId="6"/>
  </si>
  <si>
    <t>1/21~2/20
入庫数</t>
    <rPh sb="10" eb="13">
      <t>ニュウコスウ</t>
    </rPh>
    <rPh sb="12" eb="13">
      <t>スウ</t>
    </rPh>
    <phoneticPr fontId="6"/>
  </si>
  <si>
    <t>2/20吉川S/S
在庫数</t>
    <rPh sb="4" eb="6">
      <t>ヨシカワ</t>
    </rPh>
    <rPh sb="10" eb="13">
      <t>ザイコスウ</t>
    </rPh>
    <phoneticPr fontId="4"/>
  </si>
  <si>
    <t>2/20丸高在庫
(理論値)</t>
    <rPh sb="4" eb="6">
      <t>マルタカ</t>
    </rPh>
    <rPh sb="6" eb="8">
      <t>ザイコ</t>
    </rPh>
    <rPh sb="10" eb="13">
      <t>リロンチ</t>
    </rPh>
    <phoneticPr fontId="4"/>
  </si>
  <si>
    <t>2/20棚卸
総合計</t>
    <rPh sb="4" eb="6">
      <t>タナオロシ</t>
    </rPh>
    <rPh sb="7" eb="8">
      <t>ソウ</t>
    </rPh>
    <rPh sb="8" eb="10">
      <t>ゴウケイ</t>
    </rPh>
    <phoneticPr fontId="6"/>
  </si>
  <si>
    <t>E3</t>
    <phoneticPr fontId="4"/>
  </si>
  <si>
    <t>E1</t>
    <phoneticPr fontId="4"/>
  </si>
  <si>
    <t>E2</t>
    <phoneticPr fontId="4"/>
  </si>
  <si>
    <t>2/21~3/20
入庫数</t>
    <rPh sb="10" eb="13">
      <t>ニュウコスウ</t>
    </rPh>
    <rPh sb="12" eb="13">
      <t>スウ</t>
    </rPh>
    <phoneticPr fontId="6"/>
  </si>
  <si>
    <t>3/20吉川S/S
在庫数</t>
    <rPh sb="4" eb="6">
      <t>ヨシカワ</t>
    </rPh>
    <rPh sb="10" eb="13">
      <t>ザイコスウ</t>
    </rPh>
    <phoneticPr fontId="4"/>
  </si>
  <si>
    <t>3/20丸高在庫
(理論値)</t>
    <rPh sb="4" eb="6">
      <t>マルタカ</t>
    </rPh>
    <rPh sb="6" eb="8">
      <t>ザイコ</t>
    </rPh>
    <rPh sb="10" eb="13">
      <t>リロンチ</t>
    </rPh>
    <phoneticPr fontId="4"/>
  </si>
  <si>
    <t>3/20棚卸
総合計</t>
    <rPh sb="4" eb="6">
      <t>タナオロシ</t>
    </rPh>
    <rPh sb="7" eb="8">
      <t>ソウ</t>
    </rPh>
    <rPh sb="8" eb="10">
      <t>ゴウケイ</t>
    </rPh>
    <phoneticPr fontId="6"/>
  </si>
  <si>
    <t>0400173200</t>
    <phoneticPr fontId="4"/>
  </si>
  <si>
    <t>1007　#22*345　*5(5)ｱｶ　PbF</t>
    <phoneticPr fontId="4"/>
  </si>
  <si>
    <t>1007     #22*590  (5)*10 ｸﾛ PbF</t>
  </si>
  <si>
    <t>1007     #22*590  (5)*10 ｱｶ PbF</t>
  </si>
  <si>
    <t>3239  #22*300 (5)* 10  ｼﾛ  3KV-DC</t>
  </si>
  <si>
    <t>N0282 ﾌﾟﾘﾝﾄ板 9枚取 PbF ﾌﾟﾘﾝﾄ基板</t>
  </si>
  <si>
    <t>CHC 501K ｵﾋﾞﾃﾞﾝｼ</t>
  </si>
  <si>
    <t>D1N60-5070</t>
  </si>
  <si>
    <t>KSC2383OTA</t>
  </si>
  <si>
    <t>CFS1/4CT26A562J</t>
  </si>
  <si>
    <t>ECQE2473KF3</t>
  </si>
  <si>
    <t>RDER71H104K0M1H03A</t>
  </si>
  <si>
    <t>ｵﾝﾄﾞﾋｭｰｽﾞ H4F RoHS</t>
  </si>
  <si>
    <t>VRS ERZV10D471 ﾏﾂｼﾀﾃﾞﾝｼ</t>
    <phoneticPr fontId="4"/>
  </si>
  <si>
    <t>村田製作所</t>
    <phoneticPr fontId="4"/>
  </si>
  <si>
    <t>ﾊﾟﾅｿﾆｯｸ</t>
    <phoneticPr fontId="4"/>
  </si>
  <si>
    <t>省栄ﾌﾟﾘﾝﾄ</t>
    <rPh sb="0" eb="1">
      <t>ハブ</t>
    </rPh>
    <rPh sb="1" eb="2">
      <t>サカエ</t>
    </rPh>
    <phoneticPr fontId="4"/>
  </si>
  <si>
    <t>天満電線</t>
    <rPh sb="0" eb="2">
      <t>テンマン</t>
    </rPh>
    <rPh sb="2" eb="4">
      <t>デンセン</t>
    </rPh>
    <phoneticPr fontId="4"/>
  </si>
  <si>
    <t>ﾃｸﾉｻｰｷｯﾄ㈱</t>
    <phoneticPr fontId="4"/>
  </si>
  <si>
    <t>オビ電子㈱</t>
    <rPh sb="2" eb="4">
      <t>デンシ</t>
    </rPh>
    <phoneticPr fontId="4"/>
  </si>
  <si>
    <t>協福電子部品㈱</t>
    <rPh sb="0" eb="1">
      <t>キョウ</t>
    </rPh>
    <rPh sb="1" eb="2">
      <t>フク</t>
    </rPh>
    <rPh sb="2" eb="4">
      <t>デンシ</t>
    </rPh>
    <rPh sb="4" eb="6">
      <t>ブヒン</t>
    </rPh>
    <phoneticPr fontId="4"/>
  </si>
  <si>
    <t>モリ電子工業㈱</t>
    <phoneticPr fontId="4"/>
  </si>
  <si>
    <t>㈱システック</t>
    <phoneticPr fontId="4"/>
  </si>
  <si>
    <t>東亜無線電機㈱</t>
    <phoneticPr fontId="4"/>
  </si>
  <si>
    <t>NNP(株)</t>
    <rPh sb="3" eb="6">
      <t>カブ</t>
    </rPh>
    <phoneticPr fontId="4"/>
  </si>
  <si>
    <t>㈱ｲｰ･ﾋﾟｰ･ｱｲ</t>
    <phoneticPr fontId="4"/>
  </si>
  <si>
    <t>岡本無線電機㈱</t>
    <rPh sb="0" eb="4">
      <t>オカモトムセン</t>
    </rPh>
    <rPh sb="4" eb="6">
      <t>デンキ</t>
    </rPh>
    <phoneticPr fontId="4"/>
  </si>
  <si>
    <t>3/21~4/20
入庫数</t>
    <rPh sb="10" eb="13">
      <t>ニュウコスウ</t>
    </rPh>
    <rPh sb="12" eb="13">
      <t>スウ</t>
    </rPh>
    <phoneticPr fontId="6"/>
  </si>
  <si>
    <t>4/20吉川S/S
在庫数</t>
    <rPh sb="4" eb="6">
      <t>ヨシカワ</t>
    </rPh>
    <rPh sb="10" eb="13">
      <t>ザイコスウ</t>
    </rPh>
    <phoneticPr fontId="4"/>
  </si>
  <si>
    <t>4/20丸高在庫
(理論値)</t>
    <rPh sb="4" eb="6">
      <t>マルタカ</t>
    </rPh>
    <rPh sb="6" eb="8">
      <t>ザイコ</t>
    </rPh>
    <rPh sb="10" eb="13">
      <t>リロンチ</t>
    </rPh>
    <phoneticPr fontId="4"/>
  </si>
  <si>
    <t xml:space="preserve">1007 #22*345 5*(5) ｱｵ PbF </t>
  </si>
  <si>
    <t xml:space="preserve">N0375 ﾌﾟﾘﾝﾄ板 6枚取 SBTA0003 </t>
  </si>
  <si>
    <t xml:space="preserve">S1ZB60-7101 </t>
    <phoneticPr fontId="4"/>
  </si>
  <si>
    <t xml:space="preserve">S0371トランス PbF </t>
    <phoneticPr fontId="4"/>
  </si>
  <si>
    <t>0460264000</t>
    <phoneticPr fontId="4"/>
  </si>
  <si>
    <t>N0633 ﾌﾟﾘﾝﾄ板 1枚取 Z4 6kW</t>
    <phoneticPr fontId="4"/>
  </si>
  <si>
    <t>50YXF22MEFC5X11 ***2509***</t>
    <phoneticPr fontId="4"/>
  </si>
  <si>
    <t>5/20吉川S/S
在庫数</t>
    <rPh sb="4" eb="6">
      <t>ヨシカワ</t>
    </rPh>
    <rPh sb="10" eb="13">
      <t>ザイコスウ</t>
    </rPh>
    <phoneticPr fontId="4"/>
  </si>
  <si>
    <t>5/20丸高在庫
(理論値)</t>
    <rPh sb="4" eb="6">
      <t>マルタカ</t>
    </rPh>
    <rPh sb="6" eb="8">
      <t>ザイコ</t>
    </rPh>
    <rPh sb="10" eb="13">
      <t>リロンチ</t>
    </rPh>
    <phoneticPr fontId="4"/>
  </si>
  <si>
    <t>ﾘｰﾄﾞｾﾝB/K N 2657 Z4-22440-60　黒</t>
    <phoneticPr fontId="4"/>
  </si>
  <si>
    <t>S0371トランス S2 電圧10％UP</t>
    <rPh sb="13" eb="15">
      <t>デンアツ</t>
    </rPh>
    <phoneticPr fontId="4"/>
  </si>
  <si>
    <t>25YXF 100M ***2509***</t>
    <phoneticPr fontId="4"/>
  </si>
  <si>
    <t>取引不可</t>
    <rPh sb="0" eb="2">
      <t>トリヒキ</t>
    </rPh>
    <rPh sb="2" eb="4">
      <t>フカ</t>
    </rPh>
    <phoneticPr fontId="4"/>
  </si>
  <si>
    <t>90日</t>
    <rPh sb="2" eb="3">
      <t>ニチ</t>
    </rPh>
    <phoneticPr fontId="4"/>
  </si>
  <si>
    <t>生産終了</t>
    <rPh sb="0" eb="4">
      <t>セイサンシュウリョウ</t>
    </rPh>
    <phoneticPr fontId="4"/>
  </si>
  <si>
    <t>120日</t>
    <rPh sb="3" eb="4">
      <t>ニチ</t>
    </rPh>
    <phoneticPr fontId="4"/>
  </si>
  <si>
    <t>不明</t>
    <rPh sb="0" eb="2">
      <t>フメイ</t>
    </rPh>
    <phoneticPr fontId="4"/>
  </si>
  <si>
    <t>EOL品</t>
    <rPh sb="3" eb="4">
      <t>ヒン</t>
    </rPh>
    <phoneticPr fontId="4"/>
  </si>
  <si>
    <t>取引不可</t>
    <rPh sb="0" eb="4">
      <t>トリヒキフカ</t>
    </rPh>
    <phoneticPr fontId="4"/>
  </si>
  <si>
    <t>1.5～2ヶ月</t>
    <rPh sb="6" eb="7">
      <t>ゲツ</t>
    </rPh>
    <phoneticPr fontId="4"/>
  </si>
  <si>
    <t>180日</t>
    <rPh sb="3" eb="4">
      <t>ニチ</t>
    </rPh>
    <phoneticPr fontId="4"/>
  </si>
  <si>
    <t>150日</t>
    <rPh sb="3" eb="4">
      <t>ニチ</t>
    </rPh>
    <phoneticPr fontId="4"/>
  </si>
  <si>
    <t>60日</t>
    <rPh sb="2" eb="3">
      <t>ニチ</t>
    </rPh>
    <phoneticPr fontId="4"/>
  </si>
  <si>
    <t>45日</t>
    <rPh sb="2" eb="3">
      <t>ニチ</t>
    </rPh>
    <phoneticPr fontId="4"/>
  </si>
  <si>
    <t>4ヶ月</t>
    <rPh sb="2" eb="3">
      <t>ゲツ</t>
    </rPh>
    <phoneticPr fontId="4"/>
  </si>
  <si>
    <t>6ヶ月</t>
    <rPh sb="2" eb="3">
      <t>ゲツ</t>
    </rPh>
    <phoneticPr fontId="4"/>
  </si>
  <si>
    <t>5か月</t>
    <rPh sb="2" eb="3">
      <t>ゲツ</t>
    </rPh>
    <phoneticPr fontId="4"/>
  </si>
  <si>
    <t>3~4か月</t>
    <rPh sb="4" eb="5">
      <t>ゲツ</t>
    </rPh>
    <phoneticPr fontId="4"/>
  </si>
  <si>
    <t>10W</t>
    <phoneticPr fontId="4"/>
  </si>
  <si>
    <t>2ヶ月</t>
    <rPh sb="2" eb="3">
      <t>ゲツ</t>
    </rPh>
    <phoneticPr fontId="4"/>
  </si>
  <si>
    <t>4～5か月</t>
    <rPh sb="4" eb="5">
      <t>ゲツ</t>
    </rPh>
    <phoneticPr fontId="4"/>
  </si>
  <si>
    <t>4か月</t>
    <rPh sb="2" eb="3">
      <t>ゲツ</t>
    </rPh>
    <phoneticPr fontId="4"/>
  </si>
  <si>
    <t>7か月</t>
    <rPh sb="2" eb="3">
      <t>ゲツ</t>
    </rPh>
    <phoneticPr fontId="4"/>
  </si>
  <si>
    <t>3ヶ月</t>
    <rPh sb="2" eb="3">
      <t>ゲツ</t>
    </rPh>
    <phoneticPr fontId="4"/>
  </si>
  <si>
    <t>16W</t>
    <phoneticPr fontId="4"/>
  </si>
  <si>
    <t>取引無</t>
    <rPh sb="0" eb="2">
      <t>トリヒキ</t>
    </rPh>
    <rPh sb="2" eb="3">
      <t>ム</t>
    </rPh>
    <phoneticPr fontId="4"/>
  </si>
  <si>
    <t>実働30日</t>
    <rPh sb="0" eb="2">
      <t>ジツドウ</t>
    </rPh>
    <rPh sb="4" eb="5">
      <t>ニチ</t>
    </rPh>
    <phoneticPr fontId="4"/>
  </si>
  <si>
    <t>サンエー買取</t>
    <rPh sb="4" eb="6">
      <t>カイトリ</t>
    </rPh>
    <phoneticPr fontId="4"/>
  </si>
  <si>
    <t>12W</t>
    <phoneticPr fontId="4"/>
  </si>
  <si>
    <t>30日</t>
    <rPh sb="2" eb="3">
      <t>ニチ</t>
    </rPh>
    <phoneticPr fontId="4"/>
  </si>
  <si>
    <t>モリ電子工業㈱</t>
    <phoneticPr fontId="4"/>
  </si>
  <si>
    <t>6/20吉川S/S
在庫数</t>
    <rPh sb="4" eb="6">
      <t>ヨシカワ</t>
    </rPh>
    <rPh sb="10" eb="13">
      <t>ザイコスウ</t>
    </rPh>
    <phoneticPr fontId="4"/>
  </si>
  <si>
    <t>6/20丸高在庫
(理論値)</t>
    <rPh sb="4" eb="6">
      <t>マルタカ</t>
    </rPh>
    <rPh sb="6" eb="8">
      <t>ザイコ</t>
    </rPh>
    <rPh sb="10" eb="13">
      <t>リロンチ</t>
    </rPh>
    <phoneticPr fontId="4"/>
  </si>
  <si>
    <t>LGW2G471MELC40</t>
    <phoneticPr fontId="4"/>
  </si>
  <si>
    <t>ﾛｰﾑ</t>
    <phoneticPr fontId="4"/>
  </si>
  <si>
    <t>7/20丸高在庫
(理論値)</t>
    <rPh sb="4" eb="6">
      <t>マルタカ</t>
    </rPh>
    <rPh sb="6" eb="8">
      <t>ザイコ</t>
    </rPh>
    <rPh sb="10" eb="13">
      <t>リロンチ</t>
    </rPh>
    <phoneticPr fontId="4"/>
  </si>
  <si>
    <t>N0626 ﾌﾟﾘﾝﾄ板 1枚取 PbF Z4</t>
    <phoneticPr fontId="4"/>
  </si>
  <si>
    <t>25YXF 47M EFC ***2509***</t>
    <phoneticPr fontId="4"/>
  </si>
  <si>
    <t>ｹｰｽ N 0454 (SBTA0002)</t>
    <phoneticPr fontId="4"/>
  </si>
  <si>
    <t>N0634 ﾌﾟﾘﾝﾄ板 1枚取 Z4 6kW</t>
    <phoneticPr fontId="4"/>
  </si>
  <si>
    <t>HT N 0493 ﾄﾗﾝｽ 1JV024-13B</t>
    <phoneticPr fontId="4"/>
  </si>
  <si>
    <t>DEC1X3J680JC4B ***ｷﾝｼ***</t>
    <phoneticPr fontId="4"/>
  </si>
  <si>
    <t xml:space="preserve">1007 #22*345 5*(5) ｷ PbF </t>
    <phoneticPr fontId="4"/>
  </si>
  <si>
    <t>NJM78M15FA</t>
    <phoneticPr fontId="4"/>
  </si>
  <si>
    <t>東和電子㈱</t>
    <rPh sb="0" eb="4">
      <t>トウワデンシ</t>
    </rPh>
    <phoneticPr fontId="4"/>
  </si>
  <si>
    <t>S0414 電圧検出ﾄﾗﾝｽ</t>
    <phoneticPr fontId="4"/>
  </si>
  <si>
    <t>7/20吉川S/S
在庫数
（3階)</t>
    <rPh sb="4" eb="6">
      <t>ヨシカワ</t>
    </rPh>
    <rPh sb="10" eb="13">
      <t>ザイコスウ</t>
    </rPh>
    <rPh sb="16" eb="17">
      <t>カイ</t>
    </rPh>
    <phoneticPr fontId="4"/>
  </si>
  <si>
    <t>7/20吉川S/S
在庫数</t>
    <phoneticPr fontId="4"/>
  </si>
  <si>
    <t>7/20吉川S/S
在庫数
(3階)</t>
    <rPh sb="4" eb="6">
      <t>ヨシカワ</t>
    </rPh>
    <rPh sb="10" eb="13">
      <t>ザイコスウ</t>
    </rPh>
    <rPh sb="16" eb="17">
      <t>カイ</t>
    </rPh>
    <phoneticPr fontId="4"/>
  </si>
  <si>
    <t>MOS2CT52A100J</t>
    <phoneticPr fontId="4"/>
  </si>
  <si>
    <t>ヨーホー
棚卸分</t>
    <rPh sb="5" eb="7">
      <t>タナオロシ</t>
    </rPh>
    <rPh sb="7" eb="8">
      <t>ブン</t>
    </rPh>
    <phoneticPr fontId="4"/>
  </si>
  <si>
    <t>8/20吉川S/S
在庫数</t>
    <phoneticPr fontId="4"/>
  </si>
  <si>
    <t>8/20吉川S/S
在庫数
（3階)</t>
    <rPh sb="4" eb="6">
      <t>ヨシカワ</t>
    </rPh>
    <rPh sb="10" eb="13">
      <t>ザイコスウ</t>
    </rPh>
    <rPh sb="16" eb="17">
      <t>カイ</t>
    </rPh>
    <phoneticPr fontId="4"/>
  </si>
  <si>
    <t>8/20丸高在庫
(理論値)</t>
    <rPh sb="4" eb="6">
      <t>マルタカ</t>
    </rPh>
    <rPh sb="6" eb="8">
      <t>ザイコ</t>
    </rPh>
    <rPh sb="10" eb="13">
      <t>リロンチ</t>
    </rPh>
    <phoneticPr fontId="4"/>
  </si>
  <si>
    <t>8/20吉川S/S
在庫数
(3階)</t>
    <rPh sb="4" eb="6">
      <t>ヨシカワ</t>
    </rPh>
    <rPh sb="10" eb="13">
      <t>ザイコスウ</t>
    </rPh>
    <rPh sb="16" eb="17">
      <t>カイ</t>
    </rPh>
    <phoneticPr fontId="4"/>
  </si>
  <si>
    <t>ﾀﾝｼﾀﾞｲ WCT6511</t>
    <phoneticPr fontId="4"/>
  </si>
  <si>
    <t>ﾂﾙﾀ制御機器㈱</t>
  </si>
  <si>
    <t>VRS ERZV10D271 ﾏﾂｼﾀﾃﾞﾝｼ</t>
  </si>
  <si>
    <t>ﾊﾟﾅｿﾆｯｸ</t>
    <phoneticPr fontId="4"/>
  </si>
  <si>
    <t>ｺﾈｸﾀｰ SB20-02WS</t>
  </si>
  <si>
    <t>昭和電気</t>
    <rPh sb="0" eb="4">
      <t>ショウワデンキ</t>
    </rPh>
    <phoneticPr fontId="4"/>
  </si>
  <si>
    <t>ｺﾈｸﾀ- SB20-06WS</t>
  </si>
  <si>
    <t>JAM</t>
  </si>
  <si>
    <t>サンエー電機</t>
    <rPh sb="4" eb="6">
      <t>デンキ</t>
    </rPh>
    <phoneticPr fontId="4"/>
  </si>
  <si>
    <t>ｺﾈｸﾀ  B2P-VH(LF)(SN)</t>
    <phoneticPr fontId="4"/>
  </si>
  <si>
    <t>35YXF 100M EFC TA  8×11.5 ***2509***</t>
    <phoneticPr fontId="4"/>
  </si>
  <si>
    <t>N0468B ﾌﾟﾘﾝﾄ板 2枚取 64828ﾃﾞﾝｹﾞﾝPﾊﾞﾝB／K</t>
  </si>
  <si>
    <t>省栄ﾌﾟﾘﾝﾄ</t>
    <phoneticPr fontId="4"/>
  </si>
  <si>
    <t>ERJ1TYJ223U</t>
  </si>
  <si>
    <t>ERJ1TYJ271U</t>
  </si>
  <si>
    <t>ヨーホー
棚卸分</t>
    <phoneticPr fontId="4"/>
  </si>
  <si>
    <t>9/20吉川S/S
在庫数</t>
    <phoneticPr fontId="4"/>
  </si>
  <si>
    <t>9/20吉川S/S
在庫数
(3階)</t>
    <rPh sb="4" eb="6">
      <t>ヨシカワ</t>
    </rPh>
    <rPh sb="10" eb="13">
      <t>ザイコスウ</t>
    </rPh>
    <rPh sb="16" eb="17">
      <t>カイ</t>
    </rPh>
    <phoneticPr fontId="4"/>
  </si>
  <si>
    <t>9/20吉川S/S
在庫数
（3階)</t>
    <rPh sb="4" eb="6">
      <t>ヨシカワ</t>
    </rPh>
    <rPh sb="10" eb="13">
      <t>ザイコスウ</t>
    </rPh>
    <rPh sb="16" eb="17">
      <t>カイ</t>
    </rPh>
    <phoneticPr fontId="4"/>
  </si>
  <si>
    <t>ECWF2W225KA</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</si>
</sst>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00000"/>
    <numFmt numFmtId="178" formatCode="#,##0_ ;[Red]\-#,##0\ "/>
  </numFmts>
  <fonts count="27">
    <font>
      <sz val="11"/>
      <color theme="1"/>
      <name val="Yu Gothic"/>
      <family val="2"/>
      <scheme val="minor"/>
    </font>
    <font>
      <sz val="11"/>
      <color theme="1"/>
      <name val="Yu Gothic"/>
      <family val="2"/>
      <scheme val="minor"/>
    </font>
    <font>
      <sz val="18"/>
      <color theme="3"/>
      <name val="Yu Gothic Light"/>
      <family val="2"/>
      <charset val="128"/>
      <scheme val="major"/>
    </font>
    <font>
      <sz val="8"/>
      <name val="Meiryo UI"/>
      <family val="3"/>
      <charset val="128"/>
    </font>
    <font>
      <sz val="6"/>
      <name val="Yu Gothic"/>
      <family val="3"/>
      <charset val="128"/>
      <scheme val="minor"/>
    </font>
    <font>
      <sz val="6"/>
      <name val="ＭＳ Ｐゴシック"/>
      <family val="2"/>
      <charset val="128"/>
    </font>
    <font>
      <sz val="6"/>
      <name val="Yu Gothic"/>
      <family val="2"/>
      <charset val="128"/>
      <scheme val="minor"/>
    </font>
    <font>
      <sz val="6"/>
      <name val="ＭＳ Ｐゴシック"/>
      <family val="3"/>
      <charset val="128"/>
    </font>
    <font>
      <b/>
      <sz val="8"/>
      <name val="Meiryo UI"/>
      <family val="3"/>
      <charset val="128"/>
    </font>
    <font>
      <b/>
      <sz val="11"/>
      <color rgb="FFFF0000"/>
      <name val="Yu Gothic"/>
      <family val="3"/>
      <charset val="128"/>
      <scheme val="minor"/>
    </font>
    <font>
      <sz val="9"/>
      <color indexed="81"/>
      <name val="MS P ゴシック"/>
      <family val="3"/>
      <charset val="128"/>
    </font>
    <font>
      <b/>
      <sz val="9"/>
      <color indexed="81"/>
      <name val="MS P ゴシック"/>
      <family val="3"/>
      <charset val="128"/>
    </font>
    <font>
      <sz val="11"/>
      <name val="Yu Gothic"/>
      <family val="2"/>
      <charset val="128"/>
      <scheme val="minor"/>
    </font>
    <font>
      <sz val="9"/>
      <color theme="1"/>
      <name val="Yu Gothic"/>
      <family val="2"/>
      <scheme val="minor"/>
    </font>
    <font>
      <sz val="11"/>
      <color theme="1"/>
      <name val="Yu Gothic"/>
      <family val="3"/>
      <charset val="128"/>
      <scheme val="minor"/>
    </font>
    <font>
      <sz val="11"/>
      <name val="Yu Gothic"/>
      <family val="3"/>
      <charset val="128"/>
      <scheme val="minor"/>
    </font>
    <font>
      <sz val="11"/>
      <color rgb="FFFF0000"/>
      <name val="Yu Gothic"/>
      <family val="3"/>
      <charset val="128"/>
      <scheme val="minor"/>
    </font>
    <font>
      <sz val="11"/>
      <color rgb="FFFF0000"/>
      <name val="Yu Gothic"/>
      <family val="2"/>
      <charset val="128"/>
      <scheme val="minor"/>
    </font>
    <font>
      <b/>
      <sz val="11"/>
      <color theme="1"/>
      <name val="Yu Gothic"/>
      <family val="3"/>
      <charset val="128"/>
      <scheme val="minor"/>
    </font>
    <font>
      <sz val="7"/>
      <name val="Meiryo UI"/>
      <family val="3"/>
      <charset val="128"/>
    </font>
    <font>
      <b/>
      <sz val="12"/>
      <color rgb="FFFF0000"/>
      <name val="Arial"/>
      <family val="2"/>
    </font>
    <font>
      <sz val="10"/>
      <color theme="1"/>
      <name val="Yu Gothic"/>
      <family val="2"/>
      <scheme val="minor"/>
    </font>
    <font>
      <sz val="10"/>
      <color theme="1"/>
      <name val="Yu Gothic"/>
      <family val="3"/>
      <charset val="128"/>
      <scheme val="minor"/>
    </font>
    <font>
      <sz val="10.5"/>
      <color rgb="FF282828"/>
      <name val="Yu Gothic"/>
      <family val="3"/>
      <charset val="128"/>
      <scheme val="minor"/>
    </font>
    <font>
      <sz val="10.5"/>
      <color theme="1"/>
      <name val="游ゴシック"/>
      <family val="3"/>
      <charset val="128"/>
    </font>
    <font>
      <b/>
      <sz val="9"/>
      <color indexed="81"/>
      <name val="宋体"/>
      <charset val="128"/>
    </font>
    <font>
      <sz val="9"/>
      <color indexed="81"/>
      <name val="宋体"/>
      <charset val="128"/>
    </font>
  </fonts>
  <fills count="15">
    <fill>
      <patternFill patternType="none"/>
    </fill>
    <fill>
      <patternFill patternType="gray125"/>
    </fill>
    <fill>
      <patternFill patternType="solid">
        <fgColor rgb="FFE2EFD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tint="-0.499984740745262"/>
        <bgColor indexed="64"/>
      </patternFill>
    </fill>
    <fill>
      <patternFill patternType="solid">
        <fgColor theme="6"/>
        <bgColor indexed="64"/>
      </patternFill>
    </fill>
    <fill>
      <patternFill patternType="solid">
        <fgColor theme="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38" fontId="1" fillId="0" borderId="0" applyFont="0" applyFill="0" applyBorder="0" applyAlignment="0" applyProtection="0">
      <alignment vertical="center"/>
    </xf>
    <xf numFmtId="0" fontId="1" fillId="0" borderId="0"/>
  </cellStyleXfs>
  <cellXfs count="94">
    <xf numFmtId="0" fontId="0" fillId="0" borderId="0" xfId="0"/>
    <xf numFmtId="40" fontId="3" fillId="0" borderId="1" xfId="1" applyNumberFormat="1" applyFont="1" applyBorder="1"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vertical="center"/>
    </xf>
    <xf numFmtId="177" fontId="0" fillId="4" borderId="1" xfId="0" applyNumberFormat="1" applyFill="1" applyBorder="1" applyAlignment="1">
      <alignment vertical="center"/>
    </xf>
    <xf numFmtId="0" fontId="0" fillId="0" borderId="1" xfId="0" applyBorder="1" applyAlignment="1">
      <alignment vertical="center"/>
    </xf>
    <xf numFmtId="176" fontId="3" fillId="0" borderId="1" xfId="1" applyNumberFormat="1" applyFont="1" applyFill="1" applyBorder="1" applyAlignment="1">
      <alignment horizontal="center" vertical="center"/>
    </xf>
    <xf numFmtId="38" fontId="3" fillId="0" borderId="1" xfId="1" applyFont="1" applyBorder="1" applyAlignment="1">
      <alignment horizontal="center" vertical="center" wrapText="1"/>
    </xf>
    <xf numFmtId="38" fontId="3" fillId="0" borderId="1" xfId="1" applyFont="1" applyBorder="1" applyAlignment="1">
      <alignment horizontal="center" vertical="center"/>
    </xf>
    <xf numFmtId="38" fontId="3" fillId="3" borderId="1" xfId="1" applyFont="1" applyFill="1" applyBorder="1" applyAlignment="1">
      <alignment horizontal="center" vertical="center" wrapText="1"/>
    </xf>
    <xf numFmtId="38" fontId="3" fillId="2" borderId="1" xfId="1" applyFont="1" applyFill="1" applyBorder="1" applyAlignment="1">
      <alignment horizontal="center" vertical="center" wrapText="1"/>
    </xf>
    <xf numFmtId="38" fontId="8" fillId="2" borderId="1" xfId="1"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1" xfId="0" applyBorder="1" applyAlignment="1">
      <alignment horizontal="right"/>
    </xf>
    <xf numFmtId="0" fontId="3" fillId="0" borderId="1" xfId="1" applyNumberFormat="1" applyFont="1" applyFill="1" applyBorder="1" applyAlignment="1">
      <alignment horizontal="center" vertical="center" wrapText="1"/>
    </xf>
    <xf numFmtId="0" fontId="9" fillId="5" borderId="1" xfId="0" applyFont="1" applyFill="1" applyBorder="1" applyAlignment="1">
      <alignment horizontal="center" vertical="center"/>
    </xf>
    <xf numFmtId="0" fontId="0" fillId="5" borderId="1" xfId="0" applyFill="1" applyBorder="1"/>
    <xf numFmtId="177" fontId="0" fillId="5" borderId="1" xfId="0" applyNumberFormat="1" applyFill="1" applyBorder="1" applyAlignment="1">
      <alignment vertical="center"/>
    </xf>
    <xf numFmtId="0" fontId="0" fillId="5" borderId="1" xfId="0" applyFill="1" applyBorder="1" applyAlignment="1">
      <alignment vertical="center"/>
    </xf>
    <xf numFmtId="0" fontId="0" fillId="5" borderId="0" xfId="0" applyFill="1"/>
    <xf numFmtId="0" fontId="0" fillId="0" borderId="2" xfId="0" applyBorder="1"/>
    <xf numFmtId="0" fontId="0" fillId="5" borderId="1" xfId="0" applyFill="1" applyBorder="1" applyAlignment="1">
      <alignment horizontal="right"/>
    </xf>
    <xf numFmtId="0" fontId="0" fillId="4" borderId="1" xfId="0" applyFill="1" applyBorder="1"/>
    <xf numFmtId="0" fontId="9" fillId="4" borderId="1" xfId="0" applyFont="1" applyFill="1" applyBorder="1" applyAlignment="1">
      <alignment horizontal="center" vertical="center"/>
    </xf>
    <xf numFmtId="0" fontId="0" fillId="4" borderId="1" xfId="0" applyFill="1" applyBorder="1" applyAlignment="1">
      <alignment vertical="center"/>
    </xf>
    <xf numFmtId="0" fontId="0" fillId="4" borderId="0" xfId="0" applyFill="1"/>
    <xf numFmtId="0" fontId="9" fillId="5" borderId="3" xfId="0" applyFont="1" applyFill="1" applyBorder="1" applyAlignment="1">
      <alignment horizontal="center" vertical="center"/>
    </xf>
    <xf numFmtId="0" fontId="0" fillId="5" borderId="3" xfId="0" applyFill="1" applyBorder="1"/>
    <xf numFmtId="177" fontId="0" fillId="5" borderId="3" xfId="0" applyNumberFormat="1" applyFill="1" applyBorder="1" applyAlignment="1">
      <alignment vertical="center"/>
    </xf>
    <xf numFmtId="0" fontId="0" fillId="5" borderId="3" xfId="0" applyFill="1" applyBorder="1" applyAlignment="1">
      <alignment vertical="center"/>
    </xf>
    <xf numFmtId="0" fontId="0" fillId="5" borderId="3" xfId="0" applyFill="1" applyBorder="1" applyAlignment="1">
      <alignment horizontal="center"/>
    </xf>
    <xf numFmtId="0" fontId="0" fillId="0" borderId="3" xfId="0" applyBorder="1"/>
    <xf numFmtId="0" fontId="0" fillId="5" borderId="1" xfId="0" applyFill="1" applyBorder="1" applyAlignment="1">
      <alignment horizontal="center"/>
    </xf>
    <xf numFmtId="0" fontId="0" fillId="5" borderId="2" xfId="0" applyFill="1" applyBorder="1"/>
    <xf numFmtId="38" fontId="3" fillId="0" borderId="1" xfId="1" applyFont="1" applyFill="1" applyBorder="1" applyAlignment="1">
      <alignment horizontal="center" vertical="center" wrapText="1"/>
    </xf>
    <xf numFmtId="38" fontId="3" fillId="0" borderId="1" xfId="1" applyFont="1" applyFill="1" applyBorder="1" applyAlignment="1">
      <alignment horizontal="center" vertical="center"/>
    </xf>
    <xf numFmtId="40" fontId="3" fillId="0" borderId="1" xfId="1" applyNumberFormat="1" applyFont="1" applyFill="1" applyBorder="1" applyAlignment="1">
      <alignment horizontal="center" vertical="center"/>
    </xf>
    <xf numFmtId="38" fontId="8" fillId="0" borderId="1" xfId="1" applyFont="1" applyFill="1" applyBorder="1" applyAlignment="1">
      <alignment horizontal="center" vertical="center" wrapText="1"/>
    </xf>
    <xf numFmtId="0" fontId="9" fillId="6" borderId="1" xfId="0" applyFont="1" applyFill="1" applyBorder="1" applyAlignment="1">
      <alignment horizontal="center" vertical="center"/>
    </xf>
    <xf numFmtId="0" fontId="0" fillId="6" borderId="1" xfId="0" applyFill="1" applyBorder="1"/>
    <xf numFmtId="177" fontId="0" fillId="6" borderId="1" xfId="0" applyNumberFormat="1" applyFill="1" applyBorder="1" applyAlignment="1">
      <alignment vertical="center"/>
    </xf>
    <xf numFmtId="0" fontId="0" fillId="6" borderId="1" xfId="0" applyFill="1" applyBorder="1" applyAlignment="1">
      <alignment vertical="center"/>
    </xf>
    <xf numFmtId="0" fontId="0" fillId="6" borderId="1" xfId="0" applyFill="1" applyBorder="1" applyAlignment="1">
      <alignment horizontal="center"/>
    </xf>
    <xf numFmtId="4" fontId="0" fillId="7" borderId="1" xfId="0" applyNumberFormat="1" applyFill="1" applyBorder="1" applyAlignment="1">
      <alignment vertical="center"/>
    </xf>
    <xf numFmtId="0" fontId="9" fillId="8" borderId="1" xfId="0" applyFont="1" applyFill="1" applyBorder="1" applyAlignment="1">
      <alignment horizontal="center" vertical="center"/>
    </xf>
    <xf numFmtId="0" fontId="0" fillId="8" borderId="1" xfId="0" applyFill="1" applyBorder="1"/>
    <xf numFmtId="177" fontId="0" fillId="8" borderId="1" xfId="0" applyNumberFormat="1" applyFill="1" applyBorder="1" applyAlignment="1">
      <alignment vertical="center"/>
    </xf>
    <xf numFmtId="0" fontId="0" fillId="8" borderId="1" xfId="0" applyFill="1" applyBorder="1" applyAlignment="1">
      <alignment vertical="center"/>
    </xf>
    <xf numFmtId="0" fontId="0" fillId="8" borderId="1" xfId="0" applyFill="1" applyBorder="1" applyAlignment="1">
      <alignment horizontal="center"/>
    </xf>
    <xf numFmtId="177" fontId="12" fillId="0" borderId="1" xfId="0" applyNumberFormat="1" applyFont="1" applyBorder="1" applyAlignment="1">
      <alignment vertical="center"/>
    </xf>
    <xf numFmtId="0" fontId="12" fillId="0" borderId="1" xfId="0" applyFont="1" applyBorder="1" applyAlignment="1">
      <alignment vertical="center"/>
    </xf>
    <xf numFmtId="0" fontId="0" fillId="0" borderId="0" xfId="0" quotePrefix="1"/>
    <xf numFmtId="0" fontId="0" fillId="9" borderId="1" xfId="0" applyFill="1" applyBorder="1"/>
    <xf numFmtId="38" fontId="3" fillId="0" borderId="4" xfId="1" applyFont="1" applyFill="1" applyBorder="1" applyAlignment="1">
      <alignment horizontal="center" vertical="center" wrapText="1"/>
    </xf>
    <xf numFmtId="0" fontId="0" fillId="0" borderId="4" xfId="0" applyBorder="1"/>
    <xf numFmtId="0" fontId="0" fillId="0" borderId="5" xfId="0" applyBorder="1"/>
    <xf numFmtId="0" fontId="0" fillId="0" borderId="6" xfId="0" applyBorder="1"/>
    <xf numFmtId="0" fontId="0" fillId="7" borderId="1" xfId="0" applyFill="1" applyBorder="1" applyAlignment="1">
      <alignment vertical="center"/>
    </xf>
    <xf numFmtId="0" fontId="13" fillId="4" borderId="0" xfId="0" applyFont="1" applyFill="1"/>
    <xf numFmtId="0" fontId="0" fillId="4" borderId="4" xfId="0" applyFill="1" applyBorder="1"/>
    <xf numFmtId="38" fontId="3" fillId="10" borderId="1" xfId="1" applyFont="1" applyFill="1" applyBorder="1" applyAlignment="1">
      <alignment horizontal="center" vertical="center" wrapText="1"/>
    </xf>
    <xf numFmtId="38" fontId="3" fillId="11" borderId="1" xfId="1" applyFont="1" applyFill="1" applyBorder="1" applyAlignment="1">
      <alignment horizontal="center" vertical="center" wrapText="1"/>
    </xf>
    <xf numFmtId="14" fontId="0" fillId="0" borderId="1" xfId="0" applyNumberFormat="1" applyBorder="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177" fontId="16" fillId="0" borderId="1" xfId="0" applyNumberFormat="1" applyFont="1" applyBorder="1" applyAlignment="1">
      <alignment vertical="center"/>
    </xf>
    <xf numFmtId="0" fontId="16" fillId="0" borderId="1" xfId="0" applyFont="1" applyBorder="1" applyAlignment="1">
      <alignment vertical="center"/>
    </xf>
    <xf numFmtId="0" fontId="17" fillId="0" borderId="1" xfId="0" applyFont="1" applyBorder="1" applyAlignment="1">
      <alignment vertical="center"/>
    </xf>
    <xf numFmtId="177" fontId="9" fillId="0" borderId="1" xfId="0" applyNumberFormat="1" applyFont="1" applyBorder="1" applyAlignment="1">
      <alignment vertical="center"/>
    </xf>
    <xf numFmtId="0" fontId="9" fillId="0" borderId="1" xfId="0" applyFont="1" applyBorder="1" applyAlignment="1">
      <alignment vertical="center"/>
    </xf>
    <xf numFmtId="0" fontId="18" fillId="0" borderId="1" xfId="0" applyFont="1" applyBorder="1" applyAlignment="1">
      <alignment vertical="center"/>
    </xf>
    <xf numFmtId="177" fontId="17" fillId="0" borderId="1" xfId="0" applyNumberFormat="1" applyFont="1" applyBorder="1" applyAlignment="1">
      <alignment vertical="center"/>
    </xf>
    <xf numFmtId="38" fontId="19" fillId="12" borderId="1" xfId="1" applyFont="1" applyFill="1" applyBorder="1" applyAlignment="1">
      <alignment horizontal="center" vertical="center" wrapText="1"/>
    </xf>
    <xf numFmtId="38" fontId="3" fillId="13" borderId="1" xfId="1" applyFont="1" applyFill="1" applyBorder="1" applyAlignment="1">
      <alignment horizontal="center" vertical="center" wrapText="1"/>
    </xf>
    <xf numFmtId="0" fontId="20" fillId="0" borderId="0" xfId="0" applyFont="1"/>
    <xf numFmtId="2" fontId="0" fillId="0" borderId="1" xfId="0" applyNumberFormat="1" applyBorder="1" applyAlignment="1">
      <alignment vertical="center"/>
    </xf>
    <xf numFmtId="177" fontId="0" fillId="10" borderId="1" xfId="0" applyNumberFormat="1" applyFill="1" applyBorder="1" applyAlignment="1">
      <alignment vertical="center"/>
    </xf>
    <xf numFmtId="177" fontId="0" fillId="13" borderId="1" xfId="0" applyNumberFormat="1" applyFill="1" applyBorder="1" applyAlignment="1">
      <alignment vertical="center"/>
    </xf>
    <xf numFmtId="0" fontId="1" fillId="0" borderId="1" xfId="2" applyBorder="1" applyAlignment="1">
      <alignment vertical="center"/>
    </xf>
    <xf numFmtId="177" fontId="1" fillId="0" borderId="1" xfId="2" applyNumberFormat="1" applyBorder="1" applyAlignment="1">
      <alignment vertical="center"/>
    </xf>
    <xf numFmtId="0" fontId="0" fillId="0" borderId="1" xfId="0" quotePrefix="1" applyBorder="1"/>
    <xf numFmtId="177" fontId="0" fillId="0" borderId="1" xfId="0" quotePrefix="1" applyNumberFormat="1" applyBorder="1" applyAlignment="1">
      <alignment horizontal="right" vertical="center"/>
    </xf>
    <xf numFmtId="0" fontId="0" fillId="7" borderId="1" xfId="0" applyFill="1" applyBorder="1"/>
    <xf numFmtId="0" fontId="21" fillId="0" borderId="1" xfId="0" applyFont="1" applyBorder="1"/>
    <xf numFmtId="0" fontId="21" fillId="0" borderId="1" xfId="0" applyFont="1" applyBorder="1" applyAlignment="1">
      <alignment horizontal="right"/>
    </xf>
    <xf numFmtId="0" fontId="22" fillId="0" borderId="1" xfId="0" applyFont="1" applyBorder="1" applyAlignment="1">
      <alignment horizontal="right"/>
    </xf>
    <xf numFmtId="0" fontId="13" fillId="0" borderId="1" xfId="0" applyFont="1" applyBorder="1"/>
    <xf numFmtId="0" fontId="0" fillId="14" borderId="1" xfId="0" applyFill="1" applyBorder="1"/>
    <xf numFmtId="0" fontId="0" fillId="13" borderId="1" xfId="0" applyFill="1" applyBorder="1"/>
    <xf numFmtId="0" fontId="23" fillId="0" borderId="1" xfId="0" applyFont="1" applyBorder="1"/>
    <xf numFmtId="0" fontId="24" fillId="0" borderId="0" xfId="0" applyFont="1"/>
    <xf numFmtId="178" fontId="0" fillId="0" borderId="1" xfId="0" applyNumberFormat="1" applyBorder="1"/>
  </cellXfs>
  <cellStyles count="3">
    <cellStyle name="桁区切り" xfId="1" builtinId="6"/>
    <cellStyle name="標準" xfId="0" builtinId="0"/>
    <cellStyle name="標準 2" xfId="2" xr:uid="{DDDB3BE3-4844-4E2C-B7B7-213C09871AC1}"/>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0</xdr:colOff>
      <xdr:row>156</xdr:row>
      <xdr:rowOff>0</xdr:rowOff>
    </xdr:from>
    <xdr:to>
      <xdr:col>16</xdr:col>
      <xdr:colOff>538788</xdr:colOff>
      <xdr:row>157</xdr:row>
      <xdr:rowOff>86591</xdr:rowOff>
    </xdr:to>
    <xdr:sp macro="" textlink="">
      <xdr:nvSpPr>
        <xdr:cNvPr id="4" name="テキスト ボックス 3">
          <a:extLst>
            <a:ext uri="{FF2B5EF4-FFF2-40B4-BE49-F238E27FC236}">
              <a16:creationId xmlns:a16="http://schemas.microsoft.com/office/drawing/2014/main" id="{E3F04EBF-8B5E-4DDD-92CE-8EE736C51C9C}"/>
            </a:ext>
          </a:extLst>
        </xdr:cNvPr>
        <xdr:cNvSpPr txBox="1"/>
      </xdr:nvSpPr>
      <xdr:spPr>
        <a:xfrm>
          <a:off x="14653106" y="5589924"/>
          <a:ext cx="120265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600" kern="12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陳 丸高テック" id="{8274CE24-7C9A-4D4E-AE2C-D2B489290F24}" userId="4b031e5570a8fd9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G140" dT="2025-06-27T05:46:36.71" personId="{8274CE24-7C9A-4D4E-AE2C-D2B489290F24}" id="{80E2B0B4-A0F9-4648-8313-ADBE37AF840C}">
    <text>5/30在庫買取　940個</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B1BB5-DFCF-4749-954D-175D7F8E28B9}">
  <dimension ref="A2:CS201"/>
  <sheetViews>
    <sheetView tabSelected="1" zoomScale="70" zoomScaleNormal="70" workbookViewId="0">
      <pane xSplit="8" ySplit="5" topLeftCell="BY61" activePane="bottomRight" state="frozen"/>
      <selection pane="topRight" activeCell="I1" sqref="I1"/>
      <selection pane="bottomLeft" activeCell="A6" sqref="A6"/>
      <selection pane="bottomRight" activeCell="BZ65" sqref="BZ65"/>
    </sheetView>
  </sheetViews>
  <sheetFormatPr defaultRowHeight="18"/>
  <cols>
    <col min="1" max="1" width="13.08203125" customWidth="1"/>
    <col min="2" max="2" width="9.33203125" customWidth="1"/>
    <col min="4" max="4" width="17.08203125" customWidth="1"/>
    <col min="5" max="5" width="49.08203125" customWidth="1"/>
    <col min="6" max="6" width="16.75" customWidth="1"/>
    <col min="7" max="7" width="12.83203125" customWidth="1"/>
    <col min="10" max="10" width="10.5" customWidth="1"/>
    <col min="12" max="12" width="8.08203125" customWidth="1"/>
    <col min="14" max="15" width="9.33203125" customWidth="1"/>
    <col min="19" max="19" width="10.5" customWidth="1"/>
    <col min="21" max="21" width="8.08203125" customWidth="1"/>
    <col min="23" max="24" width="9.33203125" customWidth="1"/>
    <col min="28" max="28" width="10.5" customWidth="1"/>
    <col min="30" max="30" width="8.08203125" customWidth="1"/>
    <col min="32" max="33" width="9.33203125" customWidth="1"/>
    <col min="37" max="37" width="10.5" customWidth="1"/>
    <col min="39" max="39" width="8.08203125" customWidth="1"/>
    <col min="41" max="42" width="9.33203125" customWidth="1"/>
    <col min="46" max="46" width="10.5" customWidth="1"/>
    <col min="48" max="48" width="8.08203125" customWidth="1"/>
    <col min="50" max="51" width="9.33203125" customWidth="1"/>
    <col min="55" max="55" width="10.5" customWidth="1"/>
    <col min="57" max="57" width="8.08203125" customWidth="1"/>
    <col min="59" max="60" width="9.33203125" customWidth="1"/>
    <col min="64" max="64" width="10.5" customWidth="1"/>
    <col min="65" max="65" width="9.5" bestFit="1" customWidth="1"/>
    <col min="66" max="66" width="8.08203125" customWidth="1"/>
    <col min="73" max="73" width="10.08203125" customWidth="1"/>
    <col min="83" max="83" width="10.08203125" customWidth="1"/>
  </cols>
  <sheetData>
    <row r="2" spans="1:97">
      <c r="E2" s="92"/>
    </row>
    <row r="4" spans="1:97">
      <c r="F4" s="60" t="s">
        <v>278</v>
      </c>
      <c r="G4" s="27"/>
      <c r="H4" s="27"/>
    </row>
    <row r="5" spans="1:97" ht="33">
      <c r="A5" s="36" t="s">
        <v>2</v>
      </c>
      <c r="B5" s="36" t="s">
        <v>205</v>
      </c>
      <c r="C5" s="16" t="s">
        <v>0</v>
      </c>
      <c r="D5" s="37" t="s">
        <v>3</v>
      </c>
      <c r="E5" s="36" t="s">
        <v>4</v>
      </c>
      <c r="F5" s="37" t="s">
        <v>5</v>
      </c>
      <c r="G5" s="38" t="s">
        <v>6</v>
      </c>
      <c r="H5" s="38" t="s">
        <v>7</v>
      </c>
      <c r="I5" s="36" t="s">
        <v>369</v>
      </c>
      <c r="J5" s="55" t="s">
        <v>370</v>
      </c>
      <c r="K5" s="36" t="s">
        <v>244</v>
      </c>
      <c r="L5" s="36" t="s">
        <v>296</v>
      </c>
      <c r="M5" s="39" t="s">
        <v>371</v>
      </c>
      <c r="N5" s="36" t="s">
        <v>379</v>
      </c>
      <c r="O5" s="36" t="s">
        <v>362</v>
      </c>
      <c r="P5" s="62" t="s">
        <v>298</v>
      </c>
      <c r="Q5" s="63" t="s">
        <v>299</v>
      </c>
      <c r="R5" s="36" t="s">
        <v>380</v>
      </c>
      <c r="S5" s="55" t="s">
        <v>381</v>
      </c>
      <c r="T5" s="36" t="s">
        <v>244</v>
      </c>
      <c r="U5" s="36" t="s">
        <v>296</v>
      </c>
      <c r="V5" s="39" t="s">
        <v>382</v>
      </c>
      <c r="W5" s="36" t="s">
        <v>383</v>
      </c>
      <c r="X5" s="36" t="s">
        <v>362</v>
      </c>
      <c r="Y5" s="62" t="s">
        <v>298</v>
      </c>
      <c r="Z5" s="63" t="s">
        <v>299</v>
      </c>
      <c r="AA5" s="36" t="s">
        <v>384</v>
      </c>
      <c r="AB5" s="55" t="s">
        <v>385</v>
      </c>
      <c r="AC5" s="36" t="s">
        <v>244</v>
      </c>
      <c r="AD5" s="36" t="s">
        <v>296</v>
      </c>
      <c r="AE5" s="39" t="s">
        <v>386</v>
      </c>
      <c r="AF5" s="36" t="s">
        <v>390</v>
      </c>
      <c r="AG5" s="36" t="s">
        <v>362</v>
      </c>
      <c r="AH5" s="62" t="s">
        <v>298</v>
      </c>
      <c r="AI5" s="63" t="s">
        <v>299</v>
      </c>
      <c r="AJ5" s="36" t="s">
        <v>391</v>
      </c>
      <c r="AK5" s="55" t="s">
        <v>392</v>
      </c>
      <c r="AL5" s="36" t="s">
        <v>244</v>
      </c>
      <c r="AM5" s="36" t="s">
        <v>296</v>
      </c>
      <c r="AN5" s="39" t="s">
        <v>393</v>
      </c>
      <c r="AO5" s="36" t="s">
        <v>421</v>
      </c>
      <c r="AP5" s="36" t="s">
        <v>362</v>
      </c>
      <c r="AQ5" s="62" t="s">
        <v>298</v>
      </c>
      <c r="AR5" s="63" t="s">
        <v>299</v>
      </c>
      <c r="AS5" s="36" t="s">
        <v>422</v>
      </c>
      <c r="AT5" s="55" t="s">
        <v>423</v>
      </c>
      <c r="AU5" s="36" t="s">
        <v>244</v>
      </c>
      <c r="AV5" s="36" t="s">
        <v>296</v>
      </c>
      <c r="AW5" s="39" t="s">
        <v>10</v>
      </c>
      <c r="AX5" s="36" t="s">
        <v>206</v>
      </c>
      <c r="AY5" s="36" t="s">
        <v>362</v>
      </c>
      <c r="AZ5" s="62" t="s">
        <v>298</v>
      </c>
      <c r="BA5" s="63" t="s">
        <v>299</v>
      </c>
      <c r="BB5" s="36" t="s">
        <v>431</v>
      </c>
      <c r="BC5" s="55" t="s">
        <v>432</v>
      </c>
      <c r="BD5" s="36" t="s">
        <v>244</v>
      </c>
      <c r="BE5" s="36" t="s">
        <v>296</v>
      </c>
      <c r="BF5" s="39" t="s">
        <v>249</v>
      </c>
      <c r="BG5" s="36" t="s">
        <v>219</v>
      </c>
      <c r="BH5" s="36" t="s">
        <v>362</v>
      </c>
      <c r="BI5" s="62" t="s">
        <v>298</v>
      </c>
      <c r="BJ5" s="63" t="s">
        <v>299</v>
      </c>
      <c r="BK5" s="36" t="s">
        <v>465</v>
      </c>
      <c r="BL5" s="55" t="s">
        <v>466</v>
      </c>
      <c r="BM5" s="36" t="s">
        <v>244</v>
      </c>
      <c r="BN5" s="36" t="s">
        <v>296</v>
      </c>
      <c r="BO5" s="39" t="s">
        <v>250</v>
      </c>
      <c r="BP5" s="36" t="s">
        <v>229</v>
      </c>
      <c r="BQ5" s="36" t="s">
        <v>362</v>
      </c>
      <c r="BR5" s="62" t="s">
        <v>298</v>
      </c>
      <c r="BS5" s="63" t="s">
        <v>299</v>
      </c>
      <c r="BT5" s="36" t="s">
        <v>481</v>
      </c>
      <c r="BU5" s="36" t="s">
        <v>480</v>
      </c>
      <c r="BV5" s="55" t="s">
        <v>469</v>
      </c>
      <c r="BW5" s="36" t="s">
        <v>244</v>
      </c>
      <c r="BX5" s="36" t="s">
        <v>484</v>
      </c>
      <c r="BY5" s="39" t="s">
        <v>251</v>
      </c>
      <c r="BZ5" s="36" t="s">
        <v>247</v>
      </c>
      <c r="CA5" s="36" t="s">
        <v>362</v>
      </c>
      <c r="CB5" s="62" t="s">
        <v>298</v>
      </c>
      <c r="CC5" s="63" t="s">
        <v>299</v>
      </c>
      <c r="CD5" s="36" t="s">
        <v>485</v>
      </c>
      <c r="CE5" s="36" t="s">
        <v>486</v>
      </c>
      <c r="CF5" s="55" t="s">
        <v>487</v>
      </c>
      <c r="CG5" s="36" t="s">
        <v>244</v>
      </c>
      <c r="CH5" s="36" t="s">
        <v>484</v>
      </c>
      <c r="CI5" s="39" t="s">
        <v>281</v>
      </c>
      <c r="CJ5" s="36" t="s">
        <v>282</v>
      </c>
      <c r="CK5" s="36" t="s">
        <v>362</v>
      </c>
      <c r="CL5" s="62" t="s">
        <v>298</v>
      </c>
      <c r="CM5" s="63" t="s">
        <v>299</v>
      </c>
      <c r="CN5" s="36" t="s">
        <v>505</v>
      </c>
      <c r="CO5" s="36" t="s">
        <v>507</v>
      </c>
      <c r="CP5" s="55" t="s">
        <v>286</v>
      </c>
      <c r="CQ5" s="36" t="s">
        <v>244</v>
      </c>
      <c r="CR5" s="36" t="s">
        <v>484</v>
      </c>
      <c r="CS5" s="39" t="s">
        <v>295</v>
      </c>
    </row>
    <row r="6" spans="1:97">
      <c r="A6" s="3" t="s">
        <v>12</v>
      </c>
      <c r="B6" s="13"/>
      <c r="C6" s="2" t="s">
        <v>11</v>
      </c>
      <c r="D6" s="13" t="s">
        <v>127</v>
      </c>
      <c r="E6" s="3" t="s">
        <v>13</v>
      </c>
      <c r="F6" s="13"/>
      <c r="G6" s="13" t="s">
        <v>162</v>
      </c>
      <c r="H6" s="13"/>
      <c r="J6" s="13"/>
      <c r="K6" s="13"/>
      <c r="L6" s="13"/>
      <c r="M6" s="13"/>
      <c r="N6" s="13"/>
      <c r="O6" s="13"/>
      <c r="P6" s="13"/>
      <c r="Q6" s="13"/>
      <c r="S6" s="13"/>
      <c r="T6" s="13"/>
      <c r="U6" s="13"/>
      <c r="V6" s="13"/>
      <c r="W6" s="13"/>
      <c r="X6" s="13"/>
      <c r="Y6" s="13"/>
      <c r="Z6" s="13"/>
      <c r="AB6" s="13"/>
      <c r="AC6" s="13"/>
      <c r="AD6" s="13"/>
      <c r="AE6" s="13"/>
      <c r="AF6" s="13"/>
      <c r="AG6" s="13"/>
      <c r="AH6" s="13"/>
      <c r="AI6" s="13"/>
      <c r="AK6" s="13"/>
      <c r="AL6" s="13"/>
      <c r="AM6" s="13"/>
      <c r="AN6" s="13"/>
      <c r="AO6" s="13"/>
      <c r="AP6" s="13"/>
      <c r="AQ6" s="13"/>
      <c r="AR6" s="13"/>
      <c r="AT6" s="13"/>
      <c r="AU6" s="13"/>
      <c r="AV6" s="13"/>
      <c r="AW6" s="13"/>
      <c r="AX6" s="13"/>
      <c r="AY6" s="13"/>
      <c r="AZ6" s="13"/>
      <c r="BA6" s="13"/>
      <c r="BC6" s="13"/>
      <c r="BD6" s="13"/>
      <c r="BE6" s="13"/>
      <c r="BF6" s="13"/>
      <c r="BG6" s="13"/>
      <c r="BH6" s="13"/>
      <c r="BI6" s="13"/>
      <c r="BJ6" s="13"/>
      <c r="BL6" s="13"/>
      <c r="BM6" s="13"/>
      <c r="BN6" s="13"/>
      <c r="BO6" s="13"/>
      <c r="BP6" s="13"/>
      <c r="BQ6" s="13"/>
      <c r="BR6" s="13"/>
      <c r="BS6" s="13"/>
      <c r="BV6" s="13"/>
      <c r="BW6" s="13"/>
      <c r="BX6" s="13"/>
      <c r="BY6" s="13"/>
      <c r="BZ6" s="13"/>
      <c r="CA6" s="13"/>
      <c r="CB6" s="13"/>
      <c r="CC6" s="13"/>
      <c r="CF6" s="13"/>
      <c r="CG6" s="13"/>
      <c r="CH6" s="13"/>
      <c r="CI6" s="13"/>
      <c r="CJ6" s="13"/>
      <c r="CK6" s="13"/>
      <c r="CL6" s="13"/>
      <c r="CM6" s="13"/>
      <c r="CP6" s="13"/>
      <c r="CQ6" s="13"/>
      <c r="CR6" s="13"/>
      <c r="CS6" s="13"/>
    </row>
    <row r="7" spans="1:97">
      <c r="A7" s="4">
        <v>120128600</v>
      </c>
      <c r="B7" s="13" t="s">
        <v>318</v>
      </c>
      <c r="C7" s="2">
        <v>1</v>
      </c>
      <c r="D7" s="13" t="s">
        <v>129</v>
      </c>
      <c r="E7" s="6" t="s">
        <v>14</v>
      </c>
      <c r="F7" s="13" t="s">
        <v>253</v>
      </c>
      <c r="G7" s="13">
        <v>30</v>
      </c>
      <c r="H7" s="13" t="s">
        <v>436</v>
      </c>
      <c r="I7" s="13">
        <v>0</v>
      </c>
      <c r="J7" s="13">
        <v>5</v>
      </c>
      <c r="K7" s="13">
        <v>5</v>
      </c>
      <c r="L7" s="13"/>
      <c r="M7" s="13">
        <v>5</v>
      </c>
      <c r="N7" s="13"/>
      <c r="O7" s="13"/>
      <c r="P7" s="13"/>
      <c r="Q7" s="13"/>
      <c r="R7" s="13">
        <v>0</v>
      </c>
      <c r="S7" s="13">
        <v>5</v>
      </c>
      <c r="T7" s="13">
        <v>5</v>
      </c>
      <c r="U7" s="13"/>
      <c r="V7" s="13">
        <f>T7+R7</f>
        <v>5</v>
      </c>
      <c r="W7" s="13"/>
      <c r="X7" s="13"/>
      <c r="Y7" s="13"/>
      <c r="Z7" s="13"/>
      <c r="AA7" s="13">
        <v>0</v>
      </c>
      <c r="AB7" s="13">
        <f t="shared" ref="AB7:AB48" si="0">(S7:S7+W7)-(X7+Y7+Z7)</f>
        <v>5</v>
      </c>
      <c r="AC7" s="13">
        <v>5</v>
      </c>
      <c r="AD7" s="13"/>
      <c r="AE7" s="13">
        <f>AA7+AC7</f>
        <v>5</v>
      </c>
      <c r="AF7" s="13"/>
      <c r="AG7" s="13"/>
      <c r="AH7" s="13"/>
      <c r="AI7" s="13"/>
      <c r="AJ7" s="13">
        <v>0</v>
      </c>
      <c r="AK7" s="13">
        <f t="shared" ref="AK7:AK48" si="1">(AB7:AB7+AF7)-(AG7+AH7+AI7)</f>
        <v>5</v>
      </c>
      <c r="AL7" s="13"/>
      <c r="AM7" s="13"/>
      <c r="AN7" s="13">
        <v>0</v>
      </c>
      <c r="AO7" s="13">
        <v>871</v>
      </c>
      <c r="AP7" s="13"/>
      <c r="AQ7" s="24">
        <v>21</v>
      </c>
      <c r="AR7" s="13">
        <v>90</v>
      </c>
      <c r="AS7" s="13">
        <v>0</v>
      </c>
      <c r="AT7" s="13">
        <f>(AK7+AO7)-(AP7+AQ7+AR7)</f>
        <v>765</v>
      </c>
      <c r="AU7" s="24">
        <v>765</v>
      </c>
      <c r="AV7" s="13"/>
      <c r="AW7" s="13">
        <f>AU7+AS7</f>
        <v>765</v>
      </c>
      <c r="AX7" s="13"/>
      <c r="AY7" s="13"/>
      <c r="AZ7" s="13">
        <v>240</v>
      </c>
      <c r="BA7" s="13"/>
      <c r="BB7" s="13">
        <v>0</v>
      </c>
      <c r="BC7" s="13">
        <f>(AU7+AX7)-(AY7+AZ7+BA7)</f>
        <v>525</v>
      </c>
      <c r="BD7" s="13">
        <v>525</v>
      </c>
      <c r="BE7" s="13"/>
      <c r="BF7" s="13">
        <f>BC7+BB7</f>
        <v>525</v>
      </c>
      <c r="BG7" s="13"/>
      <c r="BH7" s="13"/>
      <c r="BI7" s="13"/>
      <c r="BJ7" s="13"/>
      <c r="BK7" s="13">
        <v>0</v>
      </c>
      <c r="BL7" s="13">
        <f>(BC7+BG7)-(BH7+BI7+BJ7)</f>
        <v>525</v>
      </c>
      <c r="BM7" s="84">
        <v>525</v>
      </c>
      <c r="BN7" s="13"/>
      <c r="BO7" s="13">
        <f>BL7+BK7</f>
        <v>525</v>
      </c>
      <c r="BP7" s="13"/>
      <c r="BQ7" s="13"/>
      <c r="BR7" s="13"/>
      <c r="BS7" s="13">
        <v>50</v>
      </c>
      <c r="BT7" s="13">
        <v>21</v>
      </c>
      <c r="BU7" s="13">
        <v>0</v>
      </c>
      <c r="BV7" s="13">
        <f>(BL7+BP7)-(BQ7+BR7+BS7)</f>
        <v>475</v>
      </c>
      <c r="BW7" s="13">
        <v>475</v>
      </c>
      <c r="BX7" s="93">
        <v>50</v>
      </c>
      <c r="BY7" s="13">
        <f>BV7+BT7+BU7+BX7</f>
        <v>546</v>
      </c>
      <c r="BZ7" s="13"/>
      <c r="CA7" s="13"/>
      <c r="CB7" s="13"/>
      <c r="CC7" s="13"/>
      <c r="CD7" s="13"/>
      <c r="CE7" s="13">
        <v>0</v>
      </c>
      <c r="CF7" s="13">
        <f>(BV7+BZ7)-(CA7+CB7+CC7)</f>
        <v>475</v>
      </c>
      <c r="CG7" s="13">
        <v>475</v>
      </c>
      <c r="CH7" s="93">
        <v>50</v>
      </c>
      <c r="CI7" s="13">
        <f>CF7+CD7+CE7+CH7</f>
        <v>525</v>
      </c>
      <c r="CJ7" s="13"/>
      <c r="CK7" s="13"/>
      <c r="CL7" s="13"/>
      <c r="CM7" s="13"/>
      <c r="CN7" s="13"/>
      <c r="CO7" s="13">
        <v>0</v>
      </c>
      <c r="CP7" s="13">
        <f>(CF7+CJ7)-(CK7+CL7+CM7)</f>
        <v>475</v>
      </c>
      <c r="CQ7" s="13">
        <v>475</v>
      </c>
      <c r="CR7" s="93">
        <v>50</v>
      </c>
      <c r="CS7" s="13">
        <f>CP7+CN7+CO7+CR7</f>
        <v>525</v>
      </c>
    </row>
    <row r="8" spans="1:97">
      <c r="A8" s="4">
        <v>230007700</v>
      </c>
      <c r="B8" s="13" t="s">
        <v>316</v>
      </c>
      <c r="C8" s="2">
        <v>2</v>
      </c>
      <c r="D8" s="13" t="s">
        <v>130</v>
      </c>
      <c r="E8" s="6" t="s">
        <v>186</v>
      </c>
      <c r="F8" s="13" t="s">
        <v>257</v>
      </c>
      <c r="G8" s="13">
        <v>1380</v>
      </c>
      <c r="H8" s="13" t="s">
        <v>440</v>
      </c>
      <c r="I8" s="13">
        <v>1</v>
      </c>
      <c r="J8" s="13">
        <v>47</v>
      </c>
      <c r="K8" s="13">
        <v>47</v>
      </c>
      <c r="L8" s="13"/>
      <c r="M8" s="13">
        <v>48</v>
      </c>
      <c r="N8" s="13"/>
      <c r="O8" s="13"/>
      <c r="P8" s="13"/>
      <c r="Q8" s="13"/>
      <c r="R8" s="13">
        <v>1</v>
      </c>
      <c r="S8" s="13">
        <v>47</v>
      </c>
      <c r="T8" s="13">
        <v>47</v>
      </c>
      <c r="U8" s="13"/>
      <c r="V8" s="13">
        <f t="shared" ref="V8:V71" si="2">T8+R8</f>
        <v>48</v>
      </c>
      <c r="W8" s="13"/>
      <c r="X8" s="13"/>
      <c r="Y8" s="13"/>
      <c r="Z8" s="13"/>
      <c r="AA8" s="13">
        <v>1</v>
      </c>
      <c r="AB8" s="13">
        <f t="shared" si="0"/>
        <v>47</v>
      </c>
      <c r="AC8" s="13">
        <v>47</v>
      </c>
      <c r="AD8" s="13"/>
      <c r="AE8" s="13">
        <f t="shared" ref="AE8:AE71" si="3">AA8+AC8</f>
        <v>48</v>
      </c>
      <c r="AF8" s="13"/>
      <c r="AG8" s="13"/>
      <c r="AH8" s="13"/>
      <c r="AI8" s="13"/>
      <c r="AJ8" s="13">
        <v>1</v>
      </c>
      <c r="AK8" s="13">
        <f t="shared" si="1"/>
        <v>47</v>
      </c>
      <c r="AL8" s="13"/>
      <c r="AM8" s="13"/>
      <c r="AN8" s="13">
        <v>0</v>
      </c>
      <c r="AO8" s="13">
        <v>12</v>
      </c>
      <c r="AP8" s="13"/>
      <c r="AQ8" s="13"/>
      <c r="AR8" s="13">
        <v>18</v>
      </c>
      <c r="AS8" s="13">
        <v>1</v>
      </c>
      <c r="AT8" s="13">
        <f t="shared" ref="AT8:AT48" si="4">(AK8:AK8+AO8)-(AP8+AQ8+AR8)</f>
        <v>41</v>
      </c>
      <c r="AU8" s="13">
        <v>41</v>
      </c>
      <c r="AV8" s="13"/>
      <c r="AW8" s="13">
        <f t="shared" ref="AW8:AW71" si="5">AT8+AS8</f>
        <v>42</v>
      </c>
      <c r="AX8" s="13"/>
      <c r="AY8" s="13"/>
      <c r="AZ8" s="13">
        <v>41</v>
      </c>
      <c r="BA8" s="13"/>
      <c r="BB8" s="13">
        <v>1</v>
      </c>
      <c r="BC8" s="13">
        <f t="shared" ref="BC8:BC48" si="6">(AT8:AT8+AX8)-(AY8+AZ8+BA8)</f>
        <v>0</v>
      </c>
      <c r="BD8" s="13">
        <v>0</v>
      </c>
      <c r="BE8" s="13"/>
      <c r="BF8" s="13">
        <f t="shared" ref="BF8:BF71" si="7">BC8+BB8</f>
        <v>1</v>
      </c>
      <c r="BG8" s="13">
        <v>44</v>
      </c>
      <c r="BH8" s="13"/>
      <c r="BI8" s="13">
        <v>20</v>
      </c>
      <c r="BJ8" s="13"/>
      <c r="BK8" s="13">
        <v>1</v>
      </c>
      <c r="BL8" s="13">
        <f t="shared" ref="BL8:BL48" si="8">(BC8:BC8+BG8)-(BH8+BI8+BJ8)</f>
        <v>24</v>
      </c>
      <c r="BM8" s="13">
        <v>24</v>
      </c>
      <c r="BN8" s="13"/>
      <c r="BO8" s="13">
        <f t="shared" ref="BO8:BO71" si="9">BL8+BK8</f>
        <v>25</v>
      </c>
      <c r="BP8" s="13"/>
      <c r="BQ8" s="13"/>
      <c r="BR8" s="13"/>
      <c r="BS8" s="13">
        <v>24</v>
      </c>
      <c r="BT8" s="13"/>
      <c r="BU8" s="13">
        <v>0</v>
      </c>
      <c r="BV8" s="13">
        <f>(BL8:BL8+BP8)-(BQ8+BR8+BS8)</f>
        <v>0</v>
      </c>
      <c r="BW8" s="13">
        <v>0</v>
      </c>
      <c r="BX8" s="93">
        <v>23.25</v>
      </c>
      <c r="BY8" s="13">
        <f t="shared" ref="BY8:BY15" si="10">BV8+BT8+BU8+BX8</f>
        <v>23.25</v>
      </c>
      <c r="BZ8" s="13"/>
      <c r="CA8" s="13"/>
      <c r="CB8" s="13"/>
      <c r="CC8" s="13"/>
      <c r="CD8" s="13"/>
      <c r="CE8" s="13">
        <v>0</v>
      </c>
      <c r="CF8" s="13">
        <f>(BV8:BV8+BZ8)-(CA8+CB8+CC8)</f>
        <v>0</v>
      </c>
      <c r="CG8" s="13">
        <v>0</v>
      </c>
      <c r="CH8" s="93">
        <v>23.25</v>
      </c>
      <c r="CI8" s="13">
        <f t="shared" ref="CI8:CI13" si="11">CF8+CD8+CE8+CH8</f>
        <v>23.25</v>
      </c>
      <c r="CJ8" s="13"/>
      <c r="CK8" s="13"/>
      <c r="CL8" s="13"/>
      <c r="CM8" s="13"/>
      <c r="CN8" s="13"/>
      <c r="CO8" s="13">
        <v>0</v>
      </c>
      <c r="CP8" s="13">
        <f>(CF8:CF8+CJ8)-(CK8+CL8+CM8)</f>
        <v>0</v>
      </c>
      <c r="CQ8" s="13">
        <v>0</v>
      </c>
      <c r="CR8" s="93">
        <v>23.25</v>
      </c>
      <c r="CS8" s="13">
        <f t="shared" ref="CS8:CS13" si="12">CP8+CN8+CO8+CR8</f>
        <v>23.25</v>
      </c>
    </row>
    <row r="9" spans="1:97">
      <c r="A9" s="4">
        <v>300026500</v>
      </c>
      <c r="B9" s="13" t="s">
        <v>316</v>
      </c>
      <c r="C9" s="2">
        <v>3</v>
      </c>
      <c r="D9" s="13" t="s">
        <v>131</v>
      </c>
      <c r="E9" s="6" t="s">
        <v>15</v>
      </c>
      <c r="F9" s="59" t="s">
        <v>270</v>
      </c>
      <c r="G9" s="13">
        <v>1.2</v>
      </c>
      <c r="H9" s="13" t="s">
        <v>459</v>
      </c>
      <c r="I9" s="13">
        <v>0</v>
      </c>
      <c r="J9" s="13">
        <v>1632</v>
      </c>
      <c r="K9" s="13">
        <v>1632</v>
      </c>
      <c r="L9" s="13"/>
      <c r="M9" s="13">
        <v>1632</v>
      </c>
      <c r="N9" s="13"/>
      <c r="O9" s="13"/>
      <c r="P9" s="13"/>
      <c r="Q9" s="13"/>
      <c r="R9" s="13">
        <v>0</v>
      </c>
      <c r="S9" s="13">
        <v>1632</v>
      </c>
      <c r="T9" s="13">
        <v>1632</v>
      </c>
      <c r="U9" s="13"/>
      <c r="V9" s="13">
        <f t="shared" si="2"/>
        <v>1632</v>
      </c>
      <c r="W9" s="13"/>
      <c r="X9" s="13"/>
      <c r="Y9" s="13"/>
      <c r="Z9" s="13"/>
      <c r="AA9" s="13">
        <v>0</v>
      </c>
      <c r="AB9" s="13">
        <f t="shared" si="0"/>
        <v>1632</v>
      </c>
      <c r="AC9" s="13">
        <v>1632</v>
      </c>
      <c r="AD9" s="13"/>
      <c r="AE9" s="13">
        <f t="shared" si="3"/>
        <v>1632</v>
      </c>
      <c r="AF9" s="13"/>
      <c r="AG9" s="13"/>
      <c r="AH9" s="13"/>
      <c r="AI9" s="13"/>
      <c r="AJ9" s="13">
        <v>0</v>
      </c>
      <c r="AK9" s="13">
        <f t="shared" si="1"/>
        <v>1632</v>
      </c>
      <c r="AL9" s="13"/>
      <c r="AM9" s="13"/>
      <c r="AN9" s="13">
        <v>0</v>
      </c>
      <c r="AO9" s="13"/>
      <c r="AP9" s="13"/>
      <c r="AQ9" s="13"/>
      <c r="AR9" s="13">
        <v>90</v>
      </c>
      <c r="AS9" s="13">
        <v>0</v>
      </c>
      <c r="AT9" s="13">
        <f t="shared" si="4"/>
        <v>1542</v>
      </c>
      <c r="AU9" s="13">
        <v>1542</v>
      </c>
      <c r="AV9" s="13"/>
      <c r="AW9" s="13">
        <f t="shared" si="5"/>
        <v>1542</v>
      </c>
      <c r="AX9" s="13"/>
      <c r="AY9" s="13"/>
      <c r="AZ9" s="13">
        <v>240</v>
      </c>
      <c r="BA9" s="13"/>
      <c r="BB9" s="13">
        <v>0</v>
      </c>
      <c r="BC9" s="13">
        <f t="shared" si="6"/>
        <v>1302</v>
      </c>
      <c r="BD9" s="13">
        <v>1302</v>
      </c>
      <c r="BE9" s="13"/>
      <c r="BF9" s="13">
        <f t="shared" si="7"/>
        <v>1302</v>
      </c>
      <c r="BG9" s="13"/>
      <c r="BH9" s="13"/>
      <c r="BI9" s="13"/>
      <c r="BJ9" s="13"/>
      <c r="BK9" s="13">
        <v>0</v>
      </c>
      <c r="BL9" s="13">
        <f t="shared" si="8"/>
        <v>1302</v>
      </c>
      <c r="BM9" s="84">
        <v>1302</v>
      </c>
      <c r="BN9" s="13"/>
      <c r="BO9" s="13">
        <f t="shared" si="9"/>
        <v>1302</v>
      </c>
      <c r="BP9" s="13"/>
      <c r="BQ9" s="13"/>
      <c r="BR9" s="13"/>
      <c r="BS9" s="13">
        <v>50</v>
      </c>
      <c r="BT9" s="13"/>
      <c r="BU9" s="13">
        <v>0</v>
      </c>
      <c r="BV9" s="13">
        <f>(BL9:BL9+BP9)-(BQ9+BR9+BS9)</f>
        <v>1252</v>
      </c>
      <c r="BW9" s="13">
        <v>1252</v>
      </c>
      <c r="BX9" s="93">
        <v>50</v>
      </c>
      <c r="BY9" s="13">
        <f t="shared" si="10"/>
        <v>1302</v>
      </c>
      <c r="BZ9" s="13"/>
      <c r="CA9" s="13"/>
      <c r="CB9" s="13"/>
      <c r="CC9" s="13"/>
      <c r="CD9" s="13"/>
      <c r="CE9" s="13">
        <v>0</v>
      </c>
      <c r="CF9" s="13">
        <f>(BV9:BV9+BZ9)-(CA9+CB9+CC9)</f>
        <v>1252</v>
      </c>
      <c r="CG9" s="13">
        <v>1252</v>
      </c>
      <c r="CH9" s="93">
        <v>50</v>
      </c>
      <c r="CI9" s="13">
        <f t="shared" si="11"/>
        <v>1302</v>
      </c>
      <c r="CJ9" s="13"/>
      <c r="CK9" s="13"/>
      <c r="CL9" s="13"/>
      <c r="CM9" s="13"/>
      <c r="CN9" s="13"/>
      <c r="CO9" s="13">
        <v>0</v>
      </c>
      <c r="CP9" s="13">
        <f>(CF9:CF9+CJ9)-(CK9+CL9+CM9)</f>
        <v>1252</v>
      </c>
      <c r="CQ9" s="13">
        <v>1252</v>
      </c>
      <c r="CR9" s="93">
        <v>50</v>
      </c>
      <c r="CS9" s="13">
        <f t="shared" si="12"/>
        <v>1302</v>
      </c>
    </row>
    <row r="10" spans="1:97">
      <c r="A10" s="4">
        <v>460262401</v>
      </c>
      <c r="B10" s="13" t="s">
        <v>214</v>
      </c>
      <c r="C10" s="2">
        <v>4</v>
      </c>
      <c r="D10" s="13" t="s">
        <v>132</v>
      </c>
      <c r="E10" s="6" t="s">
        <v>16</v>
      </c>
      <c r="F10" s="6" t="s">
        <v>132</v>
      </c>
      <c r="G10" s="15">
        <v>72</v>
      </c>
      <c r="H10" s="86" t="s">
        <v>443</v>
      </c>
      <c r="I10" s="13">
        <v>295</v>
      </c>
      <c r="J10" s="13">
        <v>100</v>
      </c>
      <c r="K10" s="13">
        <v>100</v>
      </c>
      <c r="L10" s="13"/>
      <c r="M10" s="13">
        <v>395</v>
      </c>
      <c r="N10" s="13"/>
      <c r="O10" s="13"/>
      <c r="P10" s="13"/>
      <c r="Q10" s="13"/>
      <c r="R10" s="13">
        <v>295</v>
      </c>
      <c r="S10" s="13">
        <v>100</v>
      </c>
      <c r="T10" s="13">
        <v>100</v>
      </c>
      <c r="U10" s="13"/>
      <c r="V10" s="13">
        <f t="shared" si="2"/>
        <v>395</v>
      </c>
      <c r="W10" s="13"/>
      <c r="X10" s="13"/>
      <c r="Y10" s="13"/>
      <c r="Z10" s="13"/>
      <c r="AA10" s="13">
        <v>295</v>
      </c>
      <c r="AB10" s="13">
        <f t="shared" si="0"/>
        <v>100</v>
      </c>
      <c r="AC10" s="13">
        <v>100</v>
      </c>
      <c r="AD10" s="13"/>
      <c r="AE10" s="13">
        <f t="shared" si="3"/>
        <v>395</v>
      </c>
      <c r="AF10" s="13"/>
      <c r="AG10" s="13"/>
      <c r="AH10" s="13"/>
      <c r="AI10" s="13"/>
      <c r="AJ10" s="13">
        <v>295</v>
      </c>
      <c r="AK10" s="13">
        <f t="shared" si="1"/>
        <v>100</v>
      </c>
      <c r="AL10" s="13"/>
      <c r="AM10" s="13"/>
      <c r="AN10" s="13">
        <v>0</v>
      </c>
      <c r="AO10" s="13"/>
      <c r="AP10" s="13"/>
      <c r="AQ10" s="13"/>
      <c r="AR10" s="13">
        <v>100</v>
      </c>
      <c r="AS10" s="13">
        <v>295</v>
      </c>
      <c r="AT10" s="13">
        <f t="shared" si="4"/>
        <v>0</v>
      </c>
      <c r="AU10" s="13">
        <v>0</v>
      </c>
      <c r="AV10" s="13"/>
      <c r="AW10" s="13">
        <f t="shared" si="5"/>
        <v>295</v>
      </c>
      <c r="AX10" s="13"/>
      <c r="AY10" s="13"/>
      <c r="AZ10" s="13"/>
      <c r="BA10" s="13"/>
      <c r="BB10" s="13">
        <v>295</v>
      </c>
      <c r="BC10" s="13">
        <f t="shared" si="6"/>
        <v>0</v>
      </c>
      <c r="BD10" s="13">
        <v>0</v>
      </c>
      <c r="BE10" s="13"/>
      <c r="BF10" s="13">
        <f t="shared" si="7"/>
        <v>295</v>
      </c>
      <c r="BG10" s="13">
        <v>500</v>
      </c>
      <c r="BH10" s="13"/>
      <c r="BI10" s="13">
        <v>320</v>
      </c>
      <c r="BJ10" s="13">
        <v>80</v>
      </c>
      <c r="BK10" s="13">
        <v>195</v>
      </c>
      <c r="BL10" s="13">
        <f t="shared" si="8"/>
        <v>100</v>
      </c>
      <c r="BM10" s="13">
        <v>100</v>
      </c>
      <c r="BN10" s="13"/>
      <c r="BO10" s="13">
        <f t="shared" si="9"/>
        <v>295</v>
      </c>
      <c r="BP10" s="13"/>
      <c r="BQ10" s="13"/>
      <c r="BR10" s="13"/>
      <c r="BS10" s="13">
        <v>100</v>
      </c>
      <c r="BT10" s="13">
        <v>0</v>
      </c>
      <c r="BU10" s="24">
        <v>195</v>
      </c>
      <c r="BV10" s="13">
        <f>(BL10:BL10+BP10)-(BQ10+BR10+BS10)</f>
        <v>0</v>
      </c>
      <c r="BW10" s="13">
        <v>0</v>
      </c>
      <c r="BX10" s="93">
        <v>280</v>
      </c>
      <c r="BY10" s="13">
        <f t="shared" si="10"/>
        <v>475</v>
      </c>
      <c r="BZ10" s="13"/>
      <c r="CA10" s="13"/>
      <c r="CB10" s="13"/>
      <c r="CC10" s="13"/>
      <c r="CD10" s="13"/>
      <c r="CE10" s="24">
        <v>195</v>
      </c>
      <c r="CF10" s="13">
        <f>(BV10:BV10+BZ10)-(CA10+CB10+CC10)</f>
        <v>0</v>
      </c>
      <c r="CG10" s="13">
        <v>0</v>
      </c>
      <c r="CH10" s="93">
        <v>280</v>
      </c>
      <c r="CI10" s="13">
        <f t="shared" si="11"/>
        <v>475</v>
      </c>
      <c r="CJ10" s="13"/>
      <c r="CK10" s="13"/>
      <c r="CL10" s="13"/>
      <c r="CM10" s="13"/>
      <c r="CN10" s="13"/>
      <c r="CO10" s="24">
        <v>195</v>
      </c>
      <c r="CP10" s="13">
        <f>(CF10:CF10+CJ10)-(CK10+CL10+CM10)</f>
        <v>0</v>
      </c>
      <c r="CQ10" s="13">
        <v>0</v>
      </c>
      <c r="CR10" s="93">
        <v>280</v>
      </c>
      <c r="CS10" s="13">
        <f t="shared" si="12"/>
        <v>475</v>
      </c>
    </row>
    <row r="11" spans="1:97">
      <c r="A11" s="4">
        <v>460262500</v>
      </c>
      <c r="B11" s="13" t="s">
        <v>214</v>
      </c>
      <c r="C11" s="2">
        <v>5</v>
      </c>
      <c r="D11" s="13" t="s">
        <v>132</v>
      </c>
      <c r="E11" s="6" t="s">
        <v>17</v>
      </c>
      <c r="F11" s="6" t="s">
        <v>132</v>
      </c>
      <c r="G11" s="13">
        <v>87.8</v>
      </c>
      <c r="H11" s="87" t="s">
        <v>443</v>
      </c>
      <c r="I11" s="13">
        <v>189</v>
      </c>
      <c r="J11" s="13">
        <v>50</v>
      </c>
      <c r="K11" s="13">
        <v>50</v>
      </c>
      <c r="L11" s="13"/>
      <c r="M11" s="13">
        <v>239</v>
      </c>
      <c r="N11" s="13"/>
      <c r="O11" s="13"/>
      <c r="P11" s="15"/>
      <c r="Q11" s="15"/>
      <c r="R11" s="13">
        <v>189</v>
      </c>
      <c r="S11" s="13">
        <v>50</v>
      </c>
      <c r="T11" s="13">
        <v>50</v>
      </c>
      <c r="U11" s="13"/>
      <c r="V11" s="13">
        <f t="shared" si="2"/>
        <v>239</v>
      </c>
      <c r="W11" s="13"/>
      <c r="X11" s="13"/>
      <c r="Y11" s="15"/>
      <c r="Z11" s="15"/>
      <c r="AA11" s="13">
        <v>189</v>
      </c>
      <c r="AB11" s="13">
        <f t="shared" si="0"/>
        <v>50</v>
      </c>
      <c r="AC11" s="13">
        <v>50</v>
      </c>
      <c r="AD11" s="13"/>
      <c r="AE11" s="13">
        <f t="shared" si="3"/>
        <v>239</v>
      </c>
      <c r="AF11" s="13"/>
      <c r="AG11" s="13"/>
      <c r="AH11" s="15"/>
      <c r="AI11" s="15"/>
      <c r="AJ11" s="13">
        <v>189</v>
      </c>
      <c r="AK11" s="13">
        <f t="shared" si="1"/>
        <v>50</v>
      </c>
      <c r="AL11" s="13"/>
      <c r="AM11" s="13"/>
      <c r="AN11" s="13">
        <v>0</v>
      </c>
      <c r="AO11" s="13"/>
      <c r="AP11" s="13"/>
      <c r="AQ11" s="15"/>
      <c r="AR11" s="15">
        <v>50</v>
      </c>
      <c r="AS11" s="13">
        <v>189</v>
      </c>
      <c r="AT11" s="13">
        <f t="shared" si="4"/>
        <v>0</v>
      </c>
      <c r="AU11" s="13">
        <v>0</v>
      </c>
      <c r="AV11" s="13"/>
      <c r="AW11" s="13">
        <f t="shared" si="5"/>
        <v>189</v>
      </c>
      <c r="AX11" s="13"/>
      <c r="AY11" s="13"/>
      <c r="AZ11" s="15"/>
      <c r="BA11" s="15"/>
      <c r="BB11" s="13">
        <v>189</v>
      </c>
      <c r="BC11" s="13">
        <f t="shared" si="6"/>
        <v>0</v>
      </c>
      <c r="BD11" s="13">
        <v>0</v>
      </c>
      <c r="BE11" s="13"/>
      <c r="BF11" s="13">
        <f t="shared" si="7"/>
        <v>189</v>
      </c>
      <c r="BG11" s="13">
        <v>240</v>
      </c>
      <c r="BH11" s="13"/>
      <c r="BI11" s="15">
        <v>160</v>
      </c>
      <c r="BJ11" s="15">
        <v>40</v>
      </c>
      <c r="BK11" s="13">
        <v>149</v>
      </c>
      <c r="BL11" s="13">
        <f t="shared" si="8"/>
        <v>40</v>
      </c>
      <c r="BM11" s="13">
        <v>40</v>
      </c>
      <c r="BN11" s="13"/>
      <c r="BO11" s="13">
        <f t="shared" si="9"/>
        <v>189</v>
      </c>
      <c r="BP11" s="13">
        <v>10</v>
      </c>
      <c r="BQ11" s="13"/>
      <c r="BR11" s="15"/>
      <c r="BS11" s="15">
        <v>50</v>
      </c>
      <c r="BT11" s="13">
        <v>0</v>
      </c>
      <c r="BU11" s="24">
        <v>138</v>
      </c>
      <c r="BV11" s="13">
        <f>(BL11:BL11+BP11)-(BQ11+BR11+BS11)</f>
        <v>0</v>
      </c>
      <c r="BW11" s="13">
        <v>0</v>
      </c>
      <c r="BX11" s="93">
        <v>140</v>
      </c>
      <c r="BY11" s="13">
        <f t="shared" si="10"/>
        <v>278</v>
      </c>
      <c r="BZ11" s="13"/>
      <c r="CA11" s="13"/>
      <c r="CB11" s="15"/>
      <c r="CC11" s="15"/>
      <c r="CD11" s="13"/>
      <c r="CE11" s="24">
        <v>138</v>
      </c>
      <c r="CF11" s="13">
        <f>(BV11:BV11+BZ11)-(CA11+CB11+CC11)</f>
        <v>0</v>
      </c>
      <c r="CG11" s="13">
        <v>0</v>
      </c>
      <c r="CH11" s="93">
        <v>140</v>
      </c>
      <c r="CI11" s="13">
        <f t="shared" si="11"/>
        <v>278</v>
      </c>
      <c r="CJ11" s="13"/>
      <c r="CK11" s="13"/>
      <c r="CL11" s="15"/>
      <c r="CM11" s="15"/>
      <c r="CN11" s="13"/>
      <c r="CO11" s="24">
        <v>138</v>
      </c>
      <c r="CP11" s="13">
        <f>(CF11:CF11+CJ11)-(CK11+CL11+CM11)</f>
        <v>0</v>
      </c>
      <c r="CQ11" s="13">
        <v>0</v>
      </c>
      <c r="CR11" s="93">
        <v>140</v>
      </c>
      <c r="CS11" s="13">
        <f t="shared" si="12"/>
        <v>278</v>
      </c>
    </row>
    <row r="12" spans="1:97">
      <c r="A12" s="4">
        <v>460262600</v>
      </c>
      <c r="B12" s="13" t="s">
        <v>214</v>
      </c>
      <c r="C12" s="2">
        <v>6</v>
      </c>
      <c r="D12" s="13" t="s">
        <v>132</v>
      </c>
      <c r="E12" s="6" t="s">
        <v>18</v>
      </c>
      <c r="F12" s="6" t="s">
        <v>132</v>
      </c>
      <c r="G12" s="15">
        <v>81</v>
      </c>
      <c r="H12" s="87" t="s">
        <v>443</v>
      </c>
      <c r="I12" s="13">
        <v>188</v>
      </c>
      <c r="J12" s="13">
        <v>50</v>
      </c>
      <c r="K12" s="13">
        <v>50</v>
      </c>
      <c r="L12" s="13"/>
      <c r="M12" s="13">
        <v>238</v>
      </c>
      <c r="N12" s="13"/>
      <c r="O12" s="13"/>
      <c r="P12" s="15"/>
      <c r="Q12" s="15"/>
      <c r="R12" s="13">
        <v>188</v>
      </c>
      <c r="S12" s="13">
        <v>50</v>
      </c>
      <c r="T12" s="13">
        <v>50</v>
      </c>
      <c r="U12" s="13"/>
      <c r="V12" s="13">
        <f t="shared" si="2"/>
        <v>238</v>
      </c>
      <c r="W12" s="13"/>
      <c r="X12" s="13"/>
      <c r="Y12" s="15"/>
      <c r="Z12" s="15"/>
      <c r="AA12" s="13">
        <v>188</v>
      </c>
      <c r="AB12" s="13">
        <f t="shared" si="0"/>
        <v>50</v>
      </c>
      <c r="AC12" s="13">
        <v>50</v>
      </c>
      <c r="AD12" s="13"/>
      <c r="AE12" s="13">
        <f t="shared" si="3"/>
        <v>238</v>
      </c>
      <c r="AF12" s="13"/>
      <c r="AG12" s="13"/>
      <c r="AH12" s="15"/>
      <c r="AI12" s="15"/>
      <c r="AJ12" s="13">
        <v>188</v>
      </c>
      <c r="AK12" s="13">
        <f t="shared" si="1"/>
        <v>50</v>
      </c>
      <c r="AL12" s="13"/>
      <c r="AM12" s="13"/>
      <c r="AN12" s="13">
        <v>0</v>
      </c>
      <c r="AO12" s="13"/>
      <c r="AP12" s="13"/>
      <c r="AQ12" s="15"/>
      <c r="AR12" s="15">
        <v>50</v>
      </c>
      <c r="AS12" s="13">
        <v>188</v>
      </c>
      <c r="AT12" s="13">
        <f t="shared" si="4"/>
        <v>0</v>
      </c>
      <c r="AU12" s="13">
        <v>0</v>
      </c>
      <c r="AV12" s="13"/>
      <c r="AW12" s="13">
        <f t="shared" si="5"/>
        <v>188</v>
      </c>
      <c r="AX12" s="13"/>
      <c r="AY12" s="13"/>
      <c r="AZ12" s="15"/>
      <c r="BA12" s="15"/>
      <c r="BB12" s="13">
        <v>188</v>
      </c>
      <c r="BC12" s="13">
        <f t="shared" si="6"/>
        <v>0</v>
      </c>
      <c r="BD12" s="13">
        <v>0</v>
      </c>
      <c r="BE12" s="13"/>
      <c r="BF12" s="13">
        <f t="shared" si="7"/>
        <v>188</v>
      </c>
      <c r="BG12" s="13">
        <v>240</v>
      </c>
      <c r="BH12" s="13"/>
      <c r="BI12" s="15">
        <v>160</v>
      </c>
      <c r="BJ12" s="15">
        <v>40</v>
      </c>
      <c r="BK12" s="13">
        <v>148</v>
      </c>
      <c r="BL12" s="13">
        <f t="shared" si="8"/>
        <v>40</v>
      </c>
      <c r="BM12" s="13">
        <v>40</v>
      </c>
      <c r="BN12" s="13"/>
      <c r="BO12" s="13">
        <f t="shared" si="9"/>
        <v>188</v>
      </c>
      <c r="BP12" s="13">
        <v>10</v>
      </c>
      <c r="BQ12" s="13"/>
      <c r="BR12" s="15"/>
      <c r="BS12" s="15">
        <v>50</v>
      </c>
      <c r="BT12" s="13">
        <v>0</v>
      </c>
      <c r="BU12" s="24">
        <v>138</v>
      </c>
      <c r="BV12" s="13">
        <f>(BL12:BL12+BP12)-(BQ12+BR12+BS12)</f>
        <v>0</v>
      </c>
      <c r="BW12" s="13">
        <v>0</v>
      </c>
      <c r="BX12" s="93">
        <v>140</v>
      </c>
      <c r="BY12" s="13">
        <f t="shared" si="10"/>
        <v>278</v>
      </c>
      <c r="BZ12" s="13"/>
      <c r="CA12" s="13"/>
      <c r="CB12" s="15"/>
      <c r="CC12" s="15"/>
      <c r="CD12" s="13"/>
      <c r="CE12" s="24">
        <v>138</v>
      </c>
      <c r="CF12" s="13">
        <f>(BV12:BV12+BZ12)-(CA12+CB12+CC12)</f>
        <v>0</v>
      </c>
      <c r="CG12" s="13">
        <v>0</v>
      </c>
      <c r="CH12" s="93">
        <v>140</v>
      </c>
      <c r="CI12" s="13">
        <f t="shared" si="11"/>
        <v>278</v>
      </c>
      <c r="CJ12" s="13"/>
      <c r="CK12" s="13"/>
      <c r="CL12" s="15"/>
      <c r="CM12" s="15"/>
      <c r="CN12" s="13"/>
      <c r="CO12" s="24">
        <v>138</v>
      </c>
      <c r="CP12" s="13">
        <f>(CF12:CF12+CJ12)-(CK12+CL12+CM12)</f>
        <v>0</v>
      </c>
      <c r="CQ12" s="13">
        <v>0</v>
      </c>
      <c r="CR12" s="93">
        <v>140</v>
      </c>
      <c r="CS12" s="13">
        <f t="shared" si="12"/>
        <v>278</v>
      </c>
    </row>
    <row r="13" spans="1:97">
      <c r="A13" s="4">
        <v>460263900</v>
      </c>
      <c r="B13" s="13" t="s">
        <v>318</v>
      </c>
      <c r="C13" s="2">
        <v>7</v>
      </c>
      <c r="D13" s="13" t="s">
        <v>133</v>
      </c>
      <c r="E13" s="6" t="s">
        <v>19</v>
      </c>
      <c r="F13" s="13" t="s">
        <v>133</v>
      </c>
      <c r="G13" s="13">
        <v>103</v>
      </c>
      <c r="H13" s="13" t="s">
        <v>436</v>
      </c>
      <c r="I13" s="13">
        <v>139</v>
      </c>
      <c r="J13" s="13">
        <v>100</v>
      </c>
      <c r="K13" s="13">
        <v>100</v>
      </c>
      <c r="L13" s="13"/>
      <c r="M13" s="13">
        <v>239</v>
      </c>
      <c r="N13" s="13"/>
      <c r="O13" s="13"/>
      <c r="P13" s="15"/>
      <c r="Q13" s="15"/>
      <c r="R13" s="13">
        <v>139</v>
      </c>
      <c r="S13" s="13">
        <v>100</v>
      </c>
      <c r="T13" s="13">
        <v>100</v>
      </c>
      <c r="U13" s="13"/>
      <c r="V13" s="13">
        <f t="shared" si="2"/>
        <v>239</v>
      </c>
      <c r="W13" s="13"/>
      <c r="X13" s="13"/>
      <c r="Y13" s="15"/>
      <c r="Z13" s="15"/>
      <c r="AA13" s="13">
        <v>139</v>
      </c>
      <c r="AB13" s="13">
        <f t="shared" si="0"/>
        <v>100</v>
      </c>
      <c r="AC13" s="13">
        <v>100</v>
      </c>
      <c r="AD13" s="13"/>
      <c r="AE13" s="13">
        <f t="shared" si="3"/>
        <v>239</v>
      </c>
      <c r="AF13" s="13"/>
      <c r="AG13" s="13"/>
      <c r="AH13" s="15"/>
      <c r="AI13" s="15"/>
      <c r="AJ13" s="13">
        <v>139</v>
      </c>
      <c r="AK13" s="13">
        <f t="shared" si="1"/>
        <v>100</v>
      </c>
      <c r="AL13" s="13"/>
      <c r="AM13" s="13"/>
      <c r="AN13" s="13">
        <v>0</v>
      </c>
      <c r="AO13" s="13"/>
      <c r="AP13" s="13"/>
      <c r="AQ13" s="15"/>
      <c r="AR13" s="15">
        <v>90</v>
      </c>
      <c r="AS13" s="13">
        <v>139</v>
      </c>
      <c r="AT13" s="13">
        <f t="shared" si="4"/>
        <v>10</v>
      </c>
      <c r="AU13" s="13">
        <v>10</v>
      </c>
      <c r="AV13" s="13"/>
      <c r="AW13" s="13">
        <f t="shared" si="5"/>
        <v>149</v>
      </c>
      <c r="AX13" s="13">
        <v>100</v>
      </c>
      <c r="AY13" s="13"/>
      <c r="AZ13" s="15">
        <v>100</v>
      </c>
      <c r="BA13" s="15"/>
      <c r="BB13" s="13">
        <v>39</v>
      </c>
      <c r="BC13" s="13">
        <f t="shared" si="6"/>
        <v>10</v>
      </c>
      <c r="BD13" s="13">
        <v>10</v>
      </c>
      <c r="BE13" s="13"/>
      <c r="BF13" s="13">
        <f t="shared" si="7"/>
        <v>49</v>
      </c>
      <c r="BG13" s="13">
        <v>100</v>
      </c>
      <c r="BH13" s="13"/>
      <c r="BI13" s="15">
        <v>100</v>
      </c>
      <c r="BJ13" s="15"/>
      <c r="BK13" s="13">
        <v>39</v>
      </c>
      <c r="BL13" s="13">
        <f t="shared" si="8"/>
        <v>10</v>
      </c>
      <c r="BM13" s="13">
        <v>10</v>
      </c>
      <c r="BN13" s="13"/>
      <c r="BO13" s="13">
        <f t="shared" si="9"/>
        <v>49</v>
      </c>
      <c r="BP13" s="13"/>
      <c r="BQ13" s="13"/>
      <c r="BR13" s="15"/>
      <c r="BS13" s="15">
        <v>49</v>
      </c>
      <c r="BT13" s="13">
        <v>0</v>
      </c>
      <c r="BU13" s="13">
        <v>0</v>
      </c>
      <c r="BV13" s="13">
        <f>(BO13+BP13)-(BQ13+BR13+BS13)</f>
        <v>0</v>
      </c>
      <c r="BW13" s="13">
        <v>0</v>
      </c>
      <c r="BX13" s="93">
        <v>49</v>
      </c>
      <c r="BY13" s="13">
        <f t="shared" si="10"/>
        <v>49</v>
      </c>
      <c r="BZ13" s="13">
        <v>100</v>
      </c>
      <c r="CA13" s="13"/>
      <c r="CB13" s="15"/>
      <c r="CC13" s="15">
        <v>1</v>
      </c>
      <c r="CD13" s="13"/>
      <c r="CE13" s="13">
        <v>0</v>
      </c>
      <c r="CF13" s="13">
        <f t="shared" ref="CF13:CF15" si="13">(BV13:BV13+BZ13)-(CA13+CB13+CC13)</f>
        <v>99</v>
      </c>
      <c r="CG13" s="13">
        <v>0</v>
      </c>
      <c r="CH13" s="93">
        <v>50</v>
      </c>
      <c r="CI13" s="13">
        <f t="shared" si="11"/>
        <v>149</v>
      </c>
      <c r="CJ13" s="13"/>
      <c r="CK13" s="13"/>
      <c r="CL13" s="15"/>
      <c r="CM13" s="15"/>
      <c r="CN13" s="13"/>
      <c r="CO13" s="13">
        <v>0</v>
      </c>
      <c r="CP13" s="13">
        <f t="shared" ref="CP13:CP36" si="14">(CF13:CF13+CJ13)-(CK13+CL13+CM13)</f>
        <v>99</v>
      </c>
      <c r="CQ13" s="13">
        <v>0</v>
      </c>
      <c r="CR13" s="93">
        <v>49</v>
      </c>
      <c r="CS13" s="13">
        <f t="shared" si="12"/>
        <v>148</v>
      </c>
    </row>
    <row r="14" spans="1:97">
      <c r="A14" s="83" t="s">
        <v>428</v>
      </c>
      <c r="B14" s="13" t="s">
        <v>318</v>
      </c>
      <c r="C14" s="2">
        <v>8</v>
      </c>
      <c r="D14" s="13" t="s">
        <v>134</v>
      </c>
      <c r="E14" s="6" t="s">
        <v>20</v>
      </c>
      <c r="F14" s="13" t="s">
        <v>133</v>
      </c>
      <c r="G14" s="13">
        <v>78</v>
      </c>
      <c r="H14" s="13" t="s">
        <v>436</v>
      </c>
      <c r="I14" s="13">
        <v>5</v>
      </c>
      <c r="J14" s="13">
        <v>110</v>
      </c>
      <c r="K14" s="13">
        <v>110</v>
      </c>
      <c r="L14" s="13"/>
      <c r="M14" s="13">
        <v>115</v>
      </c>
      <c r="N14" s="13"/>
      <c r="O14" s="13"/>
      <c r="P14" s="13"/>
      <c r="Q14" s="13"/>
      <c r="R14" s="13">
        <v>5</v>
      </c>
      <c r="S14" s="13">
        <v>110</v>
      </c>
      <c r="T14" s="13">
        <v>110</v>
      </c>
      <c r="U14" s="13"/>
      <c r="V14" s="13">
        <f t="shared" si="2"/>
        <v>115</v>
      </c>
      <c r="W14" s="13"/>
      <c r="X14" s="13"/>
      <c r="Y14" s="13"/>
      <c r="Z14" s="13"/>
      <c r="AA14" s="13">
        <v>5</v>
      </c>
      <c r="AB14" s="13">
        <f t="shared" si="0"/>
        <v>110</v>
      </c>
      <c r="AC14" s="13">
        <v>110</v>
      </c>
      <c r="AD14" s="13"/>
      <c r="AE14" s="13">
        <f t="shared" si="3"/>
        <v>115</v>
      </c>
      <c r="AF14" s="13"/>
      <c r="AG14" s="13"/>
      <c r="AH14" s="13"/>
      <c r="AI14" s="13"/>
      <c r="AJ14" s="13">
        <v>5</v>
      </c>
      <c r="AK14" s="13">
        <f t="shared" si="1"/>
        <v>110</v>
      </c>
      <c r="AL14" s="13"/>
      <c r="AM14" s="13"/>
      <c r="AN14" s="13">
        <v>0</v>
      </c>
      <c r="AO14" s="13"/>
      <c r="AP14" s="13"/>
      <c r="AQ14" s="13"/>
      <c r="AR14" s="13">
        <v>45</v>
      </c>
      <c r="AS14" s="13">
        <v>5</v>
      </c>
      <c r="AT14" s="13">
        <f t="shared" si="4"/>
        <v>65</v>
      </c>
      <c r="AU14" s="13">
        <v>65</v>
      </c>
      <c r="AV14" s="13"/>
      <c r="AW14" s="13">
        <f t="shared" si="5"/>
        <v>70</v>
      </c>
      <c r="AX14" s="13"/>
      <c r="AY14" s="13"/>
      <c r="AZ14" s="13"/>
      <c r="BA14" s="13"/>
      <c r="BB14" s="13">
        <v>5</v>
      </c>
      <c r="BC14" s="13">
        <f t="shared" si="6"/>
        <v>65</v>
      </c>
      <c r="BD14" s="13">
        <v>65</v>
      </c>
      <c r="BE14" s="13"/>
      <c r="BF14" s="13">
        <f t="shared" si="7"/>
        <v>70</v>
      </c>
      <c r="BG14" s="13">
        <v>100</v>
      </c>
      <c r="BH14" s="13"/>
      <c r="BI14" s="13">
        <v>100</v>
      </c>
      <c r="BJ14" s="13"/>
      <c r="BK14" s="13">
        <v>5</v>
      </c>
      <c r="BL14" s="13">
        <f t="shared" si="8"/>
        <v>65</v>
      </c>
      <c r="BM14" s="13">
        <v>65</v>
      </c>
      <c r="BN14" s="13"/>
      <c r="BO14" s="90">
        <f t="shared" si="9"/>
        <v>70</v>
      </c>
      <c r="BP14" s="13"/>
      <c r="BQ14" s="13"/>
      <c r="BR14" s="13"/>
      <c r="BS14" s="13">
        <v>25</v>
      </c>
      <c r="BT14" s="13">
        <v>0</v>
      </c>
      <c r="BU14" s="24">
        <v>5</v>
      </c>
      <c r="BV14" s="13">
        <f t="shared" ref="BV14:BV36" si="15">(BL14:BL14+BP14)-(BQ14+BR14+BS14)</f>
        <v>40</v>
      </c>
      <c r="BW14" s="13">
        <v>40</v>
      </c>
      <c r="BX14" s="93">
        <v>70</v>
      </c>
      <c r="BY14" s="90">
        <f>BV14+BT14+BU14+BX14</f>
        <v>115</v>
      </c>
      <c r="BZ14" s="13"/>
      <c r="CA14" s="13"/>
      <c r="CB14" s="13"/>
      <c r="CC14" s="13"/>
      <c r="CD14" s="13"/>
      <c r="CE14" s="24">
        <v>5</v>
      </c>
      <c r="CF14" s="13">
        <f t="shared" si="13"/>
        <v>40</v>
      </c>
      <c r="CG14" s="13">
        <v>40</v>
      </c>
      <c r="CH14" s="93">
        <v>70</v>
      </c>
      <c r="CI14" s="90">
        <f>CF14+CD14+CE14+CH14</f>
        <v>115</v>
      </c>
      <c r="CJ14" s="13"/>
      <c r="CK14" s="13"/>
      <c r="CL14" s="13"/>
      <c r="CM14" s="13"/>
      <c r="CN14" s="13"/>
      <c r="CO14" s="24">
        <v>5</v>
      </c>
      <c r="CP14" s="13">
        <f t="shared" si="14"/>
        <v>40</v>
      </c>
      <c r="CQ14" s="13">
        <v>40</v>
      </c>
      <c r="CR14" s="93">
        <v>70</v>
      </c>
      <c r="CS14" s="90">
        <f>CP14+CN14+CO14+CR14</f>
        <v>115</v>
      </c>
    </row>
    <row r="15" spans="1:97">
      <c r="A15" s="4">
        <v>460264100</v>
      </c>
      <c r="B15" s="13" t="s">
        <v>317</v>
      </c>
      <c r="C15" s="2">
        <v>9</v>
      </c>
      <c r="D15" s="13" t="s">
        <v>134</v>
      </c>
      <c r="E15" s="6" t="s">
        <v>21</v>
      </c>
      <c r="F15" s="13" t="s">
        <v>133</v>
      </c>
      <c r="G15" s="13">
        <v>88</v>
      </c>
      <c r="H15" s="13" t="s">
        <v>436</v>
      </c>
      <c r="I15" s="13">
        <v>70</v>
      </c>
      <c r="J15" s="13">
        <v>0</v>
      </c>
      <c r="K15" s="13"/>
      <c r="L15" s="13"/>
      <c r="M15" s="13">
        <v>70</v>
      </c>
      <c r="N15" s="13"/>
      <c r="O15" s="13"/>
      <c r="P15" s="13"/>
      <c r="Q15" s="13"/>
      <c r="R15" s="13">
        <v>70</v>
      </c>
      <c r="S15" s="13">
        <v>0</v>
      </c>
      <c r="T15" s="13">
        <v>0</v>
      </c>
      <c r="U15" s="13"/>
      <c r="V15" s="13">
        <f t="shared" si="2"/>
        <v>70</v>
      </c>
      <c r="W15" s="13"/>
      <c r="X15" s="13"/>
      <c r="Y15" s="13"/>
      <c r="Z15" s="13"/>
      <c r="AA15" s="13">
        <v>70</v>
      </c>
      <c r="AB15" s="13">
        <f t="shared" si="0"/>
        <v>0</v>
      </c>
      <c r="AC15" s="13">
        <v>0</v>
      </c>
      <c r="AD15" s="13"/>
      <c r="AE15" s="13">
        <f t="shared" si="3"/>
        <v>70</v>
      </c>
      <c r="AF15" s="13"/>
      <c r="AG15" s="13"/>
      <c r="AH15" s="13"/>
      <c r="AI15" s="13"/>
      <c r="AJ15" s="13">
        <v>70</v>
      </c>
      <c r="AK15" s="13">
        <f t="shared" si="1"/>
        <v>0</v>
      </c>
      <c r="AL15" s="13"/>
      <c r="AM15" s="13"/>
      <c r="AN15" s="13">
        <v>0</v>
      </c>
      <c r="AO15" s="13">
        <v>50</v>
      </c>
      <c r="AP15" s="13"/>
      <c r="AQ15" s="13"/>
      <c r="AR15" s="13">
        <v>50</v>
      </c>
      <c r="AS15" s="13">
        <v>70</v>
      </c>
      <c r="AT15" s="13">
        <f t="shared" si="4"/>
        <v>0</v>
      </c>
      <c r="AU15" s="13">
        <v>0</v>
      </c>
      <c r="AV15" s="13"/>
      <c r="AW15" s="13">
        <f t="shared" si="5"/>
        <v>70</v>
      </c>
      <c r="AX15" s="13"/>
      <c r="AY15" s="13"/>
      <c r="AZ15" s="13"/>
      <c r="BA15" s="13"/>
      <c r="BB15" s="13">
        <v>70</v>
      </c>
      <c r="BC15" s="13">
        <f t="shared" si="6"/>
        <v>0</v>
      </c>
      <c r="BD15" s="13">
        <v>0</v>
      </c>
      <c r="BE15" s="13"/>
      <c r="BF15" s="13">
        <f t="shared" si="7"/>
        <v>70</v>
      </c>
      <c r="BG15" s="13">
        <v>40</v>
      </c>
      <c r="BH15" s="13"/>
      <c r="BI15" s="13"/>
      <c r="BJ15" s="13">
        <v>40</v>
      </c>
      <c r="BK15" s="13">
        <v>30</v>
      </c>
      <c r="BL15" s="13">
        <f t="shared" si="8"/>
        <v>0</v>
      </c>
      <c r="BM15" s="13">
        <v>0</v>
      </c>
      <c r="BN15" s="13"/>
      <c r="BO15" s="90">
        <f t="shared" si="9"/>
        <v>30</v>
      </c>
      <c r="BP15" s="13">
        <v>30</v>
      </c>
      <c r="BQ15" s="13"/>
      <c r="BR15" s="13"/>
      <c r="BS15" s="13">
        <v>30</v>
      </c>
      <c r="BT15" s="13">
        <v>0</v>
      </c>
      <c r="BU15" s="13">
        <v>0</v>
      </c>
      <c r="BV15" s="13">
        <f t="shared" si="15"/>
        <v>0</v>
      </c>
      <c r="BW15" s="13">
        <v>0</v>
      </c>
      <c r="BX15" s="93">
        <v>170</v>
      </c>
      <c r="BY15" s="90">
        <f t="shared" si="10"/>
        <v>170</v>
      </c>
      <c r="BZ15" s="13"/>
      <c r="CA15" s="13"/>
      <c r="CB15" s="13"/>
      <c r="CC15" s="13"/>
      <c r="CD15" s="13"/>
      <c r="CE15" s="13">
        <v>0</v>
      </c>
      <c r="CF15" s="13">
        <f t="shared" si="13"/>
        <v>0</v>
      </c>
      <c r="CG15" s="13">
        <v>0</v>
      </c>
      <c r="CH15" s="93">
        <v>170</v>
      </c>
      <c r="CI15" s="90">
        <f t="shared" ref="CI15" si="16">CF15+CD15+CE15+CH15</f>
        <v>170</v>
      </c>
      <c r="CJ15" s="13"/>
      <c r="CK15" s="13"/>
      <c r="CL15" s="13"/>
      <c r="CM15" s="13"/>
      <c r="CN15" s="13"/>
      <c r="CO15" s="13">
        <v>0</v>
      </c>
      <c r="CP15" s="13">
        <f t="shared" si="14"/>
        <v>0</v>
      </c>
      <c r="CQ15" s="13">
        <v>0</v>
      </c>
      <c r="CR15" s="93">
        <v>170</v>
      </c>
      <c r="CS15" s="90">
        <f t="shared" ref="CS15" si="17">CP15+CN15+CO15+CR15</f>
        <v>170</v>
      </c>
    </row>
    <row r="16" spans="1:97" ht="17.5" customHeight="1">
      <c r="A16" s="4">
        <v>460265700</v>
      </c>
      <c r="B16" s="13" t="s">
        <v>317</v>
      </c>
      <c r="C16" s="2">
        <v>10</v>
      </c>
      <c r="D16" s="13" t="s">
        <v>135</v>
      </c>
      <c r="E16" s="6" t="s">
        <v>433</v>
      </c>
      <c r="F16" s="13" t="s">
        <v>261</v>
      </c>
      <c r="G16" s="13">
        <v>39</v>
      </c>
      <c r="H16" s="13" t="s">
        <v>440</v>
      </c>
      <c r="I16" s="13">
        <v>0</v>
      </c>
      <c r="J16" s="13">
        <v>12</v>
      </c>
      <c r="K16" s="13">
        <v>12</v>
      </c>
      <c r="L16" s="13"/>
      <c r="M16" s="13">
        <v>12</v>
      </c>
      <c r="N16" s="13"/>
      <c r="O16" s="13"/>
      <c r="P16" s="13"/>
      <c r="Q16" s="13"/>
      <c r="R16" s="13">
        <v>0</v>
      </c>
      <c r="S16" s="13">
        <v>12</v>
      </c>
      <c r="T16" s="13">
        <v>12</v>
      </c>
      <c r="U16" s="13"/>
      <c r="V16" s="13">
        <f t="shared" si="2"/>
        <v>12</v>
      </c>
      <c r="W16" s="13"/>
      <c r="X16" s="13"/>
      <c r="Y16" s="13"/>
      <c r="Z16" s="13"/>
      <c r="AA16" s="13">
        <v>0</v>
      </c>
      <c r="AB16" s="13">
        <f t="shared" si="0"/>
        <v>12</v>
      </c>
      <c r="AC16" s="13">
        <v>12</v>
      </c>
      <c r="AD16" s="13"/>
      <c r="AE16" s="13">
        <f t="shared" si="3"/>
        <v>12</v>
      </c>
      <c r="AF16" s="13"/>
      <c r="AG16" s="13"/>
      <c r="AH16" s="13"/>
      <c r="AI16" s="13"/>
      <c r="AJ16" s="13">
        <v>0</v>
      </c>
      <c r="AK16" s="13">
        <f t="shared" si="1"/>
        <v>12</v>
      </c>
      <c r="AL16" s="13"/>
      <c r="AM16" s="13"/>
      <c r="AN16" s="13">
        <v>0</v>
      </c>
      <c r="AO16" s="13">
        <v>13</v>
      </c>
      <c r="AP16" s="13"/>
      <c r="AQ16" s="13"/>
      <c r="AR16" s="13">
        <v>13</v>
      </c>
      <c r="AS16" s="13">
        <v>0</v>
      </c>
      <c r="AT16" s="13">
        <f>(AK16:AK16+AO16)-(AP16+AQ16+AR16)</f>
        <v>12</v>
      </c>
      <c r="AU16" s="13">
        <v>12</v>
      </c>
      <c r="AV16" s="13"/>
      <c r="AW16" s="13">
        <f t="shared" si="5"/>
        <v>12</v>
      </c>
      <c r="AX16" s="13">
        <v>101</v>
      </c>
      <c r="AY16" s="13"/>
      <c r="AZ16" s="13"/>
      <c r="BA16" s="13"/>
      <c r="BB16" s="13">
        <v>0</v>
      </c>
      <c r="BC16" s="13">
        <f t="shared" si="6"/>
        <v>113</v>
      </c>
      <c r="BD16" s="13">
        <v>113</v>
      </c>
      <c r="BE16" s="13"/>
      <c r="BF16" s="13">
        <f t="shared" si="7"/>
        <v>113</v>
      </c>
      <c r="BG16" s="13"/>
      <c r="BH16" s="13"/>
      <c r="BI16" s="13"/>
      <c r="BJ16" s="13">
        <f>20+12</f>
        <v>32</v>
      </c>
      <c r="BK16" s="13">
        <v>0</v>
      </c>
      <c r="BL16" s="13">
        <f t="shared" si="8"/>
        <v>81</v>
      </c>
      <c r="BM16" s="13">
        <v>81</v>
      </c>
      <c r="BN16" s="13"/>
      <c r="BO16" s="13">
        <f t="shared" si="9"/>
        <v>81</v>
      </c>
      <c r="BP16" s="13"/>
      <c r="BQ16" s="13"/>
      <c r="BR16" s="13"/>
      <c r="BS16" s="13"/>
      <c r="BT16" s="13"/>
      <c r="BU16" s="13">
        <v>0</v>
      </c>
      <c r="BV16" s="13">
        <f t="shared" si="15"/>
        <v>81</v>
      </c>
      <c r="BW16" s="13">
        <v>81</v>
      </c>
      <c r="BX16" s="93">
        <v>13</v>
      </c>
      <c r="BY16" s="13">
        <f>BV16+BT16+BU16+BX16</f>
        <v>94</v>
      </c>
      <c r="BZ16" s="13"/>
      <c r="CA16" s="13"/>
      <c r="CB16" s="13"/>
      <c r="CC16" s="13">
        <v>25</v>
      </c>
      <c r="CD16" s="13"/>
      <c r="CE16" s="13">
        <v>0</v>
      </c>
      <c r="CF16" s="13">
        <f t="shared" ref="CF16:CG36" si="18">(BV16:BV16+BZ16)-(CA16+CB16+CC16)</f>
        <v>56</v>
      </c>
      <c r="CG16" s="13">
        <f t="shared" si="18"/>
        <v>56</v>
      </c>
      <c r="CH16" s="93">
        <v>25</v>
      </c>
      <c r="CI16" s="13">
        <f>CF16+CD16+CE16+CH16</f>
        <v>81</v>
      </c>
      <c r="CJ16" s="13"/>
      <c r="CK16" s="13"/>
      <c r="CL16" s="13"/>
      <c r="CM16" s="13"/>
      <c r="CN16" s="13"/>
      <c r="CO16" s="13">
        <v>0</v>
      </c>
      <c r="CP16" s="13">
        <f t="shared" si="14"/>
        <v>56</v>
      </c>
      <c r="CQ16" s="13">
        <f t="shared" ref="CQ16:CQ19" si="19">(CG16:CG16+CK16)-(CL16+CM16+CN16)</f>
        <v>56</v>
      </c>
      <c r="CR16" s="93">
        <v>13</v>
      </c>
      <c r="CS16" s="13">
        <f>CP16+CN16+CO16+CR16</f>
        <v>69</v>
      </c>
    </row>
    <row r="17" spans="1:97">
      <c r="A17" s="4">
        <v>460265800</v>
      </c>
      <c r="B17" s="13" t="s">
        <v>317</v>
      </c>
      <c r="C17" s="2">
        <v>11</v>
      </c>
      <c r="D17" s="13" t="s">
        <v>135</v>
      </c>
      <c r="E17" s="6" t="s">
        <v>23</v>
      </c>
      <c r="F17" s="13" t="s">
        <v>261</v>
      </c>
      <c r="G17" s="13">
        <v>40</v>
      </c>
      <c r="H17" s="13" t="s">
        <v>440</v>
      </c>
      <c r="I17" s="13">
        <v>0</v>
      </c>
      <c r="J17" s="13">
        <v>20</v>
      </c>
      <c r="K17" s="13">
        <v>20</v>
      </c>
      <c r="L17" s="13"/>
      <c r="M17" s="13">
        <v>20</v>
      </c>
      <c r="N17" s="13"/>
      <c r="O17" s="13"/>
      <c r="P17" s="13"/>
      <c r="Q17" s="13"/>
      <c r="R17" s="13">
        <v>0</v>
      </c>
      <c r="S17" s="13">
        <v>20</v>
      </c>
      <c r="T17" s="13">
        <v>20</v>
      </c>
      <c r="U17" s="13"/>
      <c r="V17" s="13">
        <f t="shared" si="2"/>
        <v>20</v>
      </c>
      <c r="W17" s="13"/>
      <c r="X17" s="13"/>
      <c r="Y17" s="13"/>
      <c r="Z17" s="13"/>
      <c r="AA17" s="13">
        <v>0</v>
      </c>
      <c r="AB17" s="13">
        <f t="shared" si="0"/>
        <v>20</v>
      </c>
      <c r="AC17" s="13">
        <v>20</v>
      </c>
      <c r="AD17" s="13"/>
      <c r="AE17" s="13">
        <f t="shared" si="3"/>
        <v>20</v>
      </c>
      <c r="AF17" s="13"/>
      <c r="AG17" s="13"/>
      <c r="AH17" s="13"/>
      <c r="AI17" s="13"/>
      <c r="AJ17" s="13">
        <v>0</v>
      </c>
      <c r="AK17" s="13">
        <f t="shared" si="1"/>
        <v>20</v>
      </c>
      <c r="AL17" s="13"/>
      <c r="AM17" s="13"/>
      <c r="AN17" s="13">
        <v>0</v>
      </c>
      <c r="AO17" s="13">
        <v>30</v>
      </c>
      <c r="AP17" s="13"/>
      <c r="AQ17" s="13"/>
      <c r="AR17" s="13">
        <v>30</v>
      </c>
      <c r="AS17" s="13">
        <v>0</v>
      </c>
      <c r="AT17" s="13">
        <f t="shared" si="4"/>
        <v>20</v>
      </c>
      <c r="AU17" s="13">
        <v>20</v>
      </c>
      <c r="AV17" s="13"/>
      <c r="AW17" s="13">
        <f t="shared" si="5"/>
        <v>20</v>
      </c>
      <c r="AX17" s="13">
        <v>101</v>
      </c>
      <c r="AY17" s="13"/>
      <c r="AZ17" s="13"/>
      <c r="BA17" s="13"/>
      <c r="BB17" s="13">
        <v>0</v>
      </c>
      <c r="BC17" s="13">
        <f t="shared" si="6"/>
        <v>121</v>
      </c>
      <c r="BD17" s="13">
        <v>121</v>
      </c>
      <c r="BE17" s="13"/>
      <c r="BF17" s="13">
        <f t="shared" si="7"/>
        <v>121</v>
      </c>
      <c r="BG17" s="13"/>
      <c r="BH17" s="13"/>
      <c r="BI17" s="13"/>
      <c r="BJ17" s="13">
        <v>60</v>
      </c>
      <c r="BK17" s="13">
        <v>0</v>
      </c>
      <c r="BL17" s="13">
        <f t="shared" si="8"/>
        <v>61</v>
      </c>
      <c r="BM17" s="13">
        <v>61</v>
      </c>
      <c r="BN17" s="13"/>
      <c r="BO17" s="13">
        <f t="shared" si="9"/>
        <v>61</v>
      </c>
      <c r="BP17" s="13"/>
      <c r="BQ17" s="13"/>
      <c r="BR17" s="13"/>
      <c r="BS17" s="13"/>
      <c r="BT17" s="13"/>
      <c r="BU17" s="13">
        <v>0</v>
      </c>
      <c r="BV17" s="13">
        <f t="shared" si="15"/>
        <v>61</v>
      </c>
      <c r="BW17" s="13">
        <v>61</v>
      </c>
      <c r="BX17" s="93">
        <v>30</v>
      </c>
      <c r="BY17" s="13">
        <f t="shared" ref="BY17:BY80" si="20">BV17+BT17+BU17+BX17</f>
        <v>91</v>
      </c>
      <c r="BZ17" s="13"/>
      <c r="CA17" s="13"/>
      <c r="CB17" s="13"/>
      <c r="CC17" s="13">
        <v>50</v>
      </c>
      <c r="CD17" s="13"/>
      <c r="CE17" s="13">
        <v>0</v>
      </c>
      <c r="CF17" s="13">
        <f t="shared" si="18"/>
        <v>11</v>
      </c>
      <c r="CG17" s="13">
        <f t="shared" si="18"/>
        <v>11</v>
      </c>
      <c r="CH17" s="93">
        <v>50</v>
      </c>
      <c r="CI17" s="13">
        <f t="shared" ref="CI17:CI80" si="21">CF17+CD17+CE17+CH17</f>
        <v>61</v>
      </c>
      <c r="CJ17" s="13"/>
      <c r="CK17" s="13"/>
      <c r="CL17" s="13"/>
      <c r="CM17" s="13"/>
      <c r="CN17" s="13"/>
      <c r="CO17" s="13">
        <v>0</v>
      </c>
      <c r="CP17" s="13">
        <f t="shared" si="14"/>
        <v>11</v>
      </c>
      <c r="CQ17" s="13">
        <f t="shared" si="19"/>
        <v>11</v>
      </c>
      <c r="CR17" s="93">
        <v>30</v>
      </c>
      <c r="CS17" s="13">
        <f t="shared" ref="CS17:CS80" si="22">CP17+CN17+CO17+CR17</f>
        <v>41</v>
      </c>
    </row>
    <row r="18" spans="1:97">
      <c r="A18" s="4">
        <v>460265900</v>
      </c>
      <c r="B18" s="13" t="s">
        <v>317</v>
      </c>
      <c r="C18" s="2">
        <v>12</v>
      </c>
      <c r="D18" s="13" t="s">
        <v>135</v>
      </c>
      <c r="E18" s="6" t="s">
        <v>24</v>
      </c>
      <c r="F18" s="13" t="s">
        <v>261</v>
      </c>
      <c r="G18" s="13">
        <v>40</v>
      </c>
      <c r="H18" s="13" t="s">
        <v>440</v>
      </c>
      <c r="I18" s="13">
        <v>0</v>
      </c>
      <c r="J18" s="13">
        <v>14</v>
      </c>
      <c r="K18" s="13">
        <v>14</v>
      </c>
      <c r="L18" s="13"/>
      <c r="M18" s="13">
        <v>14</v>
      </c>
      <c r="N18" s="13"/>
      <c r="O18" s="13"/>
      <c r="P18" s="13"/>
      <c r="Q18" s="13"/>
      <c r="R18" s="13">
        <v>0</v>
      </c>
      <c r="S18" s="13">
        <v>14</v>
      </c>
      <c r="T18" s="13">
        <v>14</v>
      </c>
      <c r="U18" s="13"/>
      <c r="V18" s="13">
        <f t="shared" si="2"/>
        <v>14</v>
      </c>
      <c r="W18" s="13"/>
      <c r="X18" s="13"/>
      <c r="Y18" s="13"/>
      <c r="Z18" s="13"/>
      <c r="AA18" s="13">
        <v>0</v>
      </c>
      <c r="AB18" s="13">
        <f t="shared" si="0"/>
        <v>14</v>
      </c>
      <c r="AC18" s="13">
        <v>14</v>
      </c>
      <c r="AD18" s="13"/>
      <c r="AE18" s="13">
        <f t="shared" si="3"/>
        <v>14</v>
      </c>
      <c r="AF18" s="13"/>
      <c r="AG18" s="13"/>
      <c r="AH18" s="13"/>
      <c r="AI18" s="13"/>
      <c r="AJ18" s="13">
        <v>0</v>
      </c>
      <c r="AK18" s="13">
        <f t="shared" si="1"/>
        <v>14</v>
      </c>
      <c r="AL18" s="13"/>
      <c r="AM18" s="13"/>
      <c r="AN18" s="13">
        <v>0</v>
      </c>
      <c r="AO18" s="13">
        <v>36</v>
      </c>
      <c r="AP18" s="13"/>
      <c r="AQ18" s="13"/>
      <c r="AR18" s="13">
        <v>36</v>
      </c>
      <c r="AS18" s="13">
        <v>0</v>
      </c>
      <c r="AT18" s="13">
        <f t="shared" si="4"/>
        <v>14</v>
      </c>
      <c r="AU18" s="13">
        <v>14</v>
      </c>
      <c r="AV18" s="13"/>
      <c r="AW18" s="13">
        <f t="shared" si="5"/>
        <v>14</v>
      </c>
      <c r="AX18" s="13">
        <v>101</v>
      </c>
      <c r="AY18" s="13"/>
      <c r="AZ18" s="13"/>
      <c r="BA18" s="13"/>
      <c r="BB18" s="13">
        <v>0</v>
      </c>
      <c r="BC18" s="13">
        <f t="shared" si="6"/>
        <v>115</v>
      </c>
      <c r="BD18" s="13">
        <v>115</v>
      </c>
      <c r="BE18" s="13"/>
      <c r="BF18" s="13">
        <f t="shared" si="7"/>
        <v>115</v>
      </c>
      <c r="BG18" s="13"/>
      <c r="BH18" s="13"/>
      <c r="BI18" s="13"/>
      <c r="BJ18" s="13">
        <f>40+14</f>
        <v>54</v>
      </c>
      <c r="BK18" s="13">
        <v>0</v>
      </c>
      <c r="BL18" s="13">
        <f t="shared" si="8"/>
        <v>61</v>
      </c>
      <c r="BM18" s="13">
        <v>61</v>
      </c>
      <c r="BN18" s="13"/>
      <c r="BO18" s="13">
        <f t="shared" si="9"/>
        <v>61</v>
      </c>
      <c r="BP18" s="13"/>
      <c r="BQ18" s="13"/>
      <c r="BR18" s="13"/>
      <c r="BS18" s="13"/>
      <c r="BT18" s="13"/>
      <c r="BU18" s="13">
        <v>0</v>
      </c>
      <c r="BV18" s="13">
        <f t="shared" si="15"/>
        <v>61</v>
      </c>
      <c r="BW18" s="13">
        <v>61</v>
      </c>
      <c r="BX18" s="93">
        <v>36</v>
      </c>
      <c r="BY18" s="13">
        <f t="shared" si="20"/>
        <v>97</v>
      </c>
      <c r="BZ18" s="13"/>
      <c r="CA18" s="13"/>
      <c r="CB18" s="13"/>
      <c r="CC18" s="13">
        <v>50</v>
      </c>
      <c r="CD18" s="13"/>
      <c r="CE18" s="13">
        <v>0</v>
      </c>
      <c r="CF18" s="13">
        <f t="shared" si="18"/>
        <v>11</v>
      </c>
      <c r="CG18" s="13">
        <f t="shared" si="18"/>
        <v>11</v>
      </c>
      <c r="CH18" s="93">
        <v>50</v>
      </c>
      <c r="CI18" s="13">
        <f t="shared" si="21"/>
        <v>61</v>
      </c>
      <c r="CJ18" s="13"/>
      <c r="CK18" s="13"/>
      <c r="CL18" s="13"/>
      <c r="CM18" s="13"/>
      <c r="CN18" s="13"/>
      <c r="CO18" s="13">
        <v>0</v>
      </c>
      <c r="CP18" s="13">
        <f t="shared" si="14"/>
        <v>11</v>
      </c>
      <c r="CQ18" s="13">
        <f t="shared" si="19"/>
        <v>11</v>
      </c>
      <c r="CR18" s="93">
        <v>36</v>
      </c>
      <c r="CS18" s="13">
        <f t="shared" si="22"/>
        <v>47</v>
      </c>
    </row>
    <row r="19" spans="1:97">
      <c r="A19" s="4">
        <v>460266000</v>
      </c>
      <c r="B19" s="13" t="s">
        <v>317</v>
      </c>
      <c r="C19" s="2">
        <v>13</v>
      </c>
      <c r="D19" s="13" t="s">
        <v>135</v>
      </c>
      <c r="E19" s="6" t="s">
        <v>25</v>
      </c>
      <c r="F19" s="13" t="s">
        <v>261</v>
      </c>
      <c r="G19" s="13">
        <v>40.4</v>
      </c>
      <c r="H19" s="13" t="s">
        <v>440</v>
      </c>
      <c r="I19" s="13">
        <v>0</v>
      </c>
      <c r="J19" s="13">
        <v>12</v>
      </c>
      <c r="K19" s="13">
        <v>12</v>
      </c>
      <c r="L19" s="13"/>
      <c r="M19" s="13">
        <v>12</v>
      </c>
      <c r="N19" s="13"/>
      <c r="O19" s="13"/>
      <c r="P19" s="13"/>
      <c r="Q19" s="13"/>
      <c r="R19" s="13">
        <v>0</v>
      </c>
      <c r="S19" s="13">
        <v>12</v>
      </c>
      <c r="T19" s="13">
        <v>12</v>
      </c>
      <c r="U19" s="13"/>
      <c r="V19" s="13">
        <f t="shared" si="2"/>
        <v>12</v>
      </c>
      <c r="W19" s="13"/>
      <c r="X19" s="13"/>
      <c r="Y19" s="13"/>
      <c r="Z19" s="13"/>
      <c r="AA19" s="13">
        <v>0</v>
      </c>
      <c r="AB19" s="13">
        <f t="shared" si="0"/>
        <v>12</v>
      </c>
      <c r="AC19" s="13">
        <v>12</v>
      </c>
      <c r="AD19" s="13"/>
      <c r="AE19" s="13">
        <f t="shared" si="3"/>
        <v>12</v>
      </c>
      <c r="AF19" s="13"/>
      <c r="AG19" s="13"/>
      <c r="AH19" s="13"/>
      <c r="AI19" s="13"/>
      <c r="AJ19" s="13">
        <v>0</v>
      </c>
      <c r="AK19" s="13">
        <f t="shared" si="1"/>
        <v>12</v>
      </c>
      <c r="AL19" s="13"/>
      <c r="AM19" s="13"/>
      <c r="AN19" s="13">
        <v>0</v>
      </c>
      <c r="AO19" s="13">
        <v>13</v>
      </c>
      <c r="AP19" s="13"/>
      <c r="AQ19" s="13"/>
      <c r="AR19" s="13">
        <v>13</v>
      </c>
      <c r="AS19" s="13">
        <v>0</v>
      </c>
      <c r="AT19" s="13">
        <f t="shared" si="4"/>
        <v>12</v>
      </c>
      <c r="AU19" s="13">
        <v>12</v>
      </c>
      <c r="AV19" s="13"/>
      <c r="AW19" s="13">
        <f t="shared" si="5"/>
        <v>12</v>
      </c>
      <c r="AX19" s="13">
        <v>101</v>
      </c>
      <c r="AY19" s="13"/>
      <c r="AZ19" s="13"/>
      <c r="BA19" s="13"/>
      <c r="BB19" s="13">
        <v>0</v>
      </c>
      <c r="BC19" s="13">
        <f t="shared" si="6"/>
        <v>113</v>
      </c>
      <c r="BD19" s="13">
        <v>113</v>
      </c>
      <c r="BE19" s="13"/>
      <c r="BF19" s="13">
        <f t="shared" si="7"/>
        <v>113</v>
      </c>
      <c r="BG19" s="13"/>
      <c r="BH19" s="13"/>
      <c r="BI19" s="13"/>
      <c r="BJ19" s="13">
        <f>20+12</f>
        <v>32</v>
      </c>
      <c r="BK19" s="13">
        <v>0</v>
      </c>
      <c r="BL19" s="13">
        <f t="shared" si="8"/>
        <v>81</v>
      </c>
      <c r="BM19" s="13">
        <v>81</v>
      </c>
      <c r="BN19" s="13"/>
      <c r="BO19" s="13">
        <f t="shared" si="9"/>
        <v>81</v>
      </c>
      <c r="BP19" s="13"/>
      <c r="BQ19" s="13"/>
      <c r="BR19" s="13"/>
      <c r="BS19" s="13"/>
      <c r="BT19" s="13"/>
      <c r="BU19" s="13">
        <v>0</v>
      </c>
      <c r="BV19" s="13">
        <f t="shared" si="15"/>
        <v>81</v>
      </c>
      <c r="BW19" s="13">
        <v>81</v>
      </c>
      <c r="BX19" s="93">
        <v>13</v>
      </c>
      <c r="BY19" s="13">
        <f t="shared" si="20"/>
        <v>94</v>
      </c>
      <c r="BZ19" s="13"/>
      <c r="CA19" s="13"/>
      <c r="CB19" s="13"/>
      <c r="CC19" s="13">
        <v>25</v>
      </c>
      <c r="CD19" s="13"/>
      <c r="CE19" s="13">
        <v>0</v>
      </c>
      <c r="CF19" s="13">
        <f t="shared" si="18"/>
        <v>56</v>
      </c>
      <c r="CG19" s="13">
        <f t="shared" si="18"/>
        <v>56</v>
      </c>
      <c r="CH19" s="93">
        <v>25</v>
      </c>
      <c r="CI19" s="13">
        <f t="shared" si="21"/>
        <v>81</v>
      </c>
      <c r="CJ19" s="13"/>
      <c r="CK19" s="13"/>
      <c r="CL19" s="13"/>
      <c r="CM19" s="13"/>
      <c r="CN19" s="13"/>
      <c r="CO19" s="13">
        <v>0</v>
      </c>
      <c r="CP19" s="13">
        <f t="shared" si="14"/>
        <v>56</v>
      </c>
      <c r="CQ19" s="13">
        <f t="shared" si="19"/>
        <v>56</v>
      </c>
      <c r="CR19" s="93">
        <v>13</v>
      </c>
      <c r="CS19" s="13">
        <f t="shared" si="22"/>
        <v>69</v>
      </c>
    </row>
    <row r="20" spans="1:97">
      <c r="A20" s="4">
        <v>500062300</v>
      </c>
      <c r="B20" s="13" t="s">
        <v>319</v>
      </c>
      <c r="C20" s="2">
        <v>14</v>
      </c>
      <c r="D20" s="13" t="s">
        <v>136</v>
      </c>
      <c r="E20" s="6" t="s">
        <v>26</v>
      </c>
      <c r="F20" s="6" t="s">
        <v>136</v>
      </c>
      <c r="G20" s="13">
        <v>1600</v>
      </c>
      <c r="H20" s="13" t="s">
        <v>460</v>
      </c>
      <c r="I20" s="13">
        <v>127</v>
      </c>
      <c r="J20" s="13">
        <v>20</v>
      </c>
      <c r="K20" s="13">
        <v>20</v>
      </c>
      <c r="L20" s="13"/>
      <c r="M20" s="13">
        <v>147</v>
      </c>
      <c r="N20" s="13"/>
      <c r="O20" s="13"/>
      <c r="P20" s="13"/>
      <c r="Q20" s="13"/>
      <c r="R20" s="13">
        <v>127</v>
      </c>
      <c r="S20" s="13">
        <v>20</v>
      </c>
      <c r="T20" s="13">
        <v>20</v>
      </c>
      <c r="U20" s="13"/>
      <c r="V20" s="13">
        <f t="shared" si="2"/>
        <v>147</v>
      </c>
      <c r="W20" s="13"/>
      <c r="X20" s="13"/>
      <c r="Y20" s="13"/>
      <c r="Z20" s="13"/>
      <c r="AA20" s="13">
        <v>127</v>
      </c>
      <c r="AB20" s="13">
        <f t="shared" si="0"/>
        <v>20</v>
      </c>
      <c r="AC20" s="13">
        <v>20</v>
      </c>
      <c r="AD20" s="13"/>
      <c r="AE20" s="13">
        <f t="shared" si="3"/>
        <v>147</v>
      </c>
      <c r="AF20" s="13"/>
      <c r="AG20" s="13"/>
      <c r="AH20" s="13"/>
      <c r="AI20" s="13"/>
      <c r="AJ20" s="13">
        <v>127</v>
      </c>
      <c r="AK20" s="13">
        <f t="shared" si="1"/>
        <v>20</v>
      </c>
      <c r="AL20" s="13"/>
      <c r="AM20" s="13"/>
      <c r="AN20" s="13">
        <v>0</v>
      </c>
      <c r="AO20" s="13"/>
      <c r="AP20" s="13"/>
      <c r="AQ20" s="13"/>
      <c r="AR20" s="13"/>
      <c r="AS20" s="13">
        <v>127</v>
      </c>
      <c r="AT20" s="13">
        <f t="shared" si="4"/>
        <v>20</v>
      </c>
      <c r="AU20" s="13">
        <v>20</v>
      </c>
      <c r="AV20" s="13"/>
      <c r="AW20" s="13">
        <f>AT20+AS20</f>
        <v>147</v>
      </c>
      <c r="AX20" s="13">
        <v>100</v>
      </c>
      <c r="AY20" s="13"/>
      <c r="AZ20" s="13">
        <v>100</v>
      </c>
      <c r="BA20" s="13"/>
      <c r="BB20" s="13">
        <v>27</v>
      </c>
      <c r="BC20" s="13">
        <f t="shared" si="6"/>
        <v>20</v>
      </c>
      <c r="BD20" s="13">
        <v>20</v>
      </c>
      <c r="BE20" s="13"/>
      <c r="BF20" s="13">
        <f t="shared" si="7"/>
        <v>47</v>
      </c>
      <c r="BG20" s="13"/>
      <c r="BH20" s="13"/>
      <c r="BI20" s="13"/>
      <c r="BJ20" s="13"/>
      <c r="BK20" s="13">
        <v>27</v>
      </c>
      <c r="BL20" s="13">
        <f t="shared" si="8"/>
        <v>20</v>
      </c>
      <c r="BM20" s="13">
        <v>20</v>
      </c>
      <c r="BN20" s="13"/>
      <c r="BO20" s="13">
        <f t="shared" si="9"/>
        <v>47</v>
      </c>
      <c r="BP20" s="13"/>
      <c r="BQ20" s="13"/>
      <c r="BR20" s="13"/>
      <c r="BS20" s="13"/>
      <c r="BT20" s="13">
        <v>0</v>
      </c>
      <c r="BU20" s="24">
        <v>27</v>
      </c>
      <c r="BV20" s="13">
        <f t="shared" si="15"/>
        <v>20</v>
      </c>
      <c r="BW20" s="13">
        <v>20</v>
      </c>
      <c r="BX20" s="93">
        <v>0</v>
      </c>
      <c r="BY20" s="13">
        <f t="shared" si="20"/>
        <v>47</v>
      </c>
      <c r="BZ20" s="13"/>
      <c r="CA20" s="13"/>
      <c r="CB20" s="13"/>
      <c r="CC20" s="13"/>
      <c r="CD20" s="13"/>
      <c r="CE20" s="24">
        <v>27</v>
      </c>
      <c r="CF20" s="13">
        <f t="shared" si="18"/>
        <v>20</v>
      </c>
      <c r="CG20" s="13">
        <v>20</v>
      </c>
      <c r="CH20" s="93">
        <v>0</v>
      </c>
      <c r="CI20" s="13">
        <f t="shared" si="21"/>
        <v>47</v>
      </c>
      <c r="CJ20" s="13"/>
      <c r="CK20" s="13"/>
      <c r="CL20" s="13"/>
      <c r="CM20" s="13"/>
      <c r="CN20" s="13"/>
      <c r="CO20" s="24">
        <v>27</v>
      </c>
      <c r="CP20" s="13">
        <f t="shared" si="14"/>
        <v>20</v>
      </c>
      <c r="CQ20" s="13">
        <v>20</v>
      </c>
      <c r="CR20" s="93">
        <v>0</v>
      </c>
      <c r="CS20" s="13">
        <f t="shared" si="22"/>
        <v>47</v>
      </c>
    </row>
    <row r="21" spans="1:97">
      <c r="A21" s="4">
        <v>500062400</v>
      </c>
      <c r="B21" s="13" t="s">
        <v>319</v>
      </c>
      <c r="C21" s="2">
        <v>15</v>
      </c>
      <c r="D21" s="13" t="s">
        <v>136</v>
      </c>
      <c r="E21" s="6" t="s">
        <v>27</v>
      </c>
      <c r="F21" s="6" t="s">
        <v>136</v>
      </c>
      <c r="G21" s="13">
        <v>850</v>
      </c>
      <c r="H21" s="13" t="s">
        <v>460</v>
      </c>
      <c r="I21" s="13">
        <v>452</v>
      </c>
      <c r="J21" s="13">
        <v>140</v>
      </c>
      <c r="K21" s="13">
        <v>140</v>
      </c>
      <c r="L21" s="13"/>
      <c r="M21" s="13">
        <v>592</v>
      </c>
      <c r="N21" s="13"/>
      <c r="O21" s="13"/>
      <c r="P21" s="13"/>
      <c r="Q21" s="13"/>
      <c r="R21" s="13">
        <v>452</v>
      </c>
      <c r="S21" s="13">
        <v>140</v>
      </c>
      <c r="T21" s="13">
        <v>140</v>
      </c>
      <c r="U21" s="13"/>
      <c r="V21" s="13">
        <f t="shared" si="2"/>
        <v>592</v>
      </c>
      <c r="W21" s="13"/>
      <c r="X21" s="13"/>
      <c r="Y21" s="13"/>
      <c r="Z21" s="13"/>
      <c r="AA21" s="13">
        <v>452</v>
      </c>
      <c r="AB21" s="13">
        <f t="shared" si="0"/>
        <v>140</v>
      </c>
      <c r="AC21" s="13">
        <v>140</v>
      </c>
      <c r="AD21" s="13"/>
      <c r="AE21" s="13">
        <f t="shared" si="3"/>
        <v>592</v>
      </c>
      <c r="AF21" s="13"/>
      <c r="AG21" s="13"/>
      <c r="AH21" s="13"/>
      <c r="AI21" s="13"/>
      <c r="AJ21" s="13">
        <v>452</v>
      </c>
      <c r="AK21" s="13">
        <f t="shared" si="1"/>
        <v>140</v>
      </c>
      <c r="AL21" s="13"/>
      <c r="AM21" s="13"/>
      <c r="AN21" s="13">
        <v>0</v>
      </c>
      <c r="AO21" s="13">
        <v>25</v>
      </c>
      <c r="AP21" s="13"/>
      <c r="AQ21" s="13"/>
      <c r="AR21" s="13">
        <v>150</v>
      </c>
      <c r="AS21" s="13">
        <v>427</v>
      </c>
      <c r="AT21" s="13">
        <f t="shared" si="4"/>
        <v>15</v>
      </c>
      <c r="AU21" s="13">
        <v>15</v>
      </c>
      <c r="AV21" s="13"/>
      <c r="AW21" s="13">
        <f t="shared" si="5"/>
        <v>442</v>
      </c>
      <c r="AX21" s="13">
        <v>265</v>
      </c>
      <c r="AY21" s="13"/>
      <c r="AZ21" s="13">
        <v>280</v>
      </c>
      <c r="BA21" s="13"/>
      <c r="BB21" s="13">
        <v>162</v>
      </c>
      <c r="BC21" s="13">
        <f t="shared" si="6"/>
        <v>0</v>
      </c>
      <c r="BD21" s="13">
        <v>0</v>
      </c>
      <c r="BE21" s="13"/>
      <c r="BF21" s="13">
        <f t="shared" si="7"/>
        <v>162</v>
      </c>
      <c r="BG21" s="13"/>
      <c r="BH21" s="13"/>
      <c r="BI21" s="13"/>
      <c r="BJ21" s="13"/>
      <c r="BK21" s="13">
        <v>162</v>
      </c>
      <c r="BL21" s="13">
        <f t="shared" si="8"/>
        <v>0</v>
      </c>
      <c r="BM21" s="13">
        <v>0</v>
      </c>
      <c r="BN21" s="13"/>
      <c r="BO21" s="13">
        <f t="shared" si="9"/>
        <v>162</v>
      </c>
      <c r="BP21" s="13">
        <v>200</v>
      </c>
      <c r="BQ21" s="13"/>
      <c r="BR21" s="13"/>
      <c r="BS21" s="13"/>
      <c r="BT21" s="13">
        <v>20</v>
      </c>
      <c r="BU21" s="13">
        <v>0</v>
      </c>
      <c r="BV21" s="13">
        <f t="shared" si="15"/>
        <v>200</v>
      </c>
      <c r="BW21" s="13">
        <v>200</v>
      </c>
      <c r="BX21" s="93">
        <v>12</v>
      </c>
      <c r="BY21" s="13">
        <f t="shared" si="20"/>
        <v>232</v>
      </c>
      <c r="BZ21" s="13"/>
      <c r="CA21" s="13"/>
      <c r="CB21" s="13"/>
      <c r="CC21" s="13">
        <v>13</v>
      </c>
      <c r="CD21" s="13"/>
      <c r="CE21" s="13">
        <v>0</v>
      </c>
      <c r="CF21" s="13">
        <f t="shared" si="18"/>
        <v>187</v>
      </c>
      <c r="CG21" s="13">
        <v>200</v>
      </c>
      <c r="CH21" s="93">
        <v>25</v>
      </c>
      <c r="CI21" s="13">
        <f t="shared" si="21"/>
        <v>212</v>
      </c>
      <c r="CJ21" s="13"/>
      <c r="CK21" s="13"/>
      <c r="CL21" s="13"/>
      <c r="CM21" s="13"/>
      <c r="CN21" s="13"/>
      <c r="CO21" s="13">
        <v>0</v>
      </c>
      <c r="CP21" s="13">
        <f t="shared" si="14"/>
        <v>187</v>
      </c>
      <c r="CQ21" s="13">
        <v>200</v>
      </c>
      <c r="CR21" s="93">
        <v>12</v>
      </c>
      <c r="CS21" s="13">
        <f t="shared" si="22"/>
        <v>199</v>
      </c>
    </row>
    <row r="22" spans="1:97">
      <c r="A22" s="4">
        <v>500062601</v>
      </c>
      <c r="B22" s="13" t="s">
        <v>163</v>
      </c>
      <c r="C22" s="2">
        <v>16</v>
      </c>
      <c r="D22" s="13" t="s">
        <v>136</v>
      </c>
      <c r="E22" s="6" t="s">
        <v>470</v>
      </c>
      <c r="F22" s="6" t="s">
        <v>136</v>
      </c>
      <c r="G22" s="13">
        <v>1850</v>
      </c>
      <c r="H22" s="13" t="s">
        <v>460</v>
      </c>
      <c r="I22" s="13">
        <v>65</v>
      </c>
      <c r="J22" s="13">
        <v>0</v>
      </c>
      <c r="K22" s="13">
        <v>0</v>
      </c>
      <c r="L22" s="13"/>
      <c r="M22" s="13">
        <v>65</v>
      </c>
      <c r="N22" s="13"/>
      <c r="O22" s="13"/>
      <c r="P22" s="13"/>
      <c r="Q22" s="13"/>
      <c r="R22" s="13">
        <v>65</v>
      </c>
      <c r="S22" s="13">
        <v>0</v>
      </c>
      <c r="T22" s="13">
        <v>0</v>
      </c>
      <c r="U22" s="13"/>
      <c r="V22" s="13">
        <f t="shared" si="2"/>
        <v>65</v>
      </c>
      <c r="W22" s="13"/>
      <c r="X22" s="13"/>
      <c r="Y22" s="13"/>
      <c r="Z22" s="13"/>
      <c r="AA22" s="13">
        <v>65</v>
      </c>
      <c r="AB22" s="13">
        <f t="shared" si="0"/>
        <v>0</v>
      </c>
      <c r="AC22" s="13">
        <v>0</v>
      </c>
      <c r="AD22" s="13"/>
      <c r="AE22" s="13">
        <f t="shared" si="3"/>
        <v>65</v>
      </c>
      <c r="AF22" s="13"/>
      <c r="AG22" s="13"/>
      <c r="AH22" s="13"/>
      <c r="AI22" s="13"/>
      <c r="AJ22" s="13">
        <v>65</v>
      </c>
      <c r="AK22" s="13">
        <f t="shared" si="1"/>
        <v>0</v>
      </c>
      <c r="AL22" s="13"/>
      <c r="AM22" s="13"/>
      <c r="AN22" s="13">
        <v>0</v>
      </c>
      <c r="AO22" s="13">
        <v>100</v>
      </c>
      <c r="AP22" s="13"/>
      <c r="AQ22" s="13"/>
      <c r="AR22" s="13"/>
      <c r="AS22" s="13">
        <v>65</v>
      </c>
      <c r="AT22" s="13">
        <f t="shared" si="4"/>
        <v>100</v>
      </c>
      <c r="AU22" s="13">
        <v>100</v>
      </c>
      <c r="AV22" s="13"/>
      <c r="AW22" s="13">
        <f t="shared" si="5"/>
        <v>165</v>
      </c>
      <c r="AX22" s="13"/>
      <c r="AY22" s="13"/>
      <c r="AZ22" s="13">
        <v>100</v>
      </c>
      <c r="BA22" s="13"/>
      <c r="BB22" s="13">
        <v>65</v>
      </c>
      <c r="BC22" s="13">
        <f t="shared" si="6"/>
        <v>0</v>
      </c>
      <c r="BD22" s="13">
        <v>0</v>
      </c>
      <c r="BE22" s="13"/>
      <c r="BF22" s="13">
        <f t="shared" si="7"/>
        <v>65</v>
      </c>
      <c r="BG22" s="13">
        <v>25</v>
      </c>
      <c r="BH22" s="13"/>
      <c r="BI22" s="13">
        <v>25</v>
      </c>
      <c r="BJ22" s="13"/>
      <c r="BK22" s="13">
        <v>40</v>
      </c>
      <c r="BL22" s="13">
        <f t="shared" si="8"/>
        <v>0</v>
      </c>
      <c r="BM22" s="13">
        <v>0</v>
      </c>
      <c r="BN22" s="13"/>
      <c r="BO22" s="13">
        <f t="shared" si="9"/>
        <v>40</v>
      </c>
      <c r="BP22" s="13"/>
      <c r="BQ22" s="13"/>
      <c r="BR22" s="13"/>
      <c r="BS22" s="13"/>
      <c r="BT22" s="13">
        <v>0</v>
      </c>
      <c r="BU22" s="24">
        <v>40</v>
      </c>
      <c r="BV22" s="13">
        <f t="shared" si="15"/>
        <v>0</v>
      </c>
      <c r="BW22" s="13">
        <v>0</v>
      </c>
      <c r="BX22" s="93">
        <v>0</v>
      </c>
      <c r="BY22" s="13">
        <f t="shared" si="20"/>
        <v>40</v>
      </c>
      <c r="BZ22" s="13"/>
      <c r="CA22" s="13"/>
      <c r="CB22" s="13"/>
      <c r="CC22" s="13"/>
      <c r="CD22" s="13"/>
      <c r="CE22" s="24">
        <v>40</v>
      </c>
      <c r="CF22" s="13">
        <f t="shared" si="18"/>
        <v>0</v>
      </c>
      <c r="CG22" s="13">
        <v>0</v>
      </c>
      <c r="CH22" s="93">
        <v>0</v>
      </c>
      <c r="CI22" s="13">
        <f t="shared" si="21"/>
        <v>40</v>
      </c>
      <c r="CJ22" s="13"/>
      <c r="CK22" s="13"/>
      <c r="CL22" s="13"/>
      <c r="CM22" s="13"/>
      <c r="CN22" s="13"/>
      <c r="CO22" s="24">
        <v>40</v>
      </c>
      <c r="CP22" s="13">
        <f t="shared" si="14"/>
        <v>0</v>
      </c>
      <c r="CQ22" s="13">
        <v>0</v>
      </c>
      <c r="CR22" s="93">
        <v>0</v>
      </c>
      <c r="CS22" s="13">
        <f t="shared" si="22"/>
        <v>40</v>
      </c>
    </row>
    <row r="23" spans="1:97">
      <c r="A23" s="4">
        <v>500062700</v>
      </c>
      <c r="B23" s="13" t="s">
        <v>319</v>
      </c>
      <c r="C23" s="2">
        <v>17</v>
      </c>
      <c r="D23" s="13" t="s">
        <v>136</v>
      </c>
      <c r="E23" s="6" t="s">
        <v>29</v>
      </c>
      <c r="F23" s="6" t="s">
        <v>136</v>
      </c>
      <c r="G23" s="13">
        <v>500</v>
      </c>
      <c r="H23" s="13" t="s">
        <v>460</v>
      </c>
      <c r="I23" s="13">
        <v>21</v>
      </c>
      <c r="J23" s="13">
        <v>60</v>
      </c>
      <c r="K23" s="13">
        <v>60</v>
      </c>
      <c r="L23" s="13"/>
      <c r="M23" s="13">
        <v>81</v>
      </c>
      <c r="N23" s="13"/>
      <c r="O23" s="13"/>
      <c r="P23" s="13"/>
      <c r="Q23" s="13"/>
      <c r="R23" s="13">
        <v>21</v>
      </c>
      <c r="S23" s="13">
        <v>60</v>
      </c>
      <c r="T23" s="13">
        <v>60</v>
      </c>
      <c r="U23" s="13"/>
      <c r="V23" s="13">
        <f t="shared" si="2"/>
        <v>81</v>
      </c>
      <c r="W23" s="13"/>
      <c r="X23" s="13"/>
      <c r="Y23" s="13"/>
      <c r="Z23" s="13"/>
      <c r="AA23" s="13">
        <v>21</v>
      </c>
      <c r="AB23" s="13">
        <f t="shared" si="0"/>
        <v>60</v>
      </c>
      <c r="AC23" s="13">
        <v>60</v>
      </c>
      <c r="AD23" s="13"/>
      <c r="AE23" s="13">
        <f t="shared" si="3"/>
        <v>81</v>
      </c>
      <c r="AF23" s="13"/>
      <c r="AG23" s="13"/>
      <c r="AH23" s="13"/>
      <c r="AI23" s="13"/>
      <c r="AJ23" s="13">
        <v>21</v>
      </c>
      <c r="AK23" s="13">
        <f t="shared" si="1"/>
        <v>60</v>
      </c>
      <c r="AL23" s="13"/>
      <c r="AM23" s="13"/>
      <c r="AN23" s="13">
        <v>0</v>
      </c>
      <c r="AO23" s="13"/>
      <c r="AP23" s="13"/>
      <c r="AQ23" s="13"/>
      <c r="AR23" s="13"/>
      <c r="AS23" s="13">
        <v>21</v>
      </c>
      <c r="AT23" s="13">
        <f t="shared" si="4"/>
        <v>60</v>
      </c>
      <c r="AU23" s="13">
        <v>60</v>
      </c>
      <c r="AV23" s="13"/>
      <c r="AW23" s="13">
        <f t="shared" si="5"/>
        <v>81</v>
      </c>
      <c r="AX23" s="13">
        <v>60</v>
      </c>
      <c r="AY23" s="13"/>
      <c r="AZ23" s="13"/>
      <c r="BA23" s="13"/>
      <c r="BB23" s="13">
        <v>21</v>
      </c>
      <c r="BC23" s="13">
        <f t="shared" si="6"/>
        <v>120</v>
      </c>
      <c r="BD23" s="13">
        <v>120</v>
      </c>
      <c r="BE23" s="13"/>
      <c r="BF23" s="13">
        <f t="shared" si="7"/>
        <v>141</v>
      </c>
      <c r="BG23" s="13"/>
      <c r="BH23" s="13"/>
      <c r="BI23" s="13"/>
      <c r="BJ23" s="13"/>
      <c r="BK23" s="13">
        <v>21</v>
      </c>
      <c r="BL23" s="13">
        <f t="shared" si="8"/>
        <v>120</v>
      </c>
      <c r="BM23" s="13">
        <v>120</v>
      </c>
      <c r="BN23" s="13"/>
      <c r="BO23" s="13">
        <f t="shared" si="9"/>
        <v>141</v>
      </c>
      <c r="BP23" s="13"/>
      <c r="BQ23" s="13"/>
      <c r="BR23" s="13">
        <v>120</v>
      </c>
      <c r="BS23" s="13"/>
      <c r="BT23" s="13">
        <v>0</v>
      </c>
      <c r="BU23" s="24">
        <v>21</v>
      </c>
      <c r="BV23" s="13">
        <f t="shared" si="15"/>
        <v>0</v>
      </c>
      <c r="BW23" s="13">
        <v>0</v>
      </c>
      <c r="BX23" s="93">
        <v>0</v>
      </c>
      <c r="BY23" s="13">
        <f t="shared" si="20"/>
        <v>21</v>
      </c>
      <c r="BZ23" s="13"/>
      <c r="CA23" s="13"/>
      <c r="CB23" s="13"/>
      <c r="CC23" s="13"/>
      <c r="CD23" s="13"/>
      <c r="CE23" s="24">
        <v>21</v>
      </c>
      <c r="CF23" s="13">
        <f t="shared" si="18"/>
        <v>0</v>
      </c>
      <c r="CG23" s="13">
        <v>0</v>
      </c>
      <c r="CH23" s="93">
        <v>0</v>
      </c>
      <c r="CI23" s="13">
        <f t="shared" si="21"/>
        <v>21</v>
      </c>
      <c r="CJ23" s="13"/>
      <c r="CK23" s="13"/>
      <c r="CL23" s="13"/>
      <c r="CM23" s="13"/>
      <c r="CN23" s="13"/>
      <c r="CO23" s="24">
        <v>21</v>
      </c>
      <c r="CP23" s="13">
        <f t="shared" si="14"/>
        <v>0</v>
      </c>
      <c r="CQ23" s="13">
        <v>0</v>
      </c>
      <c r="CR23" s="93">
        <v>0</v>
      </c>
      <c r="CS23" s="13">
        <f t="shared" si="22"/>
        <v>21</v>
      </c>
    </row>
    <row r="24" spans="1:97">
      <c r="A24" s="4">
        <v>500063200</v>
      </c>
      <c r="B24" s="13" t="s">
        <v>319</v>
      </c>
      <c r="C24" s="2">
        <v>18</v>
      </c>
      <c r="D24" s="13" t="s">
        <v>137</v>
      </c>
      <c r="E24" s="6" t="s">
        <v>30</v>
      </c>
      <c r="F24" s="13" t="s">
        <v>266</v>
      </c>
      <c r="G24" s="13">
        <v>1448</v>
      </c>
      <c r="H24" s="13" t="s">
        <v>440</v>
      </c>
      <c r="I24" s="13">
        <v>0</v>
      </c>
      <c r="J24" s="13">
        <v>48</v>
      </c>
      <c r="K24" s="13">
        <v>48</v>
      </c>
      <c r="L24" s="13"/>
      <c r="M24" s="13">
        <v>48</v>
      </c>
      <c r="N24" s="13"/>
      <c r="O24" s="13"/>
      <c r="P24" s="13"/>
      <c r="Q24" s="13"/>
      <c r="R24" s="13">
        <v>0</v>
      </c>
      <c r="S24" s="13">
        <v>48</v>
      </c>
      <c r="T24" s="13">
        <v>48</v>
      </c>
      <c r="U24" s="13"/>
      <c r="V24" s="13">
        <f t="shared" si="2"/>
        <v>48</v>
      </c>
      <c r="W24" s="13"/>
      <c r="X24" s="13"/>
      <c r="Y24" s="13"/>
      <c r="Z24" s="13"/>
      <c r="AA24" s="13">
        <v>0</v>
      </c>
      <c r="AB24" s="13">
        <f t="shared" si="0"/>
        <v>48</v>
      </c>
      <c r="AC24" s="13">
        <v>48</v>
      </c>
      <c r="AD24" s="13"/>
      <c r="AE24" s="13">
        <f t="shared" si="3"/>
        <v>48</v>
      </c>
      <c r="AF24" s="13"/>
      <c r="AG24" s="13"/>
      <c r="AH24" s="13"/>
      <c r="AI24" s="13"/>
      <c r="AJ24" s="13">
        <v>0</v>
      </c>
      <c r="AK24" s="13">
        <f t="shared" si="1"/>
        <v>48</v>
      </c>
      <c r="AL24" s="13"/>
      <c r="AM24" s="13"/>
      <c r="AN24" s="13">
        <v>0</v>
      </c>
      <c r="AO24" s="13"/>
      <c r="AP24" s="13"/>
      <c r="AQ24" s="13"/>
      <c r="AR24" s="13">
        <v>45</v>
      </c>
      <c r="AS24" s="13">
        <v>0</v>
      </c>
      <c r="AT24" s="13">
        <f t="shared" si="4"/>
        <v>3</v>
      </c>
      <c r="AU24" s="13">
        <v>3</v>
      </c>
      <c r="AV24" s="13"/>
      <c r="AW24" s="13">
        <f t="shared" si="5"/>
        <v>3</v>
      </c>
      <c r="AX24" s="13"/>
      <c r="AY24" s="13"/>
      <c r="AZ24" s="13"/>
      <c r="BA24" s="13"/>
      <c r="BB24" s="13">
        <v>0</v>
      </c>
      <c r="BC24" s="13">
        <f t="shared" si="6"/>
        <v>3</v>
      </c>
      <c r="BD24" s="13">
        <v>3</v>
      </c>
      <c r="BE24" s="13"/>
      <c r="BF24" s="13">
        <f t="shared" si="7"/>
        <v>3</v>
      </c>
      <c r="BG24" s="13">
        <v>25</v>
      </c>
      <c r="BH24" s="13"/>
      <c r="BI24" s="13"/>
      <c r="BJ24" s="13"/>
      <c r="BK24" s="13">
        <v>0</v>
      </c>
      <c r="BL24" s="13">
        <f t="shared" si="8"/>
        <v>28</v>
      </c>
      <c r="BM24" s="13">
        <v>28</v>
      </c>
      <c r="BN24" s="13"/>
      <c r="BO24" s="13">
        <f t="shared" si="9"/>
        <v>28</v>
      </c>
      <c r="BP24" s="13"/>
      <c r="BQ24" s="13"/>
      <c r="BR24" s="13"/>
      <c r="BS24" s="13">
        <v>25</v>
      </c>
      <c r="BT24" s="13"/>
      <c r="BU24" s="13">
        <v>0</v>
      </c>
      <c r="BV24" s="13">
        <f t="shared" si="15"/>
        <v>3</v>
      </c>
      <c r="BW24" s="13">
        <v>3</v>
      </c>
      <c r="BX24" s="93">
        <v>24</v>
      </c>
      <c r="BY24" s="13">
        <f t="shared" si="20"/>
        <v>27</v>
      </c>
      <c r="BZ24" s="13"/>
      <c r="CA24" s="13"/>
      <c r="CB24" s="13"/>
      <c r="CC24" s="13"/>
      <c r="CD24" s="13"/>
      <c r="CE24" s="13">
        <v>0</v>
      </c>
      <c r="CF24" s="13">
        <f t="shared" si="18"/>
        <v>3</v>
      </c>
      <c r="CG24" s="13">
        <v>3</v>
      </c>
      <c r="CH24" s="93">
        <v>24</v>
      </c>
      <c r="CI24" s="13">
        <f t="shared" si="21"/>
        <v>27</v>
      </c>
      <c r="CJ24" s="13"/>
      <c r="CK24" s="13"/>
      <c r="CL24" s="13"/>
      <c r="CM24" s="13"/>
      <c r="CN24" s="13"/>
      <c r="CO24" s="13">
        <v>0</v>
      </c>
      <c r="CP24" s="13">
        <f t="shared" si="14"/>
        <v>3</v>
      </c>
      <c r="CQ24" s="13">
        <v>3</v>
      </c>
      <c r="CR24" s="93">
        <v>24</v>
      </c>
      <c r="CS24" s="13">
        <f t="shared" si="22"/>
        <v>27</v>
      </c>
    </row>
    <row r="25" spans="1:97">
      <c r="A25" s="4">
        <v>500063300</v>
      </c>
      <c r="B25" s="13" t="s">
        <v>319</v>
      </c>
      <c r="C25" s="2">
        <v>19</v>
      </c>
      <c r="D25" s="13" t="s">
        <v>137</v>
      </c>
      <c r="E25" s="6" t="s">
        <v>429</v>
      </c>
      <c r="F25" s="13" t="s">
        <v>266</v>
      </c>
      <c r="G25" s="13">
        <v>438</v>
      </c>
      <c r="H25" s="13" t="s">
        <v>440</v>
      </c>
      <c r="I25" s="13">
        <v>0</v>
      </c>
      <c r="J25" s="13">
        <v>18</v>
      </c>
      <c r="K25" s="13">
        <v>18</v>
      </c>
      <c r="L25" s="13"/>
      <c r="M25" s="13">
        <v>18</v>
      </c>
      <c r="N25" s="13"/>
      <c r="O25" s="13"/>
      <c r="P25" s="13"/>
      <c r="Q25" s="13"/>
      <c r="R25" s="13">
        <v>0</v>
      </c>
      <c r="S25" s="13">
        <v>18</v>
      </c>
      <c r="T25" s="13">
        <v>18</v>
      </c>
      <c r="U25" s="13"/>
      <c r="V25" s="13">
        <f t="shared" si="2"/>
        <v>18</v>
      </c>
      <c r="W25" s="13"/>
      <c r="X25" s="13"/>
      <c r="Y25" s="13"/>
      <c r="Z25" s="13"/>
      <c r="AA25" s="13">
        <v>0</v>
      </c>
      <c r="AB25" s="13">
        <f t="shared" si="0"/>
        <v>18</v>
      </c>
      <c r="AC25" s="13">
        <v>18</v>
      </c>
      <c r="AD25" s="13"/>
      <c r="AE25" s="13">
        <f t="shared" si="3"/>
        <v>18</v>
      </c>
      <c r="AF25" s="13"/>
      <c r="AG25" s="13"/>
      <c r="AH25" s="13"/>
      <c r="AI25" s="13"/>
      <c r="AJ25" s="13">
        <v>0</v>
      </c>
      <c r="AK25" s="13">
        <f t="shared" si="1"/>
        <v>18</v>
      </c>
      <c r="AL25" s="13"/>
      <c r="AM25" s="13"/>
      <c r="AN25" s="13">
        <v>0</v>
      </c>
      <c r="AO25" s="13">
        <v>15</v>
      </c>
      <c r="AP25" s="13"/>
      <c r="AQ25" s="13"/>
      <c r="AR25" s="13">
        <v>33</v>
      </c>
      <c r="AS25" s="13">
        <v>0</v>
      </c>
      <c r="AT25" s="13">
        <f t="shared" si="4"/>
        <v>0</v>
      </c>
      <c r="AU25" s="13">
        <v>0</v>
      </c>
      <c r="AV25" s="13"/>
      <c r="AW25" s="13">
        <f t="shared" si="5"/>
        <v>0</v>
      </c>
      <c r="AX25" s="13">
        <v>20</v>
      </c>
      <c r="AY25" s="13"/>
      <c r="AZ25" s="13"/>
      <c r="BA25" s="13"/>
      <c r="BB25" s="13">
        <v>0</v>
      </c>
      <c r="BC25" s="13">
        <f t="shared" si="6"/>
        <v>20</v>
      </c>
      <c r="BD25" s="13">
        <v>20</v>
      </c>
      <c r="BE25" s="13"/>
      <c r="BF25" s="13">
        <f t="shared" si="7"/>
        <v>20</v>
      </c>
      <c r="BG25" s="13">
        <v>20</v>
      </c>
      <c r="BH25" s="13"/>
      <c r="BI25" s="13"/>
      <c r="BJ25" s="13">
        <v>20</v>
      </c>
      <c r="BK25" s="13">
        <v>0</v>
      </c>
      <c r="BL25" s="13">
        <f t="shared" si="8"/>
        <v>20</v>
      </c>
      <c r="BM25" s="13">
        <v>20</v>
      </c>
      <c r="BN25" s="13"/>
      <c r="BO25" s="13">
        <f t="shared" si="9"/>
        <v>20</v>
      </c>
      <c r="BP25" s="13"/>
      <c r="BQ25" s="13"/>
      <c r="BR25" s="13"/>
      <c r="BS25" s="13">
        <v>20</v>
      </c>
      <c r="BT25" s="13"/>
      <c r="BU25" s="13">
        <v>0</v>
      </c>
      <c r="BV25" s="13">
        <f t="shared" si="15"/>
        <v>0</v>
      </c>
      <c r="BW25" s="13">
        <v>0</v>
      </c>
      <c r="BX25" s="93">
        <v>53</v>
      </c>
      <c r="BY25" s="13">
        <f t="shared" si="20"/>
        <v>53</v>
      </c>
      <c r="BZ25" s="13">
        <v>25</v>
      </c>
      <c r="CA25" s="13"/>
      <c r="CB25" s="13"/>
      <c r="CC25" s="13"/>
      <c r="CD25" s="13"/>
      <c r="CE25" s="13">
        <v>0</v>
      </c>
      <c r="CF25" s="13">
        <f t="shared" si="18"/>
        <v>25</v>
      </c>
      <c r="CG25" s="13">
        <v>25</v>
      </c>
      <c r="CH25" s="93">
        <v>53</v>
      </c>
      <c r="CI25" s="13">
        <f t="shared" si="21"/>
        <v>78</v>
      </c>
      <c r="CJ25" s="13"/>
      <c r="CK25" s="13"/>
      <c r="CL25" s="13"/>
      <c r="CM25" s="13"/>
      <c r="CN25" s="13"/>
      <c r="CO25" s="13">
        <v>0</v>
      </c>
      <c r="CP25" s="13">
        <f t="shared" si="14"/>
        <v>25</v>
      </c>
      <c r="CQ25" s="13">
        <v>25</v>
      </c>
      <c r="CR25" s="93">
        <v>53</v>
      </c>
      <c r="CS25" s="13">
        <f t="shared" si="22"/>
        <v>78</v>
      </c>
    </row>
    <row r="26" spans="1:97">
      <c r="A26" s="4">
        <v>500063400</v>
      </c>
      <c r="B26" s="13" t="s">
        <v>319</v>
      </c>
      <c r="C26" s="2">
        <v>20</v>
      </c>
      <c r="D26" s="13" t="s">
        <v>136</v>
      </c>
      <c r="E26" s="6" t="s">
        <v>473</v>
      </c>
      <c r="F26" s="6" t="s">
        <v>136</v>
      </c>
      <c r="G26" s="13">
        <v>2250</v>
      </c>
      <c r="H26" s="13" t="s">
        <v>460</v>
      </c>
      <c r="I26" s="13">
        <v>0</v>
      </c>
      <c r="J26" s="13">
        <v>30</v>
      </c>
      <c r="K26" s="13">
        <v>30</v>
      </c>
      <c r="L26" s="13"/>
      <c r="M26" s="13">
        <v>30</v>
      </c>
      <c r="N26" s="13"/>
      <c r="O26" s="13"/>
      <c r="P26" s="13"/>
      <c r="Q26" s="13"/>
      <c r="R26" s="13">
        <v>0</v>
      </c>
      <c r="S26" s="13">
        <v>30</v>
      </c>
      <c r="T26" s="13">
        <v>30</v>
      </c>
      <c r="U26" s="13"/>
      <c r="V26" s="13">
        <f t="shared" si="2"/>
        <v>30</v>
      </c>
      <c r="W26" s="13"/>
      <c r="X26" s="13"/>
      <c r="Y26" s="13"/>
      <c r="Z26" s="13"/>
      <c r="AA26" s="13">
        <v>0</v>
      </c>
      <c r="AB26" s="13">
        <f t="shared" si="0"/>
        <v>30</v>
      </c>
      <c r="AC26" s="13">
        <v>30</v>
      </c>
      <c r="AD26" s="13"/>
      <c r="AE26" s="13">
        <f t="shared" si="3"/>
        <v>30</v>
      </c>
      <c r="AF26" s="13"/>
      <c r="AG26" s="13"/>
      <c r="AH26" s="13"/>
      <c r="AI26" s="13"/>
      <c r="AJ26" s="13">
        <v>0</v>
      </c>
      <c r="AK26" s="13">
        <f t="shared" si="1"/>
        <v>30</v>
      </c>
      <c r="AL26" s="13"/>
      <c r="AM26" s="13"/>
      <c r="AN26" s="13">
        <v>0</v>
      </c>
      <c r="AO26" s="13"/>
      <c r="AP26" s="13"/>
      <c r="AQ26" s="13"/>
      <c r="AR26" s="13">
        <v>25</v>
      </c>
      <c r="AS26" s="13">
        <v>0</v>
      </c>
      <c r="AT26" s="13">
        <f t="shared" si="4"/>
        <v>5</v>
      </c>
      <c r="AU26" s="13">
        <v>5</v>
      </c>
      <c r="AV26" s="13"/>
      <c r="AW26" s="13">
        <f t="shared" si="5"/>
        <v>5</v>
      </c>
      <c r="AX26" s="13">
        <v>20</v>
      </c>
      <c r="AY26" s="13"/>
      <c r="AZ26" s="13"/>
      <c r="BA26" s="13"/>
      <c r="BB26" s="13">
        <v>0</v>
      </c>
      <c r="BC26" s="13">
        <f t="shared" si="6"/>
        <v>25</v>
      </c>
      <c r="BD26" s="13">
        <v>25</v>
      </c>
      <c r="BE26" s="13"/>
      <c r="BF26" s="13">
        <f t="shared" si="7"/>
        <v>25</v>
      </c>
      <c r="BG26" s="13"/>
      <c r="BH26" s="13"/>
      <c r="BI26" s="13"/>
      <c r="BJ26" s="13">
        <v>20</v>
      </c>
      <c r="BK26" s="13">
        <v>0</v>
      </c>
      <c r="BL26" s="13">
        <f t="shared" si="8"/>
        <v>5</v>
      </c>
      <c r="BM26" s="13">
        <v>5</v>
      </c>
      <c r="BN26" s="13"/>
      <c r="BO26" s="13">
        <f t="shared" si="9"/>
        <v>5</v>
      </c>
      <c r="BP26" s="13">
        <v>20</v>
      </c>
      <c r="BQ26" s="13"/>
      <c r="BR26" s="13"/>
      <c r="BS26" s="13">
        <v>25</v>
      </c>
      <c r="BT26" s="13"/>
      <c r="BU26" s="13">
        <v>0</v>
      </c>
      <c r="BV26" s="13">
        <f t="shared" si="15"/>
        <v>0</v>
      </c>
      <c r="BW26" s="13">
        <v>0</v>
      </c>
      <c r="BX26" s="93">
        <v>0</v>
      </c>
      <c r="BY26" s="13">
        <f t="shared" si="20"/>
        <v>0</v>
      </c>
      <c r="BZ26" s="13">
        <v>20</v>
      </c>
      <c r="CA26" s="13"/>
      <c r="CB26" s="13"/>
      <c r="CC26" s="13"/>
      <c r="CD26" s="13"/>
      <c r="CE26" s="13">
        <v>0</v>
      </c>
      <c r="CF26" s="13">
        <f t="shared" si="18"/>
        <v>20</v>
      </c>
      <c r="CG26" s="13">
        <v>20</v>
      </c>
      <c r="CH26" s="93">
        <v>0</v>
      </c>
      <c r="CI26" s="13">
        <f t="shared" si="21"/>
        <v>20</v>
      </c>
      <c r="CJ26" s="13"/>
      <c r="CK26" s="13"/>
      <c r="CL26" s="13"/>
      <c r="CM26" s="13"/>
      <c r="CN26" s="13"/>
      <c r="CO26" s="13">
        <v>0</v>
      </c>
      <c r="CP26" s="13">
        <f t="shared" si="14"/>
        <v>20</v>
      </c>
      <c r="CQ26" s="13">
        <v>20</v>
      </c>
      <c r="CR26" s="93">
        <v>0</v>
      </c>
      <c r="CS26" s="13">
        <f t="shared" si="22"/>
        <v>20</v>
      </c>
    </row>
    <row r="27" spans="1:97">
      <c r="A27" s="4">
        <v>510026201</v>
      </c>
      <c r="B27" s="13" t="s">
        <v>320</v>
      </c>
      <c r="C27" s="2">
        <v>21</v>
      </c>
      <c r="D27" s="13" t="s">
        <v>138</v>
      </c>
      <c r="E27" s="6" t="s">
        <v>498</v>
      </c>
      <c r="F27" s="13" t="s">
        <v>259</v>
      </c>
      <c r="G27" s="13">
        <v>4.4000000000000004</v>
      </c>
      <c r="H27" s="13" t="s">
        <v>445</v>
      </c>
      <c r="I27" s="13">
        <v>0</v>
      </c>
      <c r="J27" s="13">
        <v>416</v>
      </c>
      <c r="K27" s="13">
        <v>416</v>
      </c>
      <c r="L27" s="13"/>
      <c r="M27" s="13">
        <v>416</v>
      </c>
      <c r="N27" s="13"/>
      <c r="O27" s="13"/>
      <c r="P27" s="15"/>
      <c r="Q27" s="15"/>
      <c r="R27" s="13">
        <v>0</v>
      </c>
      <c r="S27" s="13">
        <v>416</v>
      </c>
      <c r="T27" s="13">
        <v>416</v>
      </c>
      <c r="U27" s="13"/>
      <c r="V27" s="13">
        <f t="shared" si="2"/>
        <v>416</v>
      </c>
      <c r="W27" s="13"/>
      <c r="X27" s="13"/>
      <c r="Y27" s="15"/>
      <c r="Z27" s="15"/>
      <c r="AA27" s="13">
        <v>0</v>
      </c>
      <c r="AB27" s="13">
        <f t="shared" si="0"/>
        <v>416</v>
      </c>
      <c r="AC27" s="13">
        <v>416</v>
      </c>
      <c r="AD27" s="13"/>
      <c r="AE27" s="13">
        <f t="shared" si="3"/>
        <v>416</v>
      </c>
      <c r="AF27" s="13"/>
      <c r="AG27" s="13"/>
      <c r="AH27" s="15"/>
      <c r="AI27" s="15"/>
      <c r="AJ27" s="13">
        <v>0</v>
      </c>
      <c r="AK27" s="13">
        <f t="shared" si="1"/>
        <v>416</v>
      </c>
      <c r="AL27" s="13"/>
      <c r="AM27" s="13"/>
      <c r="AN27" s="13">
        <v>0</v>
      </c>
      <c r="AO27" s="13"/>
      <c r="AP27" s="13"/>
      <c r="AQ27" s="15"/>
      <c r="AR27" s="15">
        <v>45</v>
      </c>
      <c r="AS27" s="13">
        <v>0</v>
      </c>
      <c r="AT27" s="13">
        <f t="shared" si="4"/>
        <v>371</v>
      </c>
      <c r="AU27" s="13">
        <v>371</v>
      </c>
      <c r="AV27" s="13"/>
      <c r="AW27" s="13">
        <f>AT27+AS27</f>
        <v>371</v>
      </c>
      <c r="AX27" s="13"/>
      <c r="AY27" s="13"/>
      <c r="AZ27" s="15">
        <v>240</v>
      </c>
      <c r="BA27" s="15"/>
      <c r="BB27" s="13">
        <v>0</v>
      </c>
      <c r="BC27" s="13">
        <f t="shared" si="6"/>
        <v>131</v>
      </c>
      <c r="BD27" s="13">
        <v>131</v>
      </c>
      <c r="BE27" s="13"/>
      <c r="BF27" s="13">
        <f t="shared" si="7"/>
        <v>131</v>
      </c>
      <c r="BG27" s="13"/>
      <c r="BH27" s="13"/>
      <c r="BI27" s="15">
        <v>120</v>
      </c>
      <c r="BJ27" s="15"/>
      <c r="BK27" s="13">
        <v>0</v>
      </c>
      <c r="BL27" s="13">
        <f t="shared" si="8"/>
        <v>11</v>
      </c>
      <c r="BM27" s="13">
        <v>11</v>
      </c>
      <c r="BN27" s="13"/>
      <c r="BO27" s="13">
        <f t="shared" si="9"/>
        <v>11</v>
      </c>
      <c r="BP27" s="13"/>
      <c r="BQ27" s="13"/>
      <c r="BR27" s="15"/>
      <c r="BS27" s="15">
        <v>11</v>
      </c>
      <c r="BT27" s="13">
        <v>120</v>
      </c>
      <c r="BU27" s="13">
        <v>0</v>
      </c>
      <c r="BV27" s="13">
        <f t="shared" si="15"/>
        <v>0</v>
      </c>
      <c r="BW27" s="13">
        <v>0</v>
      </c>
      <c r="BX27" s="93">
        <v>11</v>
      </c>
      <c r="BY27" s="13">
        <f t="shared" si="20"/>
        <v>131</v>
      </c>
      <c r="BZ27" s="13">
        <v>100</v>
      </c>
      <c r="CA27" s="13"/>
      <c r="CB27" s="15"/>
      <c r="CC27" s="15">
        <v>100</v>
      </c>
      <c r="CD27" s="13"/>
      <c r="CE27" s="13">
        <v>0</v>
      </c>
      <c r="CF27" s="13">
        <f t="shared" si="18"/>
        <v>0</v>
      </c>
      <c r="CG27" s="13">
        <v>0</v>
      </c>
      <c r="CH27" s="93">
        <v>111</v>
      </c>
      <c r="CI27" s="13">
        <f t="shared" si="21"/>
        <v>111</v>
      </c>
      <c r="CJ27" s="13"/>
      <c r="CK27" s="13"/>
      <c r="CL27" s="15"/>
      <c r="CM27" s="15"/>
      <c r="CN27" s="13"/>
      <c r="CO27" s="13">
        <v>0</v>
      </c>
      <c r="CP27" s="13">
        <f t="shared" si="14"/>
        <v>0</v>
      </c>
      <c r="CQ27" s="13">
        <v>0</v>
      </c>
      <c r="CR27" s="93">
        <v>11</v>
      </c>
      <c r="CS27" s="13">
        <f t="shared" si="22"/>
        <v>11</v>
      </c>
    </row>
    <row r="28" spans="1:97">
      <c r="A28" s="4">
        <v>510026301</v>
      </c>
      <c r="B28" s="13" t="s">
        <v>320</v>
      </c>
      <c r="C28" s="2">
        <v>22</v>
      </c>
      <c r="D28" s="13" t="s">
        <v>138</v>
      </c>
      <c r="E28" s="6" t="s">
        <v>34</v>
      </c>
      <c r="F28" s="13" t="s">
        <v>259</v>
      </c>
      <c r="G28" s="13">
        <v>2.7</v>
      </c>
      <c r="H28" s="13" t="s">
        <v>445</v>
      </c>
      <c r="I28" s="13">
        <v>0</v>
      </c>
      <c r="J28" s="13">
        <v>416</v>
      </c>
      <c r="K28" s="13">
        <v>416</v>
      </c>
      <c r="L28" s="13"/>
      <c r="M28" s="13">
        <v>416</v>
      </c>
      <c r="N28" s="13"/>
      <c r="O28" s="13"/>
      <c r="P28" s="15"/>
      <c r="Q28" s="15"/>
      <c r="R28" s="13">
        <v>0</v>
      </c>
      <c r="S28" s="13">
        <v>416</v>
      </c>
      <c r="T28" s="13">
        <v>416</v>
      </c>
      <c r="U28" s="13"/>
      <c r="V28" s="13">
        <f t="shared" si="2"/>
        <v>416</v>
      </c>
      <c r="W28" s="13"/>
      <c r="X28" s="13"/>
      <c r="Y28" s="15"/>
      <c r="Z28" s="15"/>
      <c r="AA28" s="13">
        <v>0</v>
      </c>
      <c r="AB28" s="13">
        <f t="shared" si="0"/>
        <v>416</v>
      </c>
      <c r="AC28" s="13">
        <v>416</v>
      </c>
      <c r="AD28" s="13"/>
      <c r="AE28" s="13">
        <f t="shared" si="3"/>
        <v>416</v>
      </c>
      <c r="AF28" s="13"/>
      <c r="AG28" s="13"/>
      <c r="AH28" s="15"/>
      <c r="AI28" s="15"/>
      <c r="AJ28" s="13">
        <v>0</v>
      </c>
      <c r="AK28" s="13">
        <f t="shared" si="1"/>
        <v>416</v>
      </c>
      <c r="AL28" s="13"/>
      <c r="AM28" s="13"/>
      <c r="AN28" s="13">
        <v>0</v>
      </c>
      <c r="AO28" s="13"/>
      <c r="AP28" s="13"/>
      <c r="AQ28" s="15"/>
      <c r="AR28" s="15">
        <v>45</v>
      </c>
      <c r="AS28" s="13">
        <v>0</v>
      </c>
      <c r="AT28" s="13">
        <f t="shared" si="4"/>
        <v>371</v>
      </c>
      <c r="AU28" s="13">
        <v>371</v>
      </c>
      <c r="AV28" s="13"/>
      <c r="AW28" s="13">
        <f t="shared" si="5"/>
        <v>371</v>
      </c>
      <c r="AX28" s="13"/>
      <c r="AY28" s="13"/>
      <c r="AZ28" s="15">
        <v>120</v>
      </c>
      <c r="BA28" s="15"/>
      <c r="BB28" s="13">
        <v>0</v>
      </c>
      <c r="BC28" s="13">
        <f t="shared" si="6"/>
        <v>251</v>
      </c>
      <c r="BD28" s="13">
        <v>251</v>
      </c>
      <c r="BE28" s="13"/>
      <c r="BF28" s="13">
        <f t="shared" si="7"/>
        <v>251</v>
      </c>
      <c r="BG28" s="13"/>
      <c r="BH28" s="13"/>
      <c r="BI28" s="15"/>
      <c r="BJ28" s="15">
        <v>25</v>
      </c>
      <c r="BK28" s="13">
        <v>0</v>
      </c>
      <c r="BL28" s="13">
        <f>(BC28:BC28+BG28)-(BH28+BI28+BJ28)</f>
        <v>226</v>
      </c>
      <c r="BM28" s="13">
        <v>251</v>
      </c>
      <c r="BN28" s="13"/>
      <c r="BO28" s="13">
        <f t="shared" si="9"/>
        <v>226</v>
      </c>
      <c r="BP28" s="13"/>
      <c r="BQ28" s="13"/>
      <c r="BR28" s="15"/>
      <c r="BS28" s="15"/>
      <c r="BT28" s="13">
        <v>0</v>
      </c>
      <c r="BU28" s="13">
        <v>0</v>
      </c>
      <c r="BV28" s="13">
        <f t="shared" si="15"/>
        <v>226</v>
      </c>
      <c r="BW28" s="13">
        <v>226</v>
      </c>
      <c r="BX28" s="93">
        <v>25</v>
      </c>
      <c r="BY28" s="13">
        <f t="shared" si="20"/>
        <v>251</v>
      </c>
      <c r="BZ28" s="13"/>
      <c r="CA28" s="13"/>
      <c r="CB28" s="15"/>
      <c r="CC28" s="15"/>
      <c r="CD28" s="13"/>
      <c r="CE28" s="13">
        <v>0</v>
      </c>
      <c r="CF28" s="13">
        <f t="shared" si="18"/>
        <v>226</v>
      </c>
      <c r="CG28" s="13">
        <v>226</v>
      </c>
      <c r="CH28" s="93">
        <v>25</v>
      </c>
      <c r="CI28" s="13">
        <f t="shared" si="21"/>
        <v>251</v>
      </c>
      <c r="CJ28" s="13"/>
      <c r="CK28" s="13"/>
      <c r="CL28" s="15"/>
      <c r="CM28" s="15"/>
      <c r="CN28" s="13"/>
      <c r="CO28" s="13">
        <v>0</v>
      </c>
      <c r="CP28" s="13">
        <f t="shared" si="14"/>
        <v>226</v>
      </c>
      <c r="CQ28" s="13">
        <v>226</v>
      </c>
      <c r="CR28" s="93">
        <v>25</v>
      </c>
      <c r="CS28" s="13">
        <f t="shared" si="22"/>
        <v>251</v>
      </c>
    </row>
    <row r="29" spans="1:97">
      <c r="A29" s="4">
        <v>510026401</v>
      </c>
      <c r="B29" s="13" t="s">
        <v>320</v>
      </c>
      <c r="C29" s="2">
        <v>23</v>
      </c>
      <c r="D29" s="13" t="s">
        <v>138</v>
      </c>
      <c r="E29" s="6" t="s">
        <v>35</v>
      </c>
      <c r="F29" s="13" t="s">
        <v>267</v>
      </c>
      <c r="G29" s="13">
        <v>2.6</v>
      </c>
      <c r="H29" s="13" t="s">
        <v>440</v>
      </c>
      <c r="I29" s="13">
        <v>0</v>
      </c>
      <c r="J29" s="13">
        <v>394</v>
      </c>
      <c r="K29" s="13">
        <v>394</v>
      </c>
      <c r="L29" s="13"/>
      <c r="M29" s="13">
        <v>394</v>
      </c>
      <c r="N29" s="13"/>
      <c r="O29" s="13"/>
      <c r="P29" s="15"/>
      <c r="Q29" s="15"/>
      <c r="R29" s="13">
        <v>0</v>
      </c>
      <c r="S29" s="13">
        <v>394</v>
      </c>
      <c r="T29" s="13">
        <v>394</v>
      </c>
      <c r="U29" s="13"/>
      <c r="V29" s="13">
        <f t="shared" si="2"/>
        <v>394</v>
      </c>
      <c r="W29" s="13"/>
      <c r="X29" s="13"/>
      <c r="Y29" s="15"/>
      <c r="Z29" s="15"/>
      <c r="AA29" s="13">
        <v>0</v>
      </c>
      <c r="AB29" s="13">
        <f t="shared" si="0"/>
        <v>394</v>
      </c>
      <c r="AC29" s="13">
        <v>394</v>
      </c>
      <c r="AD29" s="13"/>
      <c r="AE29" s="13">
        <f t="shared" si="3"/>
        <v>394</v>
      </c>
      <c r="AF29" s="13"/>
      <c r="AG29" s="13"/>
      <c r="AH29" s="15"/>
      <c r="AI29" s="15"/>
      <c r="AJ29" s="13">
        <v>0</v>
      </c>
      <c r="AK29" s="13">
        <f t="shared" si="1"/>
        <v>394</v>
      </c>
      <c r="AL29" s="13"/>
      <c r="AM29" s="13"/>
      <c r="AN29" s="13">
        <v>0</v>
      </c>
      <c r="AO29" s="13"/>
      <c r="AP29" s="13"/>
      <c r="AQ29" s="15"/>
      <c r="AR29" s="15">
        <v>45</v>
      </c>
      <c r="AS29" s="13">
        <v>0</v>
      </c>
      <c r="AT29" s="13">
        <f t="shared" si="4"/>
        <v>349</v>
      </c>
      <c r="AU29" s="13">
        <v>349</v>
      </c>
      <c r="AV29" s="13"/>
      <c r="AW29" s="13">
        <f t="shared" si="5"/>
        <v>349</v>
      </c>
      <c r="AX29" s="13"/>
      <c r="AY29" s="13"/>
      <c r="AZ29" s="15">
        <v>120</v>
      </c>
      <c r="BA29" s="15"/>
      <c r="BB29" s="13">
        <v>0</v>
      </c>
      <c r="BC29" s="13">
        <f t="shared" si="6"/>
        <v>229</v>
      </c>
      <c r="BD29" s="13">
        <v>229</v>
      </c>
      <c r="BE29" s="13"/>
      <c r="BF29" s="13">
        <f t="shared" si="7"/>
        <v>229</v>
      </c>
      <c r="BG29" s="13"/>
      <c r="BH29" s="13"/>
      <c r="BI29" s="15"/>
      <c r="BJ29" s="15">
        <v>95</v>
      </c>
      <c r="BK29" s="13">
        <v>0</v>
      </c>
      <c r="BL29" s="13">
        <f t="shared" si="8"/>
        <v>134</v>
      </c>
      <c r="BM29" s="13">
        <v>229</v>
      </c>
      <c r="BN29" s="13"/>
      <c r="BO29" s="13">
        <f t="shared" si="9"/>
        <v>134</v>
      </c>
      <c r="BP29" s="13"/>
      <c r="BQ29" s="13"/>
      <c r="BR29" s="15"/>
      <c r="BS29" s="15"/>
      <c r="BT29" s="13">
        <v>0</v>
      </c>
      <c r="BU29" s="13">
        <v>0</v>
      </c>
      <c r="BV29" s="13">
        <f t="shared" si="15"/>
        <v>134</v>
      </c>
      <c r="BW29" s="13">
        <v>134</v>
      </c>
      <c r="BX29" s="93">
        <v>140</v>
      </c>
      <c r="BY29" s="13">
        <f t="shared" si="20"/>
        <v>274</v>
      </c>
      <c r="BZ29" s="13"/>
      <c r="CA29" s="13"/>
      <c r="CB29" s="15"/>
      <c r="CC29" s="15"/>
      <c r="CD29" s="13"/>
      <c r="CE29" s="13">
        <v>0</v>
      </c>
      <c r="CF29" s="13">
        <f t="shared" si="18"/>
        <v>134</v>
      </c>
      <c r="CG29" s="13">
        <v>134</v>
      </c>
      <c r="CH29" s="93">
        <v>140</v>
      </c>
      <c r="CI29" s="13">
        <f t="shared" si="21"/>
        <v>274</v>
      </c>
      <c r="CJ29" s="13"/>
      <c r="CK29" s="13"/>
      <c r="CL29" s="15"/>
      <c r="CM29" s="15"/>
      <c r="CN29" s="13"/>
      <c r="CO29" s="13">
        <v>0</v>
      </c>
      <c r="CP29" s="13">
        <f t="shared" si="14"/>
        <v>134</v>
      </c>
      <c r="CQ29" s="13">
        <v>134</v>
      </c>
      <c r="CR29" s="93">
        <v>140</v>
      </c>
      <c r="CS29" s="13">
        <f t="shared" si="22"/>
        <v>274</v>
      </c>
    </row>
    <row r="30" spans="1:97">
      <c r="A30" s="4">
        <v>510035300</v>
      </c>
      <c r="B30" s="13" t="s">
        <v>318</v>
      </c>
      <c r="C30" s="2">
        <v>24</v>
      </c>
      <c r="D30" s="13" t="s">
        <v>139</v>
      </c>
      <c r="E30" s="6" t="s">
        <v>36</v>
      </c>
      <c r="F30" s="13" t="s">
        <v>259</v>
      </c>
      <c r="G30" s="13">
        <v>6.4</v>
      </c>
      <c r="H30" s="13" t="s">
        <v>439</v>
      </c>
      <c r="I30" s="13">
        <v>79</v>
      </c>
      <c r="J30" s="13">
        <v>2440</v>
      </c>
      <c r="K30" s="13">
        <v>2447</v>
      </c>
      <c r="L30" s="13"/>
      <c r="M30" s="13">
        <v>2526</v>
      </c>
      <c r="N30" s="13"/>
      <c r="O30" s="13"/>
      <c r="P30" s="15"/>
      <c r="Q30" s="15"/>
      <c r="R30" s="13">
        <v>79</v>
      </c>
      <c r="S30" s="13">
        <v>2447</v>
      </c>
      <c r="T30" s="13">
        <v>2447</v>
      </c>
      <c r="U30" s="13"/>
      <c r="V30" s="13">
        <f t="shared" si="2"/>
        <v>2526</v>
      </c>
      <c r="W30" s="13"/>
      <c r="X30" s="13"/>
      <c r="Y30" s="15"/>
      <c r="Z30" s="15"/>
      <c r="AA30" s="13">
        <v>79</v>
      </c>
      <c r="AB30" s="13">
        <f t="shared" si="0"/>
        <v>2447</v>
      </c>
      <c r="AC30" s="13">
        <v>2447</v>
      </c>
      <c r="AD30" s="13"/>
      <c r="AE30" s="13">
        <f t="shared" si="3"/>
        <v>2526</v>
      </c>
      <c r="AF30" s="13"/>
      <c r="AG30" s="13"/>
      <c r="AH30" s="15"/>
      <c r="AI30" s="15"/>
      <c r="AJ30" s="13">
        <v>79</v>
      </c>
      <c r="AK30" s="13">
        <f t="shared" si="1"/>
        <v>2447</v>
      </c>
      <c r="AL30" s="13"/>
      <c r="AM30" s="13"/>
      <c r="AN30" s="13">
        <v>0</v>
      </c>
      <c r="AO30" s="13"/>
      <c r="AP30" s="13"/>
      <c r="AQ30" s="15"/>
      <c r="AR30" s="15">
        <v>540</v>
      </c>
      <c r="AS30" s="13">
        <v>79</v>
      </c>
      <c r="AT30" s="13">
        <f t="shared" si="4"/>
        <v>1907</v>
      </c>
      <c r="AU30" s="13">
        <v>1907</v>
      </c>
      <c r="AV30" s="13"/>
      <c r="AW30" s="13">
        <f t="shared" si="5"/>
        <v>1986</v>
      </c>
      <c r="AX30" s="13"/>
      <c r="AY30" s="13"/>
      <c r="AZ30" s="15">
        <v>1080</v>
      </c>
      <c r="BA30" s="15"/>
      <c r="BB30" s="13">
        <v>79</v>
      </c>
      <c r="BC30" s="13">
        <f t="shared" si="6"/>
        <v>827</v>
      </c>
      <c r="BD30" s="13">
        <v>827</v>
      </c>
      <c r="BE30" s="13"/>
      <c r="BF30" s="13">
        <f t="shared" si="7"/>
        <v>906</v>
      </c>
      <c r="BG30" s="13"/>
      <c r="BH30" s="13"/>
      <c r="BI30" s="15"/>
      <c r="BJ30" s="15">
        <v>300</v>
      </c>
      <c r="BK30" s="13">
        <v>79</v>
      </c>
      <c r="BL30" s="13">
        <f t="shared" si="8"/>
        <v>527</v>
      </c>
      <c r="BM30" s="13">
        <v>527</v>
      </c>
      <c r="BN30" s="13"/>
      <c r="BO30" s="13">
        <f t="shared" si="9"/>
        <v>606</v>
      </c>
      <c r="BP30" s="13"/>
      <c r="BQ30" s="13"/>
      <c r="BR30" s="15"/>
      <c r="BS30" s="15"/>
      <c r="BT30" s="13">
        <v>0</v>
      </c>
      <c r="BU30" s="13">
        <v>0</v>
      </c>
      <c r="BV30" s="13">
        <f t="shared" si="15"/>
        <v>527</v>
      </c>
      <c r="BW30" s="13">
        <v>527</v>
      </c>
      <c r="BX30" s="93">
        <v>300</v>
      </c>
      <c r="BY30" s="13">
        <f t="shared" si="20"/>
        <v>827</v>
      </c>
      <c r="BZ30" s="13"/>
      <c r="CA30" s="13"/>
      <c r="CB30" s="15"/>
      <c r="CC30" s="15"/>
      <c r="CD30" s="13"/>
      <c r="CE30" s="13">
        <v>0</v>
      </c>
      <c r="CF30" s="13">
        <f t="shared" si="18"/>
        <v>527</v>
      </c>
      <c r="CG30" s="13">
        <v>527</v>
      </c>
      <c r="CH30" s="93">
        <v>300</v>
      </c>
      <c r="CI30" s="13">
        <f t="shared" si="21"/>
        <v>827</v>
      </c>
      <c r="CJ30" s="13"/>
      <c r="CK30" s="13"/>
      <c r="CL30" s="15"/>
      <c r="CM30" s="15"/>
      <c r="CN30" s="13"/>
      <c r="CO30" s="13">
        <v>0</v>
      </c>
      <c r="CP30" s="13">
        <f t="shared" si="14"/>
        <v>527</v>
      </c>
      <c r="CQ30" s="13">
        <v>527</v>
      </c>
      <c r="CR30" s="93">
        <v>300</v>
      </c>
      <c r="CS30" s="13">
        <f t="shared" si="22"/>
        <v>827</v>
      </c>
    </row>
    <row r="31" spans="1:97">
      <c r="A31" s="4">
        <v>510039901</v>
      </c>
      <c r="B31" s="13" t="s">
        <v>320</v>
      </c>
      <c r="C31" s="2">
        <v>25</v>
      </c>
      <c r="D31" s="13" t="s">
        <v>138</v>
      </c>
      <c r="E31" s="6" t="s">
        <v>37</v>
      </c>
      <c r="F31" s="13" t="s">
        <v>133</v>
      </c>
      <c r="G31" s="13">
        <v>7.82</v>
      </c>
      <c r="H31" s="13" t="s">
        <v>436</v>
      </c>
      <c r="I31" s="13">
        <v>0</v>
      </c>
      <c r="J31" s="13">
        <v>113</v>
      </c>
      <c r="K31" s="13">
        <v>113</v>
      </c>
      <c r="L31" s="13"/>
      <c r="M31" s="13">
        <v>113</v>
      </c>
      <c r="N31" s="13"/>
      <c r="O31" s="13"/>
      <c r="P31" s="15"/>
      <c r="Q31" s="15"/>
      <c r="R31" s="13">
        <v>0</v>
      </c>
      <c r="S31" s="13">
        <v>113</v>
      </c>
      <c r="T31" s="13">
        <v>113</v>
      </c>
      <c r="U31" s="13"/>
      <c r="V31" s="13">
        <f t="shared" si="2"/>
        <v>113</v>
      </c>
      <c r="W31" s="13"/>
      <c r="X31" s="13"/>
      <c r="Y31" s="15"/>
      <c r="Z31" s="15"/>
      <c r="AA31" s="13">
        <v>0</v>
      </c>
      <c r="AB31" s="13">
        <f t="shared" si="0"/>
        <v>113</v>
      </c>
      <c r="AC31" s="13">
        <v>113</v>
      </c>
      <c r="AD31" s="13"/>
      <c r="AE31" s="13">
        <f t="shared" si="3"/>
        <v>113</v>
      </c>
      <c r="AF31" s="13"/>
      <c r="AG31" s="13"/>
      <c r="AH31" s="15"/>
      <c r="AI31" s="15"/>
      <c r="AJ31" s="13">
        <v>0</v>
      </c>
      <c r="AK31" s="13">
        <f t="shared" si="1"/>
        <v>113</v>
      </c>
      <c r="AL31" s="13"/>
      <c r="AM31" s="13"/>
      <c r="AN31" s="13">
        <v>0</v>
      </c>
      <c r="AO31" s="13">
        <v>500</v>
      </c>
      <c r="AP31" s="13"/>
      <c r="AQ31" s="15"/>
      <c r="AR31" s="15">
        <v>45</v>
      </c>
      <c r="AS31" s="13">
        <v>0</v>
      </c>
      <c r="AT31" s="13">
        <f t="shared" si="4"/>
        <v>568</v>
      </c>
      <c r="AU31" s="13">
        <v>568</v>
      </c>
      <c r="AV31" s="13"/>
      <c r="AW31" s="13">
        <f t="shared" si="5"/>
        <v>568</v>
      </c>
      <c r="AX31" s="13"/>
      <c r="AY31" s="13"/>
      <c r="AZ31" s="15">
        <v>120</v>
      </c>
      <c r="BA31" s="15"/>
      <c r="BB31" s="13">
        <v>0</v>
      </c>
      <c r="BC31" s="13">
        <f t="shared" si="6"/>
        <v>448</v>
      </c>
      <c r="BD31" s="13">
        <v>448</v>
      </c>
      <c r="BE31" s="13"/>
      <c r="BF31" s="13">
        <f t="shared" si="7"/>
        <v>448</v>
      </c>
      <c r="BG31" s="13"/>
      <c r="BH31" s="13"/>
      <c r="BI31" s="15"/>
      <c r="BJ31" s="15"/>
      <c r="BK31" s="13">
        <v>0</v>
      </c>
      <c r="BL31" s="13">
        <f t="shared" si="8"/>
        <v>448</v>
      </c>
      <c r="BM31" s="13">
        <v>448</v>
      </c>
      <c r="BN31" s="13"/>
      <c r="BO31" s="13">
        <f t="shared" si="9"/>
        <v>448</v>
      </c>
      <c r="BP31" s="13"/>
      <c r="BQ31" s="13"/>
      <c r="BR31" s="15"/>
      <c r="BS31" s="15">
        <v>25</v>
      </c>
      <c r="BT31" s="13">
        <v>0</v>
      </c>
      <c r="BU31" s="13">
        <v>0</v>
      </c>
      <c r="BV31" s="13">
        <f t="shared" si="15"/>
        <v>423</v>
      </c>
      <c r="BW31" s="13">
        <v>423</v>
      </c>
      <c r="BX31" s="93">
        <v>25</v>
      </c>
      <c r="BY31" s="13">
        <f t="shared" si="20"/>
        <v>448</v>
      </c>
      <c r="BZ31" s="13"/>
      <c r="CA31" s="13"/>
      <c r="CB31" s="15"/>
      <c r="CC31" s="15"/>
      <c r="CD31" s="13"/>
      <c r="CE31" s="13">
        <v>0</v>
      </c>
      <c r="CF31" s="13">
        <f t="shared" si="18"/>
        <v>423</v>
      </c>
      <c r="CG31" s="13">
        <v>423</v>
      </c>
      <c r="CH31" s="93">
        <v>25</v>
      </c>
      <c r="CI31" s="13">
        <f t="shared" si="21"/>
        <v>448</v>
      </c>
      <c r="CJ31" s="13"/>
      <c r="CK31" s="13"/>
      <c r="CL31" s="15"/>
      <c r="CM31" s="15"/>
      <c r="CN31" s="13"/>
      <c r="CO31" s="13">
        <v>0</v>
      </c>
      <c r="CP31" s="13">
        <f t="shared" si="14"/>
        <v>423</v>
      </c>
      <c r="CQ31" s="13">
        <v>423</v>
      </c>
      <c r="CR31" s="93">
        <v>25</v>
      </c>
      <c r="CS31" s="13">
        <f t="shared" si="22"/>
        <v>448</v>
      </c>
    </row>
    <row r="32" spans="1:97">
      <c r="A32" s="4">
        <v>510040301</v>
      </c>
      <c r="B32" s="13" t="s">
        <v>320</v>
      </c>
      <c r="C32" s="2">
        <v>26</v>
      </c>
      <c r="D32" s="13" t="s">
        <v>138</v>
      </c>
      <c r="E32" s="6" t="s">
        <v>38</v>
      </c>
      <c r="F32" s="13" t="s">
        <v>133</v>
      </c>
      <c r="G32" s="13">
        <v>11</v>
      </c>
      <c r="H32" s="13" t="s">
        <v>436</v>
      </c>
      <c r="I32" s="13">
        <v>0</v>
      </c>
      <c r="J32" s="13">
        <v>119</v>
      </c>
      <c r="K32" s="13">
        <v>119</v>
      </c>
      <c r="L32" s="13"/>
      <c r="M32" s="13">
        <v>119</v>
      </c>
      <c r="N32" s="13"/>
      <c r="O32" s="13"/>
      <c r="P32" s="15"/>
      <c r="Q32" s="15"/>
      <c r="R32" s="13">
        <v>0</v>
      </c>
      <c r="S32" s="13">
        <v>119</v>
      </c>
      <c r="T32" s="13">
        <v>119</v>
      </c>
      <c r="U32" s="13"/>
      <c r="V32" s="13">
        <f t="shared" si="2"/>
        <v>119</v>
      </c>
      <c r="W32" s="13"/>
      <c r="X32" s="13"/>
      <c r="Y32" s="15"/>
      <c r="Z32" s="15"/>
      <c r="AA32" s="13">
        <v>0</v>
      </c>
      <c r="AB32" s="13">
        <f t="shared" si="0"/>
        <v>119</v>
      </c>
      <c r="AC32" s="13">
        <v>119</v>
      </c>
      <c r="AD32" s="13"/>
      <c r="AE32" s="13">
        <f t="shared" si="3"/>
        <v>119</v>
      </c>
      <c r="AF32" s="13"/>
      <c r="AG32" s="13"/>
      <c r="AH32" s="15"/>
      <c r="AI32" s="15"/>
      <c r="AJ32" s="13">
        <v>0</v>
      </c>
      <c r="AK32" s="13">
        <f t="shared" si="1"/>
        <v>119</v>
      </c>
      <c r="AL32" s="13"/>
      <c r="AM32" s="13"/>
      <c r="AN32" s="13">
        <v>0</v>
      </c>
      <c r="AO32" s="13">
        <v>120</v>
      </c>
      <c r="AP32" s="13"/>
      <c r="AQ32" s="15"/>
      <c r="AR32" s="15">
        <v>45</v>
      </c>
      <c r="AS32" s="13">
        <v>0</v>
      </c>
      <c r="AT32" s="13">
        <f t="shared" si="4"/>
        <v>194</v>
      </c>
      <c r="AU32" s="13">
        <v>194</v>
      </c>
      <c r="AV32" s="13"/>
      <c r="AW32" s="13">
        <f t="shared" si="5"/>
        <v>194</v>
      </c>
      <c r="AX32" s="13"/>
      <c r="AY32" s="13"/>
      <c r="AZ32" s="15">
        <v>120</v>
      </c>
      <c r="BA32" s="15"/>
      <c r="BB32" s="13">
        <v>0</v>
      </c>
      <c r="BC32" s="13">
        <f t="shared" si="6"/>
        <v>74</v>
      </c>
      <c r="BD32" s="13">
        <v>74</v>
      </c>
      <c r="BE32" s="13"/>
      <c r="BF32" s="13">
        <f t="shared" si="7"/>
        <v>74</v>
      </c>
      <c r="BG32" s="13"/>
      <c r="BH32" s="13"/>
      <c r="BI32" s="15"/>
      <c r="BJ32" s="15"/>
      <c r="BK32" s="13">
        <v>0</v>
      </c>
      <c r="BL32" s="13">
        <f t="shared" si="8"/>
        <v>74</v>
      </c>
      <c r="BM32" s="13">
        <v>79</v>
      </c>
      <c r="BN32" s="13"/>
      <c r="BO32" s="13">
        <f t="shared" si="9"/>
        <v>74</v>
      </c>
      <c r="BP32" s="13"/>
      <c r="BQ32" s="13"/>
      <c r="BR32" s="15"/>
      <c r="BS32" s="15">
        <v>29</v>
      </c>
      <c r="BT32" s="13">
        <v>0</v>
      </c>
      <c r="BU32" s="13">
        <v>0</v>
      </c>
      <c r="BV32" s="13">
        <f t="shared" si="15"/>
        <v>45</v>
      </c>
      <c r="BW32" s="13">
        <v>45</v>
      </c>
      <c r="BX32" s="93">
        <v>29</v>
      </c>
      <c r="BY32" s="13">
        <f t="shared" si="20"/>
        <v>74</v>
      </c>
      <c r="BZ32" s="13"/>
      <c r="CA32" s="13"/>
      <c r="CB32" s="15"/>
      <c r="CC32" s="15"/>
      <c r="CD32" s="13"/>
      <c r="CE32" s="13">
        <v>0</v>
      </c>
      <c r="CF32" s="13">
        <f t="shared" si="18"/>
        <v>45</v>
      </c>
      <c r="CG32" s="13">
        <v>45</v>
      </c>
      <c r="CH32" s="93">
        <v>29</v>
      </c>
      <c r="CI32" s="13">
        <f t="shared" si="21"/>
        <v>74</v>
      </c>
      <c r="CJ32" s="13"/>
      <c r="CK32" s="13"/>
      <c r="CL32" s="15"/>
      <c r="CM32" s="15"/>
      <c r="CN32" s="13"/>
      <c r="CO32" s="13">
        <v>0</v>
      </c>
      <c r="CP32" s="13">
        <f t="shared" si="14"/>
        <v>45</v>
      </c>
      <c r="CQ32" s="13">
        <v>45</v>
      </c>
      <c r="CR32" s="93">
        <v>29</v>
      </c>
      <c r="CS32" s="13">
        <f t="shared" si="22"/>
        <v>74</v>
      </c>
    </row>
    <row r="33" spans="1:97">
      <c r="A33" s="4">
        <v>510046901</v>
      </c>
      <c r="B33" s="13" t="s">
        <v>318</v>
      </c>
      <c r="C33" s="2">
        <v>27</v>
      </c>
      <c r="D33" s="13" t="s">
        <v>138</v>
      </c>
      <c r="E33" s="6" t="s">
        <v>39</v>
      </c>
      <c r="F33" s="13" t="s">
        <v>133</v>
      </c>
      <c r="G33" s="13">
        <v>15.9</v>
      </c>
      <c r="H33" s="13" t="s">
        <v>436</v>
      </c>
      <c r="I33" s="13">
        <v>5</v>
      </c>
      <c r="J33" s="13">
        <v>0</v>
      </c>
      <c r="K33" s="13">
        <v>0</v>
      </c>
      <c r="L33" s="13"/>
      <c r="M33" s="13">
        <v>5</v>
      </c>
      <c r="N33" s="13"/>
      <c r="O33" s="13"/>
      <c r="P33" s="15"/>
      <c r="Q33" s="15"/>
      <c r="R33" s="13">
        <v>5</v>
      </c>
      <c r="S33" s="13">
        <v>0</v>
      </c>
      <c r="T33" s="13"/>
      <c r="U33" s="13"/>
      <c r="V33" s="13">
        <f t="shared" si="2"/>
        <v>5</v>
      </c>
      <c r="W33" s="13"/>
      <c r="X33" s="13"/>
      <c r="Y33" s="15"/>
      <c r="Z33" s="15"/>
      <c r="AA33" s="13">
        <v>5</v>
      </c>
      <c r="AB33" s="13">
        <f t="shared" si="0"/>
        <v>0</v>
      </c>
      <c r="AC33" s="13">
        <v>0</v>
      </c>
      <c r="AD33" s="13"/>
      <c r="AE33" s="13">
        <f t="shared" si="3"/>
        <v>5</v>
      </c>
      <c r="AF33" s="13"/>
      <c r="AG33" s="13"/>
      <c r="AH33" s="15"/>
      <c r="AI33" s="15"/>
      <c r="AJ33" s="13">
        <v>5</v>
      </c>
      <c r="AK33" s="13">
        <f t="shared" si="1"/>
        <v>0</v>
      </c>
      <c r="AL33" s="13"/>
      <c r="AM33" s="13"/>
      <c r="AN33" s="13">
        <v>0</v>
      </c>
      <c r="AO33" s="13">
        <v>376</v>
      </c>
      <c r="AP33" s="13"/>
      <c r="AQ33" s="15"/>
      <c r="AR33" s="15">
        <v>90</v>
      </c>
      <c r="AS33" s="13">
        <v>5</v>
      </c>
      <c r="AT33" s="13">
        <f t="shared" si="4"/>
        <v>286</v>
      </c>
      <c r="AU33" s="13">
        <v>286</v>
      </c>
      <c r="AV33" s="13"/>
      <c r="AW33" s="13">
        <f t="shared" si="5"/>
        <v>291</v>
      </c>
      <c r="AX33" s="13"/>
      <c r="AY33" s="13"/>
      <c r="AZ33" s="15">
        <v>200</v>
      </c>
      <c r="BA33" s="15"/>
      <c r="BB33" s="13">
        <v>5</v>
      </c>
      <c r="BC33" s="13">
        <f t="shared" si="6"/>
        <v>86</v>
      </c>
      <c r="BD33" s="13">
        <v>86</v>
      </c>
      <c r="BE33" s="13"/>
      <c r="BF33" s="13">
        <f t="shared" si="7"/>
        <v>91</v>
      </c>
      <c r="BG33" s="13"/>
      <c r="BH33" s="13"/>
      <c r="BI33" s="15"/>
      <c r="BJ33" s="15"/>
      <c r="BK33" s="13">
        <v>5</v>
      </c>
      <c r="BL33" s="13">
        <f t="shared" si="8"/>
        <v>86</v>
      </c>
      <c r="BM33" s="13">
        <v>86</v>
      </c>
      <c r="BN33" s="13"/>
      <c r="BO33" s="13">
        <f t="shared" si="9"/>
        <v>91</v>
      </c>
      <c r="BP33" s="13"/>
      <c r="BQ33" s="13"/>
      <c r="BR33" s="15"/>
      <c r="BS33" s="15">
        <v>50</v>
      </c>
      <c r="BT33" s="13">
        <v>0</v>
      </c>
      <c r="BU33" s="13">
        <v>5</v>
      </c>
      <c r="BV33" s="13">
        <f t="shared" si="15"/>
        <v>36</v>
      </c>
      <c r="BW33" s="13">
        <v>36</v>
      </c>
      <c r="BX33" s="93">
        <v>190</v>
      </c>
      <c r="BY33" s="13">
        <f t="shared" si="20"/>
        <v>231</v>
      </c>
      <c r="BZ33" s="13"/>
      <c r="CA33" s="13"/>
      <c r="CB33" s="15"/>
      <c r="CC33" s="15"/>
      <c r="CD33" s="13"/>
      <c r="CE33" s="13">
        <v>5</v>
      </c>
      <c r="CF33" s="13">
        <f t="shared" si="18"/>
        <v>36</v>
      </c>
      <c r="CG33" s="13">
        <v>36</v>
      </c>
      <c r="CH33" s="93">
        <v>190</v>
      </c>
      <c r="CI33" s="13">
        <f t="shared" si="21"/>
        <v>231</v>
      </c>
      <c r="CJ33" s="13"/>
      <c r="CK33" s="13"/>
      <c r="CL33" s="15"/>
      <c r="CM33" s="15"/>
      <c r="CN33" s="13"/>
      <c r="CO33" s="13">
        <v>5</v>
      </c>
      <c r="CP33" s="13">
        <f t="shared" si="14"/>
        <v>36</v>
      </c>
      <c r="CQ33" s="13">
        <v>36</v>
      </c>
      <c r="CR33" s="93">
        <v>190</v>
      </c>
      <c r="CS33" s="13">
        <f t="shared" si="22"/>
        <v>231</v>
      </c>
    </row>
    <row r="34" spans="1:97">
      <c r="A34" s="4">
        <v>510051300</v>
      </c>
      <c r="B34" s="13" t="s">
        <v>318</v>
      </c>
      <c r="C34" s="2">
        <v>28</v>
      </c>
      <c r="D34" s="13" t="s">
        <v>138</v>
      </c>
      <c r="E34" s="6" t="s">
        <v>40</v>
      </c>
      <c r="F34" s="13" t="s">
        <v>259</v>
      </c>
      <c r="G34" s="13">
        <v>4</v>
      </c>
      <c r="H34" s="13" t="s">
        <v>445</v>
      </c>
      <c r="I34" s="13">
        <v>0</v>
      </c>
      <c r="J34" s="13">
        <v>4025</v>
      </c>
      <c r="K34" s="13">
        <v>4025</v>
      </c>
      <c r="L34" s="13"/>
      <c r="M34" s="13">
        <v>4025</v>
      </c>
      <c r="N34" s="13"/>
      <c r="O34" s="13"/>
      <c r="P34" s="15"/>
      <c r="Q34" s="15"/>
      <c r="R34" s="13">
        <v>0</v>
      </c>
      <c r="S34" s="13">
        <v>4025</v>
      </c>
      <c r="T34" s="13">
        <v>4025</v>
      </c>
      <c r="U34" s="13"/>
      <c r="V34" s="13">
        <f t="shared" si="2"/>
        <v>4025</v>
      </c>
      <c r="W34" s="13"/>
      <c r="X34" s="13"/>
      <c r="Y34" s="15"/>
      <c r="Z34" s="15"/>
      <c r="AA34" s="13">
        <v>0</v>
      </c>
      <c r="AB34" s="13">
        <f t="shared" si="0"/>
        <v>4025</v>
      </c>
      <c r="AC34" s="13">
        <v>4025</v>
      </c>
      <c r="AD34" s="13"/>
      <c r="AE34" s="13">
        <f t="shared" si="3"/>
        <v>4025</v>
      </c>
      <c r="AF34" s="13"/>
      <c r="AG34" s="13"/>
      <c r="AH34" s="15"/>
      <c r="AI34" s="15"/>
      <c r="AJ34" s="13">
        <v>0</v>
      </c>
      <c r="AK34" s="13">
        <f t="shared" si="1"/>
        <v>4025</v>
      </c>
      <c r="AL34" s="13"/>
      <c r="AM34" s="13"/>
      <c r="AN34" s="13">
        <v>0</v>
      </c>
      <c r="AO34" s="13"/>
      <c r="AP34" s="13"/>
      <c r="AQ34" s="15"/>
      <c r="AR34" s="15">
        <v>135</v>
      </c>
      <c r="AS34" s="13">
        <v>0</v>
      </c>
      <c r="AT34" s="13">
        <f t="shared" si="4"/>
        <v>3890</v>
      </c>
      <c r="AU34" s="13">
        <v>3890</v>
      </c>
      <c r="AV34" s="13"/>
      <c r="AW34" s="13">
        <f t="shared" si="5"/>
        <v>3890</v>
      </c>
      <c r="AX34" s="13"/>
      <c r="AY34" s="13"/>
      <c r="AZ34" s="15">
        <v>120</v>
      </c>
      <c r="BA34" s="15"/>
      <c r="BB34" s="13">
        <v>0</v>
      </c>
      <c r="BC34" s="13">
        <f t="shared" si="6"/>
        <v>3770</v>
      </c>
      <c r="BD34" s="13">
        <v>3770</v>
      </c>
      <c r="BE34" s="13"/>
      <c r="BF34" s="13">
        <f t="shared" si="7"/>
        <v>3770</v>
      </c>
      <c r="BG34" s="13"/>
      <c r="BH34" s="13"/>
      <c r="BI34" s="15"/>
      <c r="BJ34" s="15"/>
      <c r="BK34" s="13">
        <v>0</v>
      </c>
      <c r="BL34" s="13">
        <f t="shared" si="8"/>
        <v>3770</v>
      </c>
      <c r="BM34" s="84">
        <v>3770</v>
      </c>
      <c r="BN34" s="13"/>
      <c r="BO34" s="13">
        <f t="shared" si="9"/>
        <v>3770</v>
      </c>
      <c r="BP34" s="13"/>
      <c r="BQ34" s="13"/>
      <c r="BR34" s="15"/>
      <c r="BS34" s="15">
        <v>75</v>
      </c>
      <c r="BT34" s="13">
        <v>0</v>
      </c>
      <c r="BU34" s="13">
        <v>0</v>
      </c>
      <c r="BV34" s="13">
        <f t="shared" si="15"/>
        <v>3695</v>
      </c>
      <c r="BW34" s="13">
        <v>3695</v>
      </c>
      <c r="BX34" s="93">
        <v>165</v>
      </c>
      <c r="BY34" s="13">
        <f t="shared" si="20"/>
        <v>3860</v>
      </c>
      <c r="BZ34" s="13"/>
      <c r="CA34" s="13"/>
      <c r="CB34" s="15"/>
      <c r="CC34" s="15"/>
      <c r="CD34" s="13"/>
      <c r="CE34" s="13">
        <v>0</v>
      </c>
      <c r="CF34" s="13">
        <f t="shared" si="18"/>
        <v>3695</v>
      </c>
      <c r="CG34" s="13">
        <v>3695</v>
      </c>
      <c r="CH34" s="93">
        <v>165</v>
      </c>
      <c r="CI34" s="13">
        <f t="shared" si="21"/>
        <v>3860</v>
      </c>
      <c r="CJ34" s="13"/>
      <c r="CK34" s="13"/>
      <c r="CL34" s="15"/>
      <c r="CM34" s="15"/>
      <c r="CN34" s="13"/>
      <c r="CO34" s="13">
        <v>0</v>
      </c>
      <c r="CP34" s="13">
        <f t="shared" si="14"/>
        <v>3695</v>
      </c>
      <c r="CQ34" s="13">
        <v>3695</v>
      </c>
      <c r="CR34" s="93">
        <v>165</v>
      </c>
      <c r="CS34" s="13">
        <f t="shared" si="22"/>
        <v>3860</v>
      </c>
    </row>
    <row r="35" spans="1:97">
      <c r="A35" s="4">
        <v>510059000</v>
      </c>
      <c r="B35" s="13" t="s">
        <v>328</v>
      </c>
      <c r="C35" s="2">
        <v>29</v>
      </c>
      <c r="D35" s="13" t="s">
        <v>140</v>
      </c>
      <c r="E35" s="6" t="s">
        <v>41</v>
      </c>
      <c r="F35" s="13" t="s">
        <v>258</v>
      </c>
      <c r="G35" s="13">
        <v>196</v>
      </c>
      <c r="H35" s="13" t="s">
        <v>440</v>
      </c>
      <c r="I35" s="13">
        <v>128</v>
      </c>
      <c r="J35" s="13">
        <v>100</v>
      </c>
      <c r="K35" s="13">
        <v>100</v>
      </c>
      <c r="L35" s="13"/>
      <c r="M35" s="13">
        <v>228</v>
      </c>
      <c r="N35" s="13"/>
      <c r="O35" s="13"/>
      <c r="P35" s="13"/>
      <c r="Q35" s="13"/>
      <c r="R35" s="13">
        <v>128</v>
      </c>
      <c r="S35" s="13">
        <v>100</v>
      </c>
      <c r="T35" s="13">
        <v>100</v>
      </c>
      <c r="U35" s="13"/>
      <c r="V35" s="13">
        <f t="shared" si="2"/>
        <v>228</v>
      </c>
      <c r="W35" s="13"/>
      <c r="X35" s="13"/>
      <c r="Y35" s="13"/>
      <c r="Z35" s="13"/>
      <c r="AA35" s="13">
        <v>128</v>
      </c>
      <c r="AB35" s="13">
        <f t="shared" si="0"/>
        <v>100</v>
      </c>
      <c r="AC35" s="13">
        <v>100</v>
      </c>
      <c r="AD35" s="13"/>
      <c r="AE35" s="13">
        <f t="shared" si="3"/>
        <v>228</v>
      </c>
      <c r="AF35" s="13"/>
      <c r="AG35" s="13"/>
      <c r="AH35" s="13"/>
      <c r="AI35" s="13"/>
      <c r="AJ35" s="13">
        <v>128</v>
      </c>
      <c r="AK35" s="13">
        <f t="shared" si="1"/>
        <v>100</v>
      </c>
      <c r="AL35" s="13"/>
      <c r="AM35" s="13"/>
      <c r="AN35" s="13">
        <v>0</v>
      </c>
      <c r="AO35" s="13"/>
      <c r="AP35" s="13"/>
      <c r="AQ35" s="13"/>
      <c r="AR35" s="13">
        <v>90</v>
      </c>
      <c r="AS35" s="13">
        <v>128</v>
      </c>
      <c r="AT35" s="13">
        <f t="shared" si="4"/>
        <v>10</v>
      </c>
      <c r="AU35" s="13">
        <v>10</v>
      </c>
      <c r="AV35" s="13"/>
      <c r="AW35" s="13">
        <f t="shared" si="5"/>
        <v>138</v>
      </c>
      <c r="AX35" s="13">
        <v>128</v>
      </c>
      <c r="AY35" s="13"/>
      <c r="AZ35" s="13">
        <v>138</v>
      </c>
      <c r="BA35" s="13"/>
      <c r="BB35" s="13">
        <v>0</v>
      </c>
      <c r="BC35" s="13">
        <f t="shared" si="6"/>
        <v>0</v>
      </c>
      <c r="BD35" s="13">
        <v>0</v>
      </c>
      <c r="BE35" s="13"/>
      <c r="BF35" s="13">
        <f t="shared" si="7"/>
        <v>0</v>
      </c>
      <c r="BG35" s="13"/>
      <c r="BH35" s="13"/>
      <c r="BI35" s="13"/>
      <c r="BJ35" s="13"/>
      <c r="BK35" s="13">
        <v>0</v>
      </c>
      <c r="BL35" s="13">
        <f t="shared" si="8"/>
        <v>0</v>
      </c>
      <c r="BM35" s="13">
        <v>0</v>
      </c>
      <c r="BN35" s="13"/>
      <c r="BO35" s="13">
        <f t="shared" si="9"/>
        <v>0</v>
      </c>
      <c r="BP35" s="13">
        <v>300</v>
      </c>
      <c r="BQ35" s="13"/>
      <c r="BR35" s="13">
        <v>70</v>
      </c>
      <c r="BS35" s="13">
        <v>50</v>
      </c>
      <c r="BT35" s="13">
        <v>8</v>
      </c>
      <c r="BU35" s="13">
        <v>0</v>
      </c>
      <c r="BV35" s="13">
        <f t="shared" si="15"/>
        <v>180</v>
      </c>
      <c r="BW35" s="13">
        <v>180</v>
      </c>
      <c r="BX35" s="93">
        <v>140</v>
      </c>
      <c r="BY35" s="13">
        <f t="shared" si="20"/>
        <v>328</v>
      </c>
      <c r="BZ35" s="13"/>
      <c r="CA35" s="13"/>
      <c r="CB35" s="13"/>
      <c r="CC35" s="13"/>
      <c r="CD35" s="13"/>
      <c r="CE35" s="13">
        <v>0</v>
      </c>
      <c r="CF35" s="13">
        <f t="shared" si="18"/>
        <v>180</v>
      </c>
      <c r="CG35" s="13">
        <v>180</v>
      </c>
      <c r="CH35" s="93">
        <v>140</v>
      </c>
      <c r="CI35" s="13">
        <f t="shared" si="21"/>
        <v>320</v>
      </c>
      <c r="CJ35" s="13"/>
      <c r="CK35" s="13"/>
      <c r="CL35" s="13"/>
      <c r="CM35" s="13"/>
      <c r="CN35" s="13"/>
      <c r="CO35" s="13">
        <v>0</v>
      </c>
      <c r="CP35" s="13">
        <f t="shared" si="14"/>
        <v>180</v>
      </c>
      <c r="CQ35" s="13">
        <v>180</v>
      </c>
      <c r="CR35" s="93">
        <v>140</v>
      </c>
      <c r="CS35" s="13">
        <f t="shared" si="22"/>
        <v>320</v>
      </c>
    </row>
    <row r="36" spans="1:97">
      <c r="A36" s="4">
        <v>510060000</v>
      </c>
      <c r="B36" s="13" t="s">
        <v>328</v>
      </c>
      <c r="C36" s="2">
        <v>30</v>
      </c>
      <c r="D36" s="13" t="s">
        <v>140</v>
      </c>
      <c r="E36" s="6" t="s">
        <v>42</v>
      </c>
      <c r="F36" s="13" t="s">
        <v>258</v>
      </c>
      <c r="G36" s="13">
        <v>190</v>
      </c>
      <c r="H36" s="13" t="s">
        <v>440</v>
      </c>
      <c r="I36" s="13">
        <v>81</v>
      </c>
      <c r="J36" s="13">
        <v>50</v>
      </c>
      <c r="K36" s="13">
        <v>50</v>
      </c>
      <c r="L36" s="13"/>
      <c r="M36" s="13">
        <v>131</v>
      </c>
      <c r="N36" s="13"/>
      <c r="O36" s="13"/>
      <c r="P36" s="13"/>
      <c r="Q36" s="13"/>
      <c r="R36" s="13">
        <v>81</v>
      </c>
      <c r="S36" s="13">
        <v>50</v>
      </c>
      <c r="T36" s="13">
        <v>50</v>
      </c>
      <c r="U36" s="13"/>
      <c r="V36" s="13">
        <f t="shared" si="2"/>
        <v>131</v>
      </c>
      <c r="W36" s="13"/>
      <c r="X36" s="13"/>
      <c r="Y36" s="13"/>
      <c r="Z36" s="13"/>
      <c r="AA36" s="13">
        <v>81</v>
      </c>
      <c r="AB36" s="13">
        <f t="shared" si="0"/>
        <v>50</v>
      </c>
      <c r="AC36" s="13">
        <v>50</v>
      </c>
      <c r="AD36" s="13"/>
      <c r="AE36" s="13">
        <f t="shared" si="3"/>
        <v>131</v>
      </c>
      <c r="AF36" s="13"/>
      <c r="AG36" s="13"/>
      <c r="AH36" s="13"/>
      <c r="AI36" s="13"/>
      <c r="AJ36" s="13">
        <v>81</v>
      </c>
      <c r="AK36" s="13">
        <f t="shared" si="1"/>
        <v>50</v>
      </c>
      <c r="AL36" s="13"/>
      <c r="AM36" s="13"/>
      <c r="AN36" s="13">
        <v>0</v>
      </c>
      <c r="AO36" s="13"/>
      <c r="AP36" s="13"/>
      <c r="AQ36" s="13"/>
      <c r="AR36" s="13">
        <v>45</v>
      </c>
      <c r="AS36" s="13">
        <v>81</v>
      </c>
      <c r="AT36" s="13">
        <f t="shared" si="4"/>
        <v>5</v>
      </c>
      <c r="AU36" s="13">
        <v>5</v>
      </c>
      <c r="AV36" s="13"/>
      <c r="AW36" s="13">
        <f t="shared" si="5"/>
        <v>86</v>
      </c>
      <c r="AX36" s="13">
        <v>81</v>
      </c>
      <c r="AY36" s="13"/>
      <c r="AZ36" s="13">
        <v>86</v>
      </c>
      <c r="BA36" s="13"/>
      <c r="BB36" s="13">
        <v>0</v>
      </c>
      <c r="BC36" s="13">
        <f t="shared" si="6"/>
        <v>0</v>
      </c>
      <c r="BD36" s="13">
        <v>0</v>
      </c>
      <c r="BE36" s="13"/>
      <c r="BF36" s="13">
        <f t="shared" si="7"/>
        <v>0</v>
      </c>
      <c r="BG36" s="13"/>
      <c r="BH36" s="13"/>
      <c r="BI36" s="13"/>
      <c r="BJ36" s="13"/>
      <c r="BK36" s="13">
        <v>0</v>
      </c>
      <c r="BL36" s="13">
        <f t="shared" si="8"/>
        <v>0</v>
      </c>
      <c r="BM36" s="13">
        <v>0</v>
      </c>
      <c r="BN36" s="13"/>
      <c r="BO36" s="13">
        <f t="shared" si="9"/>
        <v>0</v>
      </c>
      <c r="BP36" s="13">
        <v>300</v>
      </c>
      <c r="BQ36" s="13"/>
      <c r="BR36" s="13">
        <v>34</v>
      </c>
      <c r="BS36" s="13">
        <v>25</v>
      </c>
      <c r="BT36" s="13">
        <v>0</v>
      </c>
      <c r="BU36" s="13">
        <v>0</v>
      </c>
      <c r="BV36" s="13">
        <f t="shared" si="15"/>
        <v>241</v>
      </c>
      <c r="BW36" s="13">
        <v>241</v>
      </c>
      <c r="BX36" s="93">
        <v>50</v>
      </c>
      <c r="BY36" s="13">
        <f t="shared" si="20"/>
        <v>291</v>
      </c>
      <c r="BZ36" s="13"/>
      <c r="CA36" s="13"/>
      <c r="CB36" s="13"/>
      <c r="CC36" s="13"/>
      <c r="CD36" s="13"/>
      <c r="CE36" s="13">
        <v>0</v>
      </c>
      <c r="CF36" s="13">
        <f t="shared" si="18"/>
        <v>241</v>
      </c>
      <c r="CG36" s="13">
        <v>241</v>
      </c>
      <c r="CH36" s="93">
        <v>50</v>
      </c>
      <c r="CI36" s="13">
        <f t="shared" si="21"/>
        <v>291</v>
      </c>
      <c r="CJ36" s="13"/>
      <c r="CK36" s="13"/>
      <c r="CL36" s="13"/>
      <c r="CM36" s="13"/>
      <c r="CN36" s="13"/>
      <c r="CO36" s="13">
        <v>0</v>
      </c>
      <c r="CP36" s="13">
        <f t="shared" si="14"/>
        <v>241</v>
      </c>
      <c r="CQ36" s="13">
        <v>241</v>
      </c>
      <c r="CR36" s="93">
        <v>50</v>
      </c>
      <c r="CS36" s="13">
        <f t="shared" si="22"/>
        <v>291</v>
      </c>
    </row>
    <row r="37" spans="1:97">
      <c r="A37" s="4">
        <v>510064600</v>
      </c>
      <c r="B37" s="13" t="s">
        <v>320</v>
      </c>
      <c r="C37" s="2">
        <v>31</v>
      </c>
      <c r="D37" s="13" t="s">
        <v>141</v>
      </c>
      <c r="E37" s="6" t="s">
        <v>43</v>
      </c>
      <c r="F37" s="13" t="s">
        <v>259</v>
      </c>
      <c r="G37" s="13">
        <v>32.5</v>
      </c>
      <c r="H37" s="85" t="s">
        <v>443</v>
      </c>
      <c r="I37" s="13">
        <v>35</v>
      </c>
      <c r="J37" s="13">
        <v>300</v>
      </c>
      <c r="K37" s="13">
        <v>300</v>
      </c>
      <c r="L37" s="13"/>
      <c r="M37" s="13">
        <v>335</v>
      </c>
      <c r="N37" s="13"/>
      <c r="O37" s="13"/>
      <c r="P37" s="15"/>
      <c r="Q37" s="15"/>
      <c r="R37" s="13">
        <v>35</v>
      </c>
      <c r="S37" s="13">
        <v>300</v>
      </c>
      <c r="T37" s="13">
        <v>300</v>
      </c>
      <c r="U37" s="13"/>
      <c r="V37" s="13">
        <f t="shared" si="2"/>
        <v>335</v>
      </c>
      <c r="W37" s="13"/>
      <c r="X37" s="13"/>
      <c r="Y37" s="15"/>
      <c r="Z37" s="15"/>
      <c r="AA37" s="13">
        <v>35</v>
      </c>
      <c r="AB37" s="13">
        <f t="shared" si="0"/>
        <v>300</v>
      </c>
      <c r="AC37" s="13">
        <v>300</v>
      </c>
      <c r="AD37" s="13"/>
      <c r="AE37" s="13">
        <f t="shared" si="3"/>
        <v>335</v>
      </c>
      <c r="AF37" s="13"/>
      <c r="AG37" s="13"/>
      <c r="AH37" s="15"/>
      <c r="AI37" s="15"/>
      <c r="AJ37" s="13">
        <v>35</v>
      </c>
      <c r="AK37" s="13">
        <f t="shared" si="1"/>
        <v>300</v>
      </c>
      <c r="AL37" s="13"/>
      <c r="AM37" s="13"/>
      <c r="AN37" s="13">
        <v>0</v>
      </c>
      <c r="AO37" s="13"/>
      <c r="AP37" s="13"/>
      <c r="AQ37" s="15"/>
      <c r="AR37" s="15"/>
      <c r="AS37" s="13">
        <v>35</v>
      </c>
      <c r="AT37" s="13">
        <f t="shared" si="4"/>
        <v>300</v>
      </c>
      <c r="AU37" s="13">
        <v>300</v>
      </c>
      <c r="AV37" s="13"/>
      <c r="AW37" s="13">
        <f>AT37+AS37</f>
        <v>335</v>
      </c>
      <c r="AX37" s="13">
        <v>300</v>
      </c>
      <c r="AY37" s="13"/>
      <c r="AZ37" s="15"/>
      <c r="BA37" s="15"/>
      <c r="BB37" s="13">
        <v>35</v>
      </c>
      <c r="BC37" s="13">
        <f>(AT37:AT37+AX37)-(AY37+AZ37+BA37)</f>
        <v>600</v>
      </c>
      <c r="BD37" s="13">
        <v>600</v>
      </c>
      <c r="BE37" s="13"/>
      <c r="BF37" s="13">
        <f t="shared" si="7"/>
        <v>635</v>
      </c>
      <c r="BG37" s="13"/>
      <c r="BH37" s="13"/>
      <c r="BI37" s="15">
        <v>300</v>
      </c>
      <c r="BJ37" s="15"/>
      <c r="BK37" s="13">
        <v>35</v>
      </c>
      <c r="BL37" s="13">
        <f t="shared" si="8"/>
        <v>300</v>
      </c>
      <c r="BM37" s="13">
        <v>300</v>
      </c>
      <c r="BN37" s="13"/>
      <c r="BO37" s="13">
        <f t="shared" si="9"/>
        <v>335</v>
      </c>
      <c r="BP37" s="13">
        <v>1</v>
      </c>
      <c r="BQ37" s="13"/>
      <c r="BR37" s="15">
        <v>180</v>
      </c>
      <c r="BS37" s="15"/>
      <c r="BT37" s="13">
        <v>0</v>
      </c>
      <c r="BU37" s="24">
        <v>35</v>
      </c>
      <c r="BV37" s="13">
        <f>(BM37+BP37)-(BQ37+BR37+BS37)</f>
        <v>121</v>
      </c>
      <c r="BW37" s="13">
        <v>121</v>
      </c>
      <c r="BX37" s="93">
        <v>0</v>
      </c>
      <c r="BY37" s="13">
        <f t="shared" si="20"/>
        <v>156</v>
      </c>
      <c r="BZ37" s="13">
        <v>300</v>
      </c>
      <c r="CA37" s="13"/>
      <c r="CB37" s="15"/>
      <c r="CC37" s="15"/>
      <c r="CD37" s="13"/>
      <c r="CE37" s="24">
        <v>35</v>
      </c>
      <c r="CF37" s="13">
        <f>(BW37+BZ37)-(CA37+CB37+CC37)</f>
        <v>421</v>
      </c>
      <c r="CG37" s="13">
        <v>421</v>
      </c>
      <c r="CH37" s="93">
        <v>0</v>
      </c>
      <c r="CI37" s="13">
        <f t="shared" si="21"/>
        <v>456</v>
      </c>
      <c r="CJ37" s="13"/>
      <c r="CK37" s="13"/>
      <c r="CL37" s="15"/>
      <c r="CM37" s="15"/>
      <c r="CN37" s="13"/>
      <c r="CO37" s="24">
        <v>35</v>
      </c>
      <c r="CP37" s="13">
        <f>(CG37+CJ37)-(CK37+CL37+CM37)</f>
        <v>421</v>
      </c>
      <c r="CQ37" s="13">
        <v>421</v>
      </c>
      <c r="CR37" s="93">
        <v>0</v>
      </c>
      <c r="CS37" s="13">
        <f t="shared" si="22"/>
        <v>456</v>
      </c>
    </row>
    <row r="38" spans="1:97">
      <c r="A38" s="4">
        <v>510248300</v>
      </c>
      <c r="B38" s="13" t="s">
        <v>320</v>
      </c>
      <c r="C38" s="2">
        <v>32</v>
      </c>
      <c r="D38" s="13" t="s">
        <v>138</v>
      </c>
      <c r="E38" s="6" t="s">
        <v>44</v>
      </c>
      <c r="F38" s="13" t="s">
        <v>133</v>
      </c>
      <c r="G38" s="13">
        <v>6.9</v>
      </c>
      <c r="H38" s="13" t="s">
        <v>436</v>
      </c>
      <c r="I38" s="13">
        <v>147</v>
      </c>
      <c r="J38" s="13">
        <v>0</v>
      </c>
      <c r="K38" s="13">
        <v>0</v>
      </c>
      <c r="L38" s="13"/>
      <c r="M38" s="13">
        <v>147</v>
      </c>
      <c r="N38" s="13"/>
      <c r="O38" s="13"/>
      <c r="P38" s="15"/>
      <c r="Q38" s="15"/>
      <c r="R38" s="13">
        <v>147</v>
      </c>
      <c r="S38" s="13">
        <v>0</v>
      </c>
      <c r="T38" s="13"/>
      <c r="U38" s="13"/>
      <c r="V38" s="13">
        <f t="shared" si="2"/>
        <v>147</v>
      </c>
      <c r="W38" s="13"/>
      <c r="X38" s="13"/>
      <c r="Y38" s="15"/>
      <c r="Z38" s="15"/>
      <c r="AA38" s="13">
        <v>147</v>
      </c>
      <c r="AB38" s="13">
        <f t="shared" si="0"/>
        <v>0</v>
      </c>
      <c r="AC38" s="13">
        <v>0</v>
      </c>
      <c r="AD38" s="13"/>
      <c r="AE38" s="13">
        <f t="shared" si="3"/>
        <v>147</v>
      </c>
      <c r="AF38" s="13"/>
      <c r="AG38" s="13"/>
      <c r="AH38" s="15"/>
      <c r="AI38" s="15"/>
      <c r="AJ38" s="13">
        <v>147</v>
      </c>
      <c r="AK38" s="13">
        <f t="shared" si="1"/>
        <v>0</v>
      </c>
      <c r="AL38" s="13"/>
      <c r="AM38" s="13"/>
      <c r="AN38" s="13">
        <v>0</v>
      </c>
      <c r="AO38" s="13">
        <v>375</v>
      </c>
      <c r="AP38" s="13"/>
      <c r="AQ38" s="15"/>
      <c r="AR38" s="15">
        <v>90</v>
      </c>
      <c r="AS38" s="13">
        <v>147</v>
      </c>
      <c r="AT38" s="13">
        <f t="shared" si="4"/>
        <v>285</v>
      </c>
      <c r="AU38" s="13">
        <v>285</v>
      </c>
      <c r="AV38" s="13"/>
      <c r="AW38" s="13">
        <f t="shared" si="5"/>
        <v>432</v>
      </c>
      <c r="AX38" s="13"/>
      <c r="AY38" s="13"/>
      <c r="AZ38" s="15">
        <v>240</v>
      </c>
      <c r="BA38" s="15"/>
      <c r="BB38" s="13">
        <v>147</v>
      </c>
      <c r="BC38" s="13">
        <f t="shared" si="6"/>
        <v>45</v>
      </c>
      <c r="BD38" s="13">
        <v>45</v>
      </c>
      <c r="BE38" s="13"/>
      <c r="BF38" s="13">
        <f t="shared" si="7"/>
        <v>192</v>
      </c>
      <c r="BG38" s="13"/>
      <c r="BH38" s="13"/>
      <c r="BI38" s="15"/>
      <c r="BJ38" s="15"/>
      <c r="BK38" s="13">
        <v>147</v>
      </c>
      <c r="BL38" s="13">
        <f t="shared" si="8"/>
        <v>45</v>
      </c>
      <c r="BM38" s="13">
        <v>45</v>
      </c>
      <c r="BN38" s="13"/>
      <c r="BO38" s="13">
        <f t="shared" si="9"/>
        <v>192</v>
      </c>
      <c r="BP38" s="13"/>
      <c r="BQ38" s="13"/>
      <c r="BR38" s="15"/>
      <c r="BS38" s="15">
        <v>45</v>
      </c>
      <c r="BT38" s="13">
        <v>0</v>
      </c>
      <c r="BU38" s="13">
        <v>0</v>
      </c>
      <c r="BV38" s="13">
        <f t="shared" ref="BV38:BV50" si="23">(BL38:BL38+BP38)-(BQ38+BR38+BS38)</f>
        <v>0</v>
      </c>
      <c r="BW38" s="13">
        <v>0</v>
      </c>
      <c r="BX38" s="93">
        <v>90</v>
      </c>
      <c r="BY38" s="13">
        <f t="shared" si="20"/>
        <v>90</v>
      </c>
      <c r="BZ38" s="13"/>
      <c r="CA38" s="13"/>
      <c r="CB38" s="15"/>
      <c r="CC38" s="15"/>
      <c r="CD38" s="13"/>
      <c r="CE38" s="13">
        <v>0</v>
      </c>
      <c r="CF38" s="13">
        <f t="shared" ref="CF38:CF51" si="24">(BV38:BV38+BZ38)-(CA38+CB38+CC38)</f>
        <v>0</v>
      </c>
      <c r="CG38" s="13">
        <v>0</v>
      </c>
      <c r="CH38" s="93">
        <v>90</v>
      </c>
      <c r="CI38" s="13">
        <f t="shared" si="21"/>
        <v>90</v>
      </c>
      <c r="CJ38" s="13"/>
      <c r="CK38" s="13"/>
      <c r="CL38" s="15"/>
      <c r="CM38" s="15"/>
      <c r="CN38" s="13"/>
      <c r="CO38" s="13">
        <v>0</v>
      </c>
      <c r="CP38" s="13">
        <f t="shared" ref="CP38:CP51" si="25">(CF38:CF38+CJ38)-(CK38+CL38+CM38)</f>
        <v>0</v>
      </c>
      <c r="CQ38" s="13">
        <v>0</v>
      </c>
      <c r="CR38" s="93">
        <v>90</v>
      </c>
      <c r="CS38" s="13">
        <f t="shared" si="22"/>
        <v>90</v>
      </c>
    </row>
    <row r="39" spans="1:97">
      <c r="A39" s="4">
        <v>510248400</v>
      </c>
      <c r="B39" s="13" t="s">
        <v>320</v>
      </c>
      <c r="C39" s="2">
        <v>33</v>
      </c>
      <c r="D39" s="13" t="s">
        <v>138</v>
      </c>
      <c r="E39" s="6" t="s">
        <v>45</v>
      </c>
      <c r="F39" s="13" t="s">
        <v>133</v>
      </c>
      <c r="G39" s="13">
        <v>9.26</v>
      </c>
      <c r="H39" s="13" t="s">
        <v>436</v>
      </c>
      <c r="I39" s="13">
        <v>0</v>
      </c>
      <c r="J39" s="13">
        <v>277</v>
      </c>
      <c r="K39" s="13">
        <v>277</v>
      </c>
      <c r="L39" s="13"/>
      <c r="M39" s="13">
        <v>277</v>
      </c>
      <c r="N39" s="13"/>
      <c r="O39" s="13"/>
      <c r="P39" s="15"/>
      <c r="Q39" s="15"/>
      <c r="R39" s="13">
        <v>0</v>
      </c>
      <c r="S39" s="13">
        <v>277</v>
      </c>
      <c r="T39" s="13">
        <v>277</v>
      </c>
      <c r="U39" s="13"/>
      <c r="V39" s="13">
        <f t="shared" si="2"/>
        <v>277</v>
      </c>
      <c r="W39" s="13"/>
      <c r="X39" s="13"/>
      <c r="Y39" s="15"/>
      <c r="Z39" s="15"/>
      <c r="AA39" s="13">
        <v>0</v>
      </c>
      <c r="AB39" s="13">
        <f t="shared" si="0"/>
        <v>277</v>
      </c>
      <c r="AC39" s="13">
        <v>277</v>
      </c>
      <c r="AD39" s="13"/>
      <c r="AE39" s="13">
        <f t="shared" si="3"/>
        <v>277</v>
      </c>
      <c r="AF39" s="13"/>
      <c r="AG39" s="13"/>
      <c r="AH39" s="15"/>
      <c r="AI39" s="15"/>
      <c r="AJ39" s="13">
        <v>0</v>
      </c>
      <c r="AK39" s="13">
        <f t="shared" si="1"/>
        <v>277</v>
      </c>
      <c r="AL39" s="13"/>
      <c r="AM39" s="13"/>
      <c r="AN39" s="13">
        <v>0</v>
      </c>
      <c r="AO39" s="13"/>
      <c r="AP39" s="13"/>
      <c r="AQ39" s="15"/>
      <c r="AR39" s="15">
        <v>90</v>
      </c>
      <c r="AS39" s="13">
        <v>0</v>
      </c>
      <c r="AT39" s="13">
        <f t="shared" si="4"/>
        <v>187</v>
      </c>
      <c r="AU39" s="13">
        <v>187</v>
      </c>
      <c r="AV39" s="13"/>
      <c r="AW39" s="13">
        <f t="shared" si="5"/>
        <v>187</v>
      </c>
      <c r="AX39" s="13"/>
      <c r="AY39" s="13"/>
      <c r="AZ39" s="15">
        <v>187</v>
      </c>
      <c r="BA39" s="15"/>
      <c r="BB39" s="13">
        <v>0</v>
      </c>
      <c r="BC39" s="13">
        <f t="shared" si="6"/>
        <v>0</v>
      </c>
      <c r="BD39" s="13">
        <v>0</v>
      </c>
      <c r="BE39" s="13"/>
      <c r="BF39" s="13">
        <f t="shared" si="7"/>
        <v>0</v>
      </c>
      <c r="BG39" s="13">
        <v>400</v>
      </c>
      <c r="BH39" s="13"/>
      <c r="BI39" s="15"/>
      <c r="BJ39" s="15"/>
      <c r="BK39" s="13">
        <v>0</v>
      </c>
      <c r="BL39" s="13">
        <f t="shared" si="8"/>
        <v>400</v>
      </c>
      <c r="BM39" s="13">
        <v>400</v>
      </c>
      <c r="BN39" s="13"/>
      <c r="BO39" s="13">
        <f t="shared" si="9"/>
        <v>400</v>
      </c>
      <c r="BP39" s="13"/>
      <c r="BQ39" s="13"/>
      <c r="BR39" s="15">
        <v>51</v>
      </c>
      <c r="BS39" s="15">
        <v>50</v>
      </c>
      <c r="BT39" s="13">
        <v>0</v>
      </c>
      <c r="BU39" s="13">
        <v>0</v>
      </c>
      <c r="BV39" s="13">
        <f t="shared" si="23"/>
        <v>299</v>
      </c>
      <c r="BW39" s="13">
        <v>299</v>
      </c>
      <c r="BX39" s="93">
        <v>95</v>
      </c>
      <c r="BY39" s="13">
        <f t="shared" si="20"/>
        <v>394</v>
      </c>
      <c r="BZ39" s="13"/>
      <c r="CA39" s="13"/>
      <c r="CB39" s="15"/>
      <c r="CC39" s="15"/>
      <c r="CD39" s="13"/>
      <c r="CE39" s="13">
        <v>0</v>
      </c>
      <c r="CF39" s="13">
        <f t="shared" si="24"/>
        <v>299</v>
      </c>
      <c r="CG39" s="13"/>
      <c r="CH39" s="93">
        <v>95</v>
      </c>
      <c r="CI39" s="13">
        <f t="shared" si="21"/>
        <v>394</v>
      </c>
      <c r="CJ39" s="13"/>
      <c r="CK39" s="13"/>
      <c r="CL39" s="15"/>
      <c r="CM39" s="15"/>
      <c r="CN39" s="13"/>
      <c r="CO39" s="13">
        <v>0</v>
      </c>
      <c r="CP39" s="13">
        <f t="shared" si="25"/>
        <v>299</v>
      </c>
      <c r="CQ39" s="13"/>
      <c r="CR39" s="93">
        <v>95</v>
      </c>
      <c r="CS39" s="13">
        <f t="shared" si="22"/>
        <v>394</v>
      </c>
    </row>
    <row r="40" spans="1:97">
      <c r="A40" s="4">
        <v>520029500</v>
      </c>
      <c r="B40" s="13" t="s">
        <v>319</v>
      </c>
      <c r="C40" s="2">
        <v>34</v>
      </c>
      <c r="D40" s="13" t="s">
        <v>142</v>
      </c>
      <c r="E40" s="6" t="s">
        <v>46</v>
      </c>
      <c r="F40" s="13" t="s">
        <v>259</v>
      </c>
      <c r="G40" s="13">
        <v>1750</v>
      </c>
      <c r="H40" s="13" t="s">
        <v>444</v>
      </c>
      <c r="I40" s="13">
        <v>86</v>
      </c>
      <c r="J40" s="13">
        <v>20</v>
      </c>
      <c r="K40" s="13">
        <v>40</v>
      </c>
      <c r="L40" s="13"/>
      <c r="M40" s="13">
        <v>126</v>
      </c>
      <c r="N40" s="13"/>
      <c r="O40" s="13"/>
      <c r="P40" s="15"/>
      <c r="Q40" s="15"/>
      <c r="R40" s="13">
        <v>86</v>
      </c>
      <c r="S40" s="13">
        <v>40</v>
      </c>
      <c r="T40" s="13">
        <v>40</v>
      </c>
      <c r="U40" s="13"/>
      <c r="V40" s="13">
        <f t="shared" si="2"/>
        <v>126</v>
      </c>
      <c r="W40" s="13"/>
      <c r="X40" s="13"/>
      <c r="Y40" s="15"/>
      <c r="Z40" s="15"/>
      <c r="AA40" s="13">
        <v>86</v>
      </c>
      <c r="AB40" s="13">
        <f t="shared" si="0"/>
        <v>40</v>
      </c>
      <c r="AC40" s="13">
        <v>40</v>
      </c>
      <c r="AD40" s="13"/>
      <c r="AE40" s="13">
        <f t="shared" si="3"/>
        <v>126</v>
      </c>
      <c r="AF40" s="13"/>
      <c r="AG40" s="13"/>
      <c r="AH40" s="15"/>
      <c r="AI40" s="15"/>
      <c r="AJ40" s="13">
        <v>86</v>
      </c>
      <c r="AK40" s="13">
        <f t="shared" si="1"/>
        <v>40</v>
      </c>
      <c r="AL40" s="13"/>
      <c r="AM40" s="13"/>
      <c r="AN40" s="13">
        <v>0</v>
      </c>
      <c r="AO40" s="13">
        <v>86</v>
      </c>
      <c r="AP40" s="13"/>
      <c r="AQ40" s="15"/>
      <c r="AR40" s="15">
        <v>45</v>
      </c>
      <c r="AS40" s="13">
        <v>0</v>
      </c>
      <c r="AT40" s="13">
        <f t="shared" si="4"/>
        <v>81</v>
      </c>
      <c r="AU40" s="13">
        <v>81</v>
      </c>
      <c r="AV40" s="13"/>
      <c r="AW40" s="13">
        <f t="shared" si="5"/>
        <v>81</v>
      </c>
      <c r="AX40" s="13">
        <v>40</v>
      </c>
      <c r="AY40" s="13"/>
      <c r="AZ40" s="15">
        <v>121</v>
      </c>
      <c r="BA40" s="15"/>
      <c r="BB40" s="13">
        <v>0</v>
      </c>
      <c r="BC40" s="13">
        <f t="shared" si="6"/>
        <v>0</v>
      </c>
      <c r="BD40" s="13">
        <v>0</v>
      </c>
      <c r="BE40" s="13"/>
      <c r="BF40" s="13">
        <f t="shared" si="7"/>
        <v>0</v>
      </c>
      <c r="BG40" s="13">
        <v>40</v>
      </c>
      <c r="BH40" s="13"/>
      <c r="BI40" s="15"/>
      <c r="BJ40" s="15"/>
      <c r="BK40" s="13">
        <v>0</v>
      </c>
      <c r="BL40" s="13">
        <f t="shared" si="8"/>
        <v>40</v>
      </c>
      <c r="BM40" s="13">
        <v>40</v>
      </c>
      <c r="BN40" s="13"/>
      <c r="BO40" s="13">
        <f t="shared" si="9"/>
        <v>40</v>
      </c>
      <c r="BP40" s="13"/>
      <c r="BQ40" s="13"/>
      <c r="BR40" s="15"/>
      <c r="BS40" s="15">
        <v>40</v>
      </c>
      <c r="BT40" s="13">
        <v>1</v>
      </c>
      <c r="BU40" s="13">
        <v>0</v>
      </c>
      <c r="BV40" s="13">
        <f t="shared" si="23"/>
        <v>0</v>
      </c>
      <c r="BW40" s="13">
        <v>0</v>
      </c>
      <c r="BX40" s="93">
        <v>40</v>
      </c>
      <c r="BY40" s="13">
        <f t="shared" si="20"/>
        <v>41</v>
      </c>
      <c r="BZ40" s="13">
        <v>40</v>
      </c>
      <c r="CA40" s="13"/>
      <c r="CB40" s="15"/>
      <c r="CC40" s="15"/>
      <c r="CD40" s="13"/>
      <c r="CE40" s="13">
        <v>0</v>
      </c>
      <c r="CF40" s="13">
        <f t="shared" si="24"/>
        <v>40</v>
      </c>
      <c r="CG40" s="13">
        <v>40</v>
      </c>
      <c r="CH40" s="93">
        <v>40</v>
      </c>
      <c r="CI40" s="13">
        <f t="shared" si="21"/>
        <v>80</v>
      </c>
      <c r="CJ40" s="13"/>
      <c r="CK40" s="13"/>
      <c r="CL40" s="15"/>
      <c r="CM40" s="15"/>
      <c r="CN40" s="13"/>
      <c r="CO40" s="13">
        <v>0</v>
      </c>
      <c r="CP40" s="13">
        <f t="shared" si="25"/>
        <v>40</v>
      </c>
      <c r="CQ40" s="13">
        <v>40</v>
      </c>
      <c r="CR40" s="93">
        <v>40</v>
      </c>
      <c r="CS40" s="13">
        <f t="shared" si="22"/>
        <v>80</v>
      </c>
    </row>
    <row r="41" spans="1:97">
      <c r="A41" s="4">
        <v>520067600</v>
      </c>
      <c r="B41" s="13" t="s">
        <v>326</v>
      </c>
      <c r="C41" s="2">
        <v>35</v>
      </c>
      <c r="D41" s="13" t="s">
        <v>143</v>
      </c>
      <c r="E41" s="6" t="s">
        <v>47</v>
      </c>
      <c r="F41" s="13" t="s">
        <v>143</v>
      </c>
      <c r="G41" s="13">
        <v>1147.1600000000001</v>
      </c>
      <c r="H41" s="13" t="s">
        <v>442</v>
      </c>
      <c r="I41" s="13">
        <v>28</v>
      </c>
      <c r="J41" s="13">
        <v>0</v>
      </c>
      <c r="K41" s="13">
        <v>0</v>
      </c>
      <c r="L41" s="13"/>
      <c r="M41" s="13">
        <v>28</v>
      </c>
      <c r="N41" s="13"/>
      <c r="O41" s="13"/>
      <c r="P41" s="13"/>
      <c r="Q41" s="13"/>
      <c r="R41" s="13">
        <v>28</v>
      </c>
      <c r="S41" s="13">
        <v>0</v>
      </c>
      <c r="T41" s="13"/>
      <c r="U41" s="13"/>
      <c r="V41" s="13">
        <f t="shared" si="2"/>
        <v>28</v>
      </c>
      <c r="W41" s="13"/>
      <c r="X41" s="13"/>
      <c r="Y41" s="13"/>
      <c r="Z41" s="13"/>
      <c r="AA41" s="13">
        <v>28</v>
      </c>
      <c r="AB41" s="13">
        <f t="shared" si="0"/>
        <v>0</v>
      </c>
      <c r="AC41" s="13">
        <v>0</v>
      </c>
      <c r="AD41" s="13"/>
      <c r="AE41" s="13">
        <f t="shared" si="3"/>
        <v>28</v>
      </c>
      <c r="AF41" s="13"/>
      <c r="AG41" s="13"/>
      <c r="AH41" s="13"/>
      <c r="AI41" s="13"/>
      <c r="AJ41" s="13">
        <v>28</v>
      </c>
      <c r="AK41" s="13">
        <f t="shared" si="1"/>
        <v>0</v>
      </c>
      <c r="AL41" s="13"/>
      <c r="AM41" s="13"/>
      <c r="AN41" s="13">
        <v>0</v>
      </c>
      <c r="AO41" s="13">
        <v>28</v>
      </c>
      <c r="AP41" s="13"/>
      <c r="AQ41" s="13"/>
      <c r="AR41" s="13">
        <v>28</v>
      </c>
      <c r="AS41" s="13">
        <v>0</v>
      </c>
      <c r="AT41" s="13">
        <f t="shared" si="4"/>
        <v>0</v>
      </c>
      <c r="AU41" s="13">
        <v>0</v>
      </c>
      <c r="AV41" s="13"/>
      <c r="AW41" s="13">
        <f t="shared" si="5"/>
        <v>0</v>
      </c>
      <c r="AX41" s="13"/>
      <c r="AY41" s="13"/>
      <c r="AZ41" s="13"/>
      <c r="BA41" s="13"/>
      <c r="BB41" s="13">
        <v>0</v>
      </c>
      <c r="BC41" s="13">
        <f t="shared" si="6"/>
        <v>0</v>
      </c>
      <c r="BD41" s="13">
        <v>0</v>
      </c>
      <c r="BE41" s="13"/>
      <c r="BF41" s="13">
        <f t="shared" si="7"/>
        <v>0</v>
      </c>
      <c r="BG41" s="13">
        <v>110</v>
      </c>
      <c r="BH41" s="13"/>
      <c r="BI41" s="13">
        <v>40</v>
      </c>
      <c r="BJ41" s="13">
        <v>25</v>
      </c>
      <c r="BK41" s="13">
        <v>0</v>
      </c>
      <c r="BL41" s="13">
        <f t="shared" si="8"/>
        <v>45</v>
      </c>
      <c r="BM41" s="13">
        <v>45</v>
      </c>
      <c r="BN41" s="13"/>
      <c r="BO41" s="13">
        <f t="shared" si="9"/>
        <v>45</v>
      </c>
      <c r="BP41" s="13"/>
      <c r="BQ41" s="13"/>
      <c r="BR41" s="13"/>
      <c r="BS41" s="13">
        <v>30</v>
      </c>
      <c r="BT41" s="13">
        <v>0</v>
      </c>
      <c r="BU41" s="13">
        <v>0</v>
      </c>
      <c r="BV41" s="13">
        <f t="shared" si="23"/>
        <v>15</v>
      </c>
      <c r="BW41" s="13">
        <v>15</v>
      </c>
      <c r="BX41" s="93">
        <v>38</v>
      </c>
      <c r="BY41" s="13">
        <f t="shared" si="20"/>
        <v>53</v>
      </c>
      <c r="BZ41" s="13"/>
      <c r="CA41" s="13"/>
      <c r="CB41" s="13"/>
      <c r="CC41" s="13"/>
      <c r="CD41" s="13"/>
      <c r="CE41" s="13">
        <v>0</v>
      </c>
      <c r="CF41" s="13">
        <f t="shared" si="24"/>
        <v>15</v>
      </c>
      <c r="CG41" s="13">
        <v>15</v>
      </c>
      <c r="CH41" s="93">
        <v>38</v>
      </c>
      <c r="CI41" s="13">
        <f t="shared" si="21"/>
        <v>53</v>
      </c>
      <c r="CJ41" s="13"/>
      <c r="CK41" s="13"/>
      <c r="CL41" s="13"/>
      <c r="CM41" s="13"/>
      <c r="CN41" s="13"/>
      <c r="CO41" s="13">
        <v>0</v>
      </c>
      <c r="CP41" s="13">
        <f t="shared" si="25"/>
        <v>15</v>
      </c>
      <c r="CQ41" s="13">
        <v>15</v>
      </c>
      <c r="CR41" s="93">
        <v>38</v>
      </c>
      <c r="CS41" s="13">
        <f t="shared" si="22"/>
        <v>53</v>
      </c>
    </row>
    <row r="42" spans="1:97">
      <c r="A42" s="4">
        <v>520067900</v>
      </c>
      <c r="B42" s="13" t="s">
        <v>319</v>
      </c>
      <c r="C42" s="2">
        <v>36</v>
      </c>
      <c r="D42" s="13" t="s">
        <v>143</v>
      </c>
      <c r="E42" s="6" t="s">
        <v>48</v>
      </c>
      <c r="F42" s="13" t="s">
        <v>143</v>
      </c>
      <c r="G42" s="13">
        <v>520.48</v>
      </c>
      <c r="H42" s="13" t="s">
        <v>442</v>
      </c>
      <c r="I42" s="13">
        <v>0</v>
      </c>
      <c r="J42" s="13">
        <v>135</v>
      </c>
      <c r="K42" s="13">
        <v>135</v>
      </c>
      <c r="L42" s="13"/>
      <c r="M42" s="13">
        <v>135</v>
      </c>
      <c r="N42" s="13"/>
      <c r="O42" s="13"/>
      <c r="P42" s="15"/>
      <c r="Q42" s="15"/>
      <c r="R42" s="13">
        <v>0</v>
      </c>
      <c r="S42" s="13">
        <v>135</v>
      </c>
      <c r="T42" s="13">
        <v>135</v>
      </c>
      <c r="U42" s="13"/>
      <c r="V42" s="13">
        <f t="shared" si="2"/>
        <v>135</v>
      </c>
      <c r="W42" s="13"/>
      <c r="X42" s="13"/>
      <c r="Y42" s="15"/>
      <c r="Z42" s="15"/>
      <c r="AA42" s="13">
        <v>0</v>
      </c>
      <c r="AB42" s="13">
        <f t="shared" si="0"/>
        <v>135</v>
      </c>
      <c r="AC42" s="13">
        <v>135</v>
      </c>
      <c r="AD42" s="13"/>
      <c r="AE42" s="13">
        <f t="shared" si="3"/>
        <v>135</v>
      </c>
      <c r="AF42" s="13"/>
      <c r="AG42" s="13"/>
      <c r="AH42" s="15"/>
      <c r="AI42" s="15"/>
      <c r="AJ42" s="13">
        <v>0</v>
      </c>
      <c r="AK42" s="13">
        <f t="shared" si="1"/>
        <v>135</v>
      </c>
      <c r="AL42" s="13"/>
      <c r="AM42" s="13"/>
      <c r="AN42" s="13">
        <v>0</v>
      </c>
      <c r="AO42" s="13"/>
      <c r="AP42" s="13"/>
      <c r="AQ42" s="15"/>
      <c r="AR42" s="15"/>
      <c r="AS42" s="13">
        <v>0</v>
      </c>
      <c r="AT42" s="13">
        <f t="shared" si="4"/>
        <v>135</v>
      </c>
      <c r="AU42" s="13">
        <v>135</v>
      </c>
      <c r="AV42" s="13"/>
      <c r="AW42" s="13">
        <f t="shared" si="5"/>
        <v>135</v>
      </c>
      <c r="AX42" s="13"/>
      <c r="AY42" s="13"/>
      <c r="AZ42" s="15">
        <v>80</v>
      </c>
      <c r="BA42" s="15"/>
      <c r="BB42" s="13">
        <v>0</v>
      </c>
      <c r="BC42" s="13">
        <f t="shared" si="6"/>
        <v>55</v>
      </c>
      <c r="BD42" s="13">
        <v>55</v>
      </c>
      <c r="BE42" s="13"/>
      <c r="BF42" s="13">
        <f t="shared" si="7"/>
        <v>55</v>
      </c>
      <c r="BG42" s="13"/>
      <c r="BH42" s="13"/>
      <c r="BI42" s="15"/>
      <c r="BJ42" s="15"/>
      <c r="BK42" s="13">
        <v>0</v>
      </c>
      <c r="BL42" s="13">
        <f t="shared" si="8"/>
        <v>55</v>
      </c>
      <c r="BM42" s="13">
        <v>55</v>
      </c>
      <c r="BN42" s="13"/>
      <c r="BO42" s="13">
        <f t="shared" si="9"/>
        <v>55</v>
      </c>
      <c r="BP42" s="13"/>
      <c r="BQ42" s="13"/>
      <c r="BR42" s="15"/>
      <c r="BS42" s="15"/>
      <c r="BT42" s="13">
        <v>0</v>
      </c>
      <c r="BU42" s="13">
        <v>0</v>
      </c>
      <c r="BV42" s="13">
        <f t="shared" si="23"/>
        <v>55</v>
      </c>
      <c r="BW42" s="13">
        <v>55</v>
      </c>
      <c r="BX42" s="93">
        <v>0</v>
      </c>
      <c r="BY42" s="13">
        <f t="shared" si="20"/>
        <v>55</v>
      </c>
      <c r="BZ42" s="13"/>
      <c r="CA42" s="13"/>
      <c r="CB42" s="15"/>
      <c r="CC42" s="15"/>
      <c r="CD42" s="13"/>
      <c r="CE42" s="13">
        <v>0</v>
      </c>
      <c r="CF42" s="13">
        <f t="shared" si="24"/>
        <v>55</v>
      </c>
      <c r="CG42" s="13">
        <v>55</v>
      </c>
      <c r="CH42" s="93">
        <v>0</v>
      </c>
      <c r="CI42" s="13">
        <f t="shared" si="21"/>
        <v>55</v>
      </c>
      <c r="CJ42" s="13"/>
      <c r="CK42" s="13"/>
      <c r="CL42" s="15"/>
      <c r="CM42" s="15"/>
      <c r="CN42" s="13"/>
      <c r="CO42" s="13">
        <v>0</v>
      </c>
      <c r="CP42" s="13">
        <f t="shared" si="25"/>
        <v>55</v>
      </c>
      <c r="CQ42" s="13">
        <v>55</v>
      </c>
      <c r="CR42" s="93">
        <v>0</v>
      </c>
      <c r="CS42" s="13">
        <f t="shared" si="22"/>
        <v>55</v>
      </c>
    </row>
    <row r="43" spans="1:97">
      <c r="A43" s="4">
        <v>520068600</v>
      </c>
      <c r="B43" s="13" t="s">
        <v>319</v>
      </c>
      <c r="C43" s="2">
        <v>37</v>
      </c>
      <c r="D43" s="13">
        <v>0</v>
      </c>
      <c r="E43" s="6" t="s">
        <v>173</v>
      </c>
      <c r="F43" s="13" t="s">
        <v>254</v>
      </c>
      <c r="G43" s="13">
        <v>863</v>
      </c>
      <c r="H43" s="13" t="s">
        <v>446</v>
      </c>
      <c r="I43" s="13">
        <v>0</v>
      </c>
      <c r="J43" s="13">
        <v>1825</v>
      </c>
      <c r="K43" s="13">
        <v>1825</v>
      </c>
      <c r="L43" s="13"/>
      <c r="M43" s="13">
        <v>1825</v>
      </c>
      <c r="N43" s="13"/>
      <c r="O43" s="13"/>
      <c r="P43" s="13"/>
      <c r="Q43" s="13"/>
      <c r="R43" s="13">
        <v>0</v>
      </c>
      <c r="S43" s="13">
        <v>1825</v>
      </c>
      <c r="T43" s="13">
        <v>1825</v>
      </c>
      <c r="U43" s="13"/>
      <c r="V43" s="13">
        <f t="shared" si="2"/>
        <v>1825</v>
      </c>
      <c r="W43" s="13"/>
      <c r="X43" s="13"/>
      <c r="Y43" s="13"/>
      <c r="Z43" s="13"/>
      <c r="AA43" s="13">
        <v>0</v>
      </c>
      <c r="AB43" s="13">
        <f t="shared" si="0"/>
        <v>1825</v>
      </c>
      <c r="AC43" s="13">
        <v>1825</v>
      </c>
      <c r="AD43" s="13"/>
      <c r="AE43" s="13">
        <f t="shared" si="3"/>
        <v>1825</v>
      </c>
      <c r="AF43" s="13"/>
      <c r="AG43" s="13"/>
      <c r="AH43" s="13"/>
      <c r="AI43" s="13"/>
      <c r="AJ43" s="13">
        <v>0</v>
      </c>
      <c r="AK43" s="13">
        <f t="shared" si="1"/>
        <v>1825</v>
      </c>
      <c r="AL43" s="13"/>
      <c r="AM43" s="13"/>
      <c r="AN43" s="13">
        <v>0</v>
      </c>
      <c r="AO43" s="13"/>
      <c r="AP43" s="13"/>
      <c r="AQ43" s="13"/>
      <c r="AR43" s="13">
        <v>120</v>
      </c>
      <c r="AS43" s="13">
        <v>0</v>
      </c>
      <c r="AT43" s="13">
        <f>(AK43:AK43+AO43)-(AP43+AQ43+AR43)</f>
        <v>1705</v>
      </c>
      <c r="AU43" s="13">
        <v>1705</v>
      </c>
      <c r="AV43" s="13"/>
      <c r="AW43" s="13">
        <f t="shared" si="5"/>
        <v>1705</v>
      </c>
      <c r="AX43" s="13"/>
      <c r="AY43" s="13"/>
      <c r="AZ43" s="13"/>
      <c r="BA43" s="13"/>
      <c r="BB43" s="13">
        <v>0</v>
      </c>
      <c r="BC43" s="24">
        <f t="shared" si="6"/>
        <v>1705</v>
      </c>
      <c r="BD43" s="24">
        <v>1705</v>
      </c>
      <c r="BE43" s="13"/>
      <c r="BF43" s="13">
        <f t="shared" si="7"/>
        <v>1705</v>
      </c>
      <c r="BG43" s="13"/>
      <c r="BH43" s="13"/>
      <c r="BI43" s="13"/>
      <c r="BJ43" s="13"/>
      <c r="BK43" s="13">
        <v>0</v>
      </c>
      <c r="BL43" s="13">
        <f t="shared" si="8"/>
        <v>1705</v>
      </c>
      <c r="BM43" s="84">
        <v>1705</v>
      </c>
      <c r="BN43" s="13"/>
      <c r="BO43" s="13">
        <f t="shared" si="9"/>
        <v>1705</v>
      </c>
      <c r="BP43" s="13"/>
      <c r="BQ43" s="13"/>
      <c r="BR43" s="13"/>
      <c r="BS43" s="13">
        <v>1400</v>
      </c>
      <c r="BT43" s="13"/>
      <c r="BU43" s="13">
        <v>0</v>
      </c>
      <c r="BV43" s="13">
        <f t="shared" si="23"/>
        <v>305</v>
      </c>
      <c r="BW43" s="13">
        <v>305</v>
      </c>
      <c r="BX43" s="93">
        <v>1385</v>
      </c>
      <c r="BY43" s="13">
        <f t="shared" si="20"/>
        <v>1690</v>
      </c>
      <c r="BZ43" s="13"/>
      <c r="CA43" s="13"/>
      <c r="CB43" s="13"/>
      <c r="CC43" s="13"/>
      <c r="CD43" s="13"/>
      <c r="CE43" s="13">
        <v>0</v>
      </c>
      <c r="CF43" s="13">
        <f t="shared" si="24"/>
        <v>305</v>
      </c>
      <c r="CG43" s="13">
        <v>305</v>
      </c>
      <c r="CH43" s="93">
        <v>1385</v>
      </c>
      <c r="CI43" s="13">
        <f t="shared" si="21"/>
        <v>1690</v>
      </c>
      <c r="CJ43" s="13"/>
      <c r="CK43" s="13"/>
      <c r="CL43" s="13"/>
      <c r="CM43" s="13"/>
      <c r="CN43" s="13"/>
      <c r="CO43" s="13">
        <v>0</v>
      </c>
      <c r="CP43" s="13">
        <f t="shared" si="25"/>
        <v>305</v>
      </c>
      <c r="CQ43" s="13">
        <v>305</v>
      </c>
      <c r="CR43" s="93">
        <v>1385</v>
      </c>
      <c r="CS43" s="13">
        <f t="shared" si="22"/>
        <v>1690</v>
      </c>
    </row>
    <row r="44" spans="1:97">
      <c r="A44" s="4">
        <v>520068700</v>
      </c>
      <c r="B44" s="13" t="s">
        <v>320</v>
      </c>
      <c r="C44" s="2">
        <v>38</v>
      </c>
      <c r="D44" s="13">
        <v>0</v>
      </c>
      <c r="E44" s="6" t="s">
        <v>49</v>
      </c>
      <c r="F44" s="13" t="s">
        <v>254</v>
      </c>
      <c r="G44" s="13">
        <v>1300</v>
      </c>
      <c r="H44" s="13" t="s">
        <v>447</v>
      </c>
      <c r="I44" s="13">
        <v>0</v>
      </c>
      <c r="J44" s="13">
        <v>66</v>
      </c>
      <c r="K44" s="13">
        <v>66</v>
      </c>
      <c r="L44" s="13"/>
      <c r="M44" s="13">
        <v>66</v>
      </c>
      <c r="N44" s="13"/>
      <c r="O44" s="13"/>
      <c r="P44" s="13"/>
      <c r="Q44" s="13"/>
      <c r="R44" s="13">
        <v>0</v>
      </c>
      <c r="S44" s="13">
        <v>66</v>
      </c>
      <c r="T44" s="13">
        <v>66</v>
      </c>
      <c r="U44" s="13"/>
      <c r="V44" s="13">
        <f t="shared" si="2"/>
        <v>66</v>
      </c>
      <c r="W44" s="13"/>
      <c r="X44" s="13"/>
      <c r="Y44" s="13"/>
      <c r="Z44" s="13"/>
      <c r="AA44" s="13">
        <v>0</v>
      </c>
      <c r="AB44" s="13">
        <f t="shared" si="0"/>
        <v>66</v>
      </c>
      <c r="AC44" s="13">
        <v>66</v>
      </c>
      <c r="AD44" s="13"/>
      <c r="AE44" s="13">
        <f t="shared" si="3"/>
        <v>66</v>
      </c>
      <c r="AF44" s="13"/>
      <c r="AG44" s="13"/>
      <c r="AH44" s="13"/>
      <c r="AI44" s="13"/>
      <c r="AJ44" s="13">
        <v>0</v>
      </c>
      <c r="AK44" s="13">
        <f t="shared" si="1"/>
        <v>66</v>
      </c>
      <c r="AL44" s="13"/>
      <c r="AM44" s="13"/>
      <c r="AN44" s="13">
        <v>0</v>
      </c>
      <c r="AO44" s="13"/>
      <c r="AP44" s="13"/>
      <c r="AQ44" s="13"/>
      <c r="AR44" s="13">
        <v>66</v>
      </c>
      <c r="AS44" s="13">
        <v>0</v>
      </c>
      <c r="AT44" s="13">
        <f t="shared" si="4"/>
        <v>0</v>
      </c>
      <c r="AU44" s="13"/>
      <c r="AV44" s="13"/>
      <c r="AW44" s="13">
        <f t="shared" si="5"/>
        <v>0</v>
      </c>
      <c r="AX44" s="13">
        <v>90</v>
      </c>
      <c r="AY44" s="13"/>
      <c r="AZ44" s="13"/>
      <c r="BA44" s="13"/>
      <c r="BB44" s="13">
        <v>0</v>
      </c>
      <c r="BC44" s="13">
        <f t="shared" si="6"/>
        <v>90</v>
      </c>
      <c r="BD44" s="13">
        <v>90</v>
      </c>
      <c r="BE44" s="13"/>
      <c r="BF44" s="13">
        <f t="shared" si="7"/>
        <v>90</v>
      </c>
      <c r="BG44" s="13"/>
      <c r="BH44" s="13"/>
      <c r="BI44" s="13"/>
      <c r="BJ44" s="13">
        <v>90</v>
      </c>
      <c r="BK44" s="13">
        <v>0</v>
      </c>
      <c r="BL44" s="13">
        <f t="shared" si="8"/>
        <v>0</v>
      </c>
      <c r="BM44" s="13">
        <v>0</v>
      </c>
      <c r="BN44" s="13"/>
      <c r="BO44" s="13">
        <f t="shared" si="9"/>
        <v>0</v>
      </c>
      <c r="BP44" s="13"/>
      <c r="BQ44" s="13"/>
      <c r="BR44" s="13"/>
      <c r="BS44" s="13"/>
      <c r="BT44" s="13"/>
      <c r="BU44" s="13">
        <v>0</v>
      </c>
      <c r="BV44" s="13">
        <f t="shared" si="23"/>
        <v>0</v>
      </c>
      <c r="BW44" s="13">
        <v>0</v>
      </c>
      <c r="BX44" s="93">
        <v>0</v>
      </c>
      <c r="BY44" s="13">
        <f t="shared" si="20"/>
        <v>0</v>
      </c>
      <c r="BZ44" s="13">
        <v>100</v>
      </c>
      <c r="CA44" s="13"/>
      <c r="CB44" s="13"/>
      <c r="CC44" s="13">
        <v>100</v>
      </c>
      <c r="CD44" s="13"/>
      <c r="CE44" s="13">
        <v>0</v>
      </c>
      <c r="CF44" s="13">
        <f t="shared" si="24"/>
        <v>0</v>
      </c>
      <c r="CG44" s="13">
        <v>0</v>
      </c>
      <c r="CH44" s="93">
        <v>100</v>
      </c>
      <c r="CI44" s="13">
        <f t="shared" si="21"/>
        <v>100</v>
      </c>
      <c r="CJ44" s="13"/>
      <c r="CK44" s="13"/>
      <c r="CL44" s="13"/>
      <c r="CM44" s="13"/>
      <c r="CN44" s="13"/>
      <c r="CO44" s="13">
        <v>0</v>
      </c>
      <c r="CP44" s="13">
        <f t="shared" si="25"/>
        <v>0</v>
      </c>
      <c r="CQ44" s="13">
        <v>0</v>
      </c>
      <c r="CR44" s="93">
        <v>100</v>
      </c>
      <c r="CS44" s="13">
        <f t="shared" si="22"/>
        <v>100</v>
      </c>
    </row>
    <row r="45" spans="1:97">
      <c r="A45" s="4">
        <v>530071000</v>
      </c>
      <c r="B45" s="13" t="s">
        <v>320</v>
      </c>
      <c r="C45" s="2">
        <v>39</v>
      </c>
      <c r="D45" s="13" t="s">
        <v>144</v>
      </c>
      <c r="E45" s="6" t="s">
        <v>174</v>
      </c>
      <c r="F45" s="13" t="s">
        <v>255</v>
      </c>
      <c r="G45" s="13">
        <v>665</v>
      </c>
      <c r="H45" s="13" t="s">
        <v>453</v>
      </c>
      <c r="I45" s="13">
        <v>9</v>
      </c>
      <c r="J45" s="13">
        <v>120</v>
      </c>
      <c r="K45" s="13">
        <v>120</v>
      </c>
      <c r="L45" s="13"/>
      <c r="M45" s="13">
        <v>129</v>
      </c>
      <c r="N45" s="13"/>
      <c r="O45" s="13"/>
      <c r="P45" s="13"/>
      <c r="Q45" s="13"/>
      <c r="R45" s="13">
        <v>9</v>
      </c>
      <c r="S45" s="13">
        <v>120</v>
      </c>
      <c r="T45" s="13">
        <v>120</v>
      </c>
      <c r="U45" s="13"/>
      <c r="V45" s="13">
        <f t="shared" si="2"/>
        <v>129</v>
      </c>
      <c r="W45" s="13"/>
      <c r="X45" s="13"/>
      <c r="Y45" s="13"/>
      <c r="Z45" s="13"/>
      <c r="AA45" s="13">
        <v>9</v>
      </c>
      <c r="AB45" s="13">
        <f t="shared" si="0"/>
        <v>120</v>
      </c>
      <c r="AC45" s="13">
        <v>120</v>
      </c>
      <c r="AD45" s="13"/>
      <c r="AE45" s="13">
        <f t="shared" si="3"/>
        <v>129</v>
      </c>
      <c r="AF45" s="13"/>
      <c r="AG45" s="13"/>
      <c r="AH45" s="13"/>
      <c r="AI45" s="13"/>
      <c r="AJ45" s="13">
        <v>9</v>
      </c>
      <c r="AK45" s="13">
        <f t="shared" si="1"/>
        <v>120</v>
      </c>
      <c r="AL45" s="13"/>
      <c r="AM45" s="13"/>
      <c r="AN45" s="13">
        <v>0</v>
      </c>
      <c r="AO45" s="13"/>
      <c r="AP45" s="13"/>
      <c r="AQ45" s="13"/>
      <c r="AR45" s="13">
        <v>45</v>
      </c>
      <c r="AS45" s="13">
        <v>9</v>
      </c>
      <c r="AT45" s="13">
        <f t="shared" si="4"/>
        <v>75</v>
      </c>
      <c r="AU45" s="13">
        <v>75</v>
      </c>
      <c r="AV45" s="13"/>
      <c r="AW45" s="13">
        <f t="shared" si="5"/>
        <v>84</v>
      </c>
      <c r="AX45" s="13">
        <v>49</v>
      </c>
      <c r="AY45" s="13"/>
      <c r="AZ45" s="13">
        <v>124</v>
      </c>
      <c r="BA45" s="13"/>
      <c r="BB45" s="13">
        <v>0</v>
      </c>
      <c r="BC45" s="13">
        <f t="shared" si="6"/>
        <v>0</v>
      </c>
      <c r="BD45" s="13">
        <v>0</v>
      </c>
      <c r="BE45" s="13"/>
      <c r="BF45" s="13">
        <f t="shared" si="7"/>
        <v>0</v>
      </c>
      <c r="BG45" s="13"/>
      <c r="BH45" s="13"/>
      <c r="BI45" s="13"/>
      <c r="BJ45" s="13"/>
      <c r="BK45" s="13">
        <v>0</v>
      </c>
      <c r="BL45" s="13">
        <f t="shared" si="8"/>
        <v>0</v>
      </c>
      <c r="BM45" s="13">
        <v>0</v>
      </c>
      <c r="BN45" s="13"/>
      <c r="BO45" s="13">
        <f t="shared" si="9"/>
        <v>0</v>
      </c>
      <c r="BP45" s="13"/>
      <c r="BQ45" s="13"/>
      <c r="BR45" s="13"/>
      <c r="BS45" s="13"/>
      <c r="BT45" s="13">
        <v>4</v>
      </c>
      <c r="BU45" s="13">
        <v>0</v>
      </c>
      <c r="BV45" s="13">
        <f t="shared" si="23"/>
        <v>0</v>
      </c>
      <c r="BW45" s="13">
        <v>0</v>
      </c>
      <c r="BX45" s="93">
        <v>0</v>
      </c>
      <c r="BY45" s="13">
        <f t="shared" si="20"/>
        <v>4</v>
      </c>
      <c r="BZ45" s="13">
        <v>25</v>
      </c>
      <c r="CA45" s="13"/>
      <c r="CB45" s="13"/>
      <c r="CC45" s="13">
        <v>25</v>
      </c>
      <c r="CD45" s="13"/>
      <c r="CE45" s="13">
        <v>0</v>
      </c>
      <c r="CF45" s="13">
        <f t="shared" si="24"/>
        <v>0</v>
      </c>
      <c r="CG45" s="13">
        <v>0</v>
      </c>
      <c r="CH45" s="93">
        <v>25</v>
      </c>
      <c r="CI45" s="13">
        <f t="shared" si="21"/>
        <v>25</v>
      </c>
      <c r="CJ45" s="13"/>
      <c r="CK45" s="13"/>
      <c r="CL45" s="13"/>
      <c r="CM45" s="13"/>
      <c r="CN45" s="13"/>
      <c r="CO45" s="13">
        <v>0</v>
      </c>
      <c r="CP45" s="13">
        <f t="shared" si="25"/>
        <v>0</v>
      </c>
      <c r="CQ45" s="13">
        <v>0</v>
      </c>
      <c r="CR45" s="93">
        <v>25</v>
      </c>
      <c r="CS45" s="13">
        <f t="shared" si="22"/>
        <v>25</v>
      </c>
    </row>
    <row r="46" spans="1:97">
      <c r="A46" s="4">
        <v>600048001</v>
      </c>
      <c r="B46" s="13" t="s">
        <v>163</v>
      </c>
      <c r="C46" s="2">
        <v>40</v>
      </c>
      <c r="D46" s="13" t="s">
        <v>145</v>
      </c>
      <c r="E46" s="6" t="s">
        <v>50</v>
      </c>
      <c r="F46" s="13" t="s">
        <v>257</v>
      </c>
      <c r="G46" s="13">
        <v>11.5</v>
      </c>
      <c r="H46" s="13" t="s">
        <v>440</v>
      </c>
      <c r="I46" s="13">
        <v>1880</v>
      </c>
      <c r="J46" s="13">
        <v>0</v>
      </c>
      <c r="K46" s="13">
        <v>0</v>
      </c>
      <c r="L46" s="13"/>
      <c r="M46" s="13">
        <v>1880</v>
      </c>
      <c r="N46" s="13"/>
      <c r="O46" s="13"/>
      <c r="P46" s="13"/>
      <c r="Q46" s="13"/>
      <c r="R46" s="13">
        <v>1880</v>
      </c>
      <c r="S46" s="13">
        <v>0</v>
      </c>
      <c r="T46" s="13">
        <v>0</v>
      </c>
      <c r="U46" s="13"/>
      <c r="V46" s="13">
        <f t="shared" si="2"/>
        <v>1880</v>
      </c>
      <c r="W46" s="13"/>
      <c r="X46" s="13"/>
      <c r="Y46" s="13"/>
      <c r="Z46" s="13"/>
      <c r="AA46" s="13">
        <v>1880</v>
      </c>
      <c r="AB46" s="13">
        <f t="shared" si="0"/>
        <v>0</v>
      </c>
      <c r="AC46" s="13">
        <v>0</v>
      </c>
      <c r="AD46" s="13"/>
      <c r="AE46" s="13">
        <f t="shared" si="3"/>
        <v>1880</v>
      </c>
      <c r="AF46" s="13"/>
      <c r="AG46" s="13"/>
      <c r="AH46" s="13"/>
      <c r="AI46" s="13"/>
      <c r="AJ46" s="13">
        <v>1880</v>
      </c>
      <c r="AK46" s="13">
        <f t="shared" si="1"/>
        <v>0</v>
      </c>
      <c r="AL46" s="13"/>
      <c r="AM46" s="13"/>
      <c r="AN46" s="13">
        <v>0</v>
      </c>
      <c r="AO46" s="13"/>
      <c r="AP46" s="13"/>
      <c r="AQ46" s="13"/>
      <c r="AR46" s="13"/>
      <c r="AS46" s="13">
        <v>1880</v>
      </c>
      <c r="AT46" s="13">
        <f t="shared" si="4"/>
        <v>0</v>
      </c>
      <c r="AU46" s="13">
        <v>0</v>
      </c>
      <c r="AV46" s="13"/>
      <c r="AW46" s="13">
        <f t="shared" si="5"/>
        <v>1880</v>
      </c>
      <c r="AX46" s="13">
        <v>960</v>
      </c>
      <c r="AY46" s="13"/>
      <c r="AZ46" s="13">
        <v>960</v>
      </c>
      <c r="BA46" s="13"/>
      <c r="BB46" s="13">
        <v>920</v>
      </c>
      <c r="BC46" s="13">
        <f t="shared" si="6"/>
        <v>0</v>
      </c>
      <c r="BD46" s="13">
        <v>0</v>
      </c>
      <c r="BE46" s="13"/>
      <c r="BF46" s="13">
        <f t="shared" si="7"/>
        <v>920</v>
      </c>
      <c r="BG46" s="13"/>
      <c r="BH46" s="13"/>
      <c r="BI46" s="13"/>
      <c r="BJ46" s="13"/>
      <c r="BK46" s="13">
        <v>920</v>
      </c>
      <c r="BL46" s="13">
        <f t="shared" si="8"/>
        <v>0</v>
      </c>
      <c r="BM46" s="13">
        <v>0</v>
      </c>
      <c r="BN46" s="13"/>
      <c r="BO46" s="13">
        <f t="shared" si="9"/>
        <v>920</v>
      </c>
      <c r="BP46" s="13"/>
      <c r="BQ46" s="13"/>
      <c r="BR46" s="13"/>
      <c r="BS46" s="13"/>
      <c r="BT46" s="13">
        <v>0</v>
      </c>
      <c r="BU46" s="24">
        <v>921</v>
      </c>
      <c r="BV46" s="13">
        <f t="shared" si="23"/>
        <v>0</v>
      </c>
      <c r="BW46" s="13">
        <v>0</v>
      </c>
      <c r="BX46" s="93">
        <v>0</v>
      </c>
      <c r="BY46" s="13">
        <f t="shared" si="20"/>
        <v>921</v>
      </c>
      <c r="BZ46" s="13"/>
      <c r="CA46" s="13"/>
      <c r="CB46" s="13"/>
      <c r="CC46" s="13"/>
      <c r="CD46" s="13"/>
      <c r="CE46" s="24">
        <v>921</v>
      </c>
      <c r="CF46" s="13">
        <f t="shared" si="24"/>
        <v>0</v>
      </c>
      <c r="CG46" s="13">
        <v>0</v>
      </c>
      <c r="CH46" s="93">
        <v>0</v>
      </c>
      <c r="CI46" s="13">
        <f t="shared" si="21"/>
        <v>921</v>
      </c>
      <c r="CJ46" s="13"/>
      <c r="CK46" s="13"/>
      <c r="CL46" s="13"/>
      <c r="CM46" s="13"/>
      <c r="CN46" s="13"/>
      <c r="CO46" s="24">
        <v>921</v>
      </c>
      <c r="CP46" s="13">
        <f t="shared" si="25"/>
        <v>0</v>
      </c>
      <c r="CQ46" s="13">
        <v>0</v>
      </c>
      <c r="CR46" s="93">
        <v>0</v>
      </c>
      <c r="CS46" s="13">
        <f t="shared" si="22"/>
        <v>921</v>
      </c>
    </row>
    <row r="47" spans="1:97">
      <c r="A47" s="4">
        <v>600051100</v>
      </c>
      <c r="B47" s="13" t="s">
        <v>213</v>
      </c>
      <c r="C47" s="2">
        <v>41</v>
      </c>
      <c r="D47" s="13" t="s">
        <v>146</v>
      </c>
      <c r="E47" s="6" t="s">
        <v>164</v>
      </c>
      <c r="F47" s="13" t="s">
        <v>265</v>
      </c>
      <c r="G47" s="14">
        <v>2.65</v>
      </c>
      <c r="H47" s="13" t="s">
        <v>450</v>
      </c>
      <c r="I47" s="13">
        <v>420</v>
      </c>
      <c r="J47" s="13">
        <v>2970</v>
      </c>
      <c r="K47" s="13">
        <v>2970</v>
      </c>
      <c r="L47" s="13"/>
      <c r="M47" s="13">
        <v>3390</v>
      </c>
      <c r="N47" s="13"/>
      <c r="O47" s="13"/>
      <c r="P47" s="13"/>
      <c r="Q47" s="13"/>
      <c r="R47" s="13">
        <v>420</v>
      </c>
      <c r="S47" s="13">
        <v>2970</v>
      </c>
      <c r="T47" s="13">
        <v>2970</v>
      </c>
      <c r="U47" s="13"/>
      <c r="V47" s="13">
        <f t="shared" si="2"/>
        <v>3390</v>
      </c>
      <c r="W47" s="13"/>
      <c r="X47" s="13"/>
      <c r="Y47" s="13"/>
      <c r="Z47" s="13"/>
      <c r="AA47" s="13">
        <v>420</v>
      </c>
      <c r="AB47" s="13">
        <f t="shared" si="0"/>
        <v>2970</v>
      </c>
      <c r="AC47" s="13">
        <v>2970</v>
      </c>
      <c r="AD47" s="13"/>
      <c r="AE47" s="13">
        <f t="shared" si="3"/>
        <v>3390</v>
      </c>
      <c r="AF47" s="13"/>
      <c r="AG47" s="13"/>
      <c r="AH47" s="13"/>
      <c r="AI47" s="13"/>
      <c r="AJ47" s="13">
        <v>420</v>
      </c>
      <c r="AK47" s="13">
        <f t="shared" si="1"/>
        <v>2970</v>
      </c>
      <c r="AL47" s="13"/>
      <c r="AM47" s="13"/>
      <c r="AN47" s="13">
        <v>0</v>
      </c>
      <c r="AO47" s="13"/>
      <c r="AP47" s="13"/>
      <c r="AQ47" s="13"/>
      <c r="AR47" s="13">
        <v>2970</v>
      </c>
      <c r="AS47" s="13">
        <v>420</v>
      </c>
      <c r="AT47" s="13">
        <f t="shared" si="4"/>
        <v>0</v>
      </c>
      <c r="AU47" s="13">
        <v>0</v>
      </c>
      <c r="AV47" s="13"/>
      <c r="AW47" s="13">
        <f t="shared" si="5"/>
        <v>420</v>
      </c>
      <c r="AX47" s="13">
        <v>420</v>
      </c>
      <c r="AY47" s="13"/>
      <c r="AZ47" s="13">
        <v>420</v>
      </c>
      <c r="BA47" s="13"/>
      <c r="BB47" s="13">
        <v>0</v>
      </c>
      <c r="BC47" s="13">
        <f t="shared" si="6"/>
        <v>0</v>
      </c>
      <c r="BD47" s="13">
        <v>0</v>
      </c>
      <c r="BE47" s="13"/>
      <c r="BF47" s="13">
        <f t="shared" si="7"/>
        <v>0</v>
      </c>
      <c r="BG47" s="13"/>
      <c r="BH47" s="13"/>
      <c r="BI47" s="13"/>
      <c r="BJ47" s="13"/>
      <c r="BK47" s="13">
        <v>0</v>
      </c>
      <c r="BL47" s="13">
        <f t="shared" si="8"/>
        <v>0</v>
      </c>
      <c r="BM47" s="13">
        <v>0</v>
      </c>
      <c r="BN47" s="13"/>
      <c r="BO47" s="13">
        <f t="shared" si="9"/>
        <v>0</v>
      </c>
      <c r="BP47" s="13"/>
      <c r="BQ47" s="13"/>
      <c r="BR47" s="13"/>
      <c r="BS47" s="13"/>
      <c r="BT47" s="13">
        <v>60</v>
      </c>
      <c r="BU47" s="13">
        <v>0</v>
      </c>
      <c r="BV47" s="13">
        <f t="shared" si="23"/>
        <v>0</v>
      </c>
      <c r="BW47" s="13">
        <v>0</v>
      </c>
      <c r="BX47" s="93">
        <v>5670</v>
      </c>
      <c r="BY47" s="13">
        <f t="shared" si="20"/>
        <v>5730</v>
      </c>
      <c r="BZ47" s="13"/>
      <c r="CA47" s="13"/>
      <c r="CB47" s="13"/>
      <c r="CC47" s="13"/>
      <c r="CD47" s="13"/>
      <c r="CE47" s="13">
        <v>0</v>
      </c>
      <c r="CF47" s="13">
        <f t="shared" si="24"/>
        <v>0</v>
      </c>
      <c r="CG47" s="13">
        <v>0</v>
      </c>
      <c r="CH47" s="93">
        <v>5670</v>
      </c>
      <c r="CI47" s="13">
        <f t="shared" si="21"/>
        <v>5670</v>
      </c>
      <c r="CJ47" s="13"/>
      <c r="CK47" s="13"/>
      <c r="CL47" s="13"/>
      <c r="CM47" s="13"/>
      <c r="CN47" s="13"/>
      <c r="CO47" s="13">
        <v>0</v>
      </c>
      <c r="CP47" s="13">
        <f t="shared" si="25"/>
        <v>0</v>
      </c>
      <c r="CQ47" s="13">
        <v>0</v>
      </c>
      <c r="CR47" s="93">
        <v>5670</v>
      </c>
      <c r="CS47" s="13">
        <f t="shared" si="22"/>
        <v>5670</v>
      </c>
    </row>
    <row r="48" spans="1:97">
      <c r="A48" s="4">
        <v>600051200</v>
      </c>
      <c r="B48" s="13" t="s">
        <v>213</v>
      </c>
      <c r="C48" s="2">
        <v>42</v>
      </c>
      <c r="D48" s="13" t="s">
        <v>146</v>
      </c>
      <c r="E48" s="6" t="s">
        <v>169</v>
      </c>
      <c r="F48" s="13" t="s">
        <v>265</v>
      </c>
      <c r="G48" s="14">
        <v>2.65</v>
      </c>
      <c r="H48" s="13" t="s">
        <v>450</v>
      </c>
      <c r="I48" s="13">
        <v>810</v>
      </c>
      <c r="J48" s="13">
        <v>2950</v>
      </c>
      <c r="K48" s="13">
        <v>2950</v>
      </c>
      <c r="L48" s="13"/>
      <c r="M48" s="13">
        <v>3760</v>
      </c>
      <c r="N48" s="13"/>
      <c r="O48" s="13"/>
      <c r="P48" s="13"/>
      <c r="Q48" s="13"/>
      <c r="R48" s="13">
        <v>810</v>
      </c>
      <c r="S48" s="13">
        <v>2950</v>
      </c>
      <c r="T48" s="13">
        <v>2950</v>
      </c>
      <c r="U48" s="13"/>
      <c r="V48" s="13">
        <f t="shared" si="2"/>
        <v>3760</v>
      </c>
      <c r="W48" s="13"/>
      <c r="X48" s="13"/>
      <c r="Y48" s="13"/>
      <c r="Z48" s="13"/>
      <c r="AA48" s="13">
        <v>810</v>
      </c>
      <c r="AB48" s="13">
        <f t="shared" si="0"/>
        <v>2950</v>
      </c>
      <c r="AC48" s="13">
        <v>2950</v>
      </c>
      <c r="AD48" s="13"/>
      <c r="AE48" s="13">
        <f t="shared" si="3"/>
        <v>3760</v>
      </c>
      <c r="AF48" s="13"/>
      <c r="AG48" s="13"/>
      <c r="AH48" s="13"/>
      <c r="AI48" s="13"/>
      <c r="AJ48" s="13">
        <v>810</v>
      </c>
      <c r="AK48" s="13">
        <f t="shared" si="1"/>
        <v>2950</v>
      </c>
      <c r="AL48" s="13"/>
      <c r="AM48" s="13"/>
      <c r="AN48" s="13">
        <v>0</v>
      </c>
      <c r="AO48" s="13"/>
      <c r="AP48" s="13"/>
      <c r="AQ48" s="13"/>
      <c r="AR48" s="13">
        <v>2950</v>
      </c>
      <c r="AS48" s="13">
        <v>810</v>
      </c>
      <c r="AT48" s="13">
        <f t="shared" si="4"/>
        <v>0</v>
      </c>
      <c r="AU48" s="13">
        <v>0</v>
      </c>
      <c r="AV48" s="13"/>
      <c r="AW48" s="13">
        <f t="shared" si="5"/>
        <v>810</v>
      </c>
      <c r="AX48" s="13">
        <v>810</v>
      </c>
      <c r="AY48" s="13"/>
      <c r="AZ48" s="13">
        <v>810</v>
      </c>
      <c r="BA48" s="13"/>
      <c r="BB48" s="13">
        <v>0</v>
      </c>
      <c r="BC48" s="13">
        <f t="shared" si="6"/>
        <v>0</v>
      </c>
      <c r="BD48" s="13">
        <v>0</v>
      </c>
      <c r="BE48" s="13"/>
      <c r="BF48" s="13">
        <f t="shared" si="7"/>
        <v>0</v>
      </c>
      <c r="BG48" s="13"/>
      <c r="BH48" s="13"/>
      <c r="BI48" s="13"/>
      <c r="BJ48" s="13"/>
      <c r="BK48" s="13">
        <v>0</v>
      </c>
      <c r="BL48" s="13">
        <f t="shared" si="8"/>
        <v>0</v>
      </c>
      <c r="BM48" s="13">
        <v>0</v>
      </c>
      <c r="BN48" s="13"/>
      <c r="BO48" s="13">
        <f t="shared" si="9"/>
        <v>0</v>
      </c>
      <c r="BP48" s="13"/>
      <c r="BQ48" s="13"/>
      <c r="BR48" s="13"/>
      <c r="BS48" s="13"/>
      <c r="BT48" s="13">
        <v>210</v>
      </c>
      <c r="BU48" s="13">
        <v>0</v>
      </c>
      <c r="BV48" s="13">
        <f t="shared" si="23"/>
        <v>0</v>
      </c>
      <c r="BW48" s="13">
        <v>0</v>
      </c>
      <c r="BX48" s="93">
        <v>5450</v>
      </c>
      <c r="BY48" s="13">
        <f t="shared" si="20"/>
        <v>5660</v>
      </c>
      <c r="BZ48" s="13"/>
      <c r="CA48" s="13"/>
      <c r="CB48" s="13"/>
      <c r="CC48" s="13"/>
      <c r="CD48" s="13"/>
      <c r="CE48" s="13">
        <v>0</v>
      </c>
      <c r="CF48" s="13">
        <f t="shared" si="24"/>
        <v>0</v>
      </c>
      <c r="CG48" s="13">
        <v>0</v>
      </c>
      <c r="CH48" s="93">
        <v>5450</v>
      </c>
      <c r="CI48" s="13">
        <f t="shared" si="21"/>
        <v>5450</v>
      </c>
      <c r="CJ48" s="13"/>
      <c r="CK48" s="13"/>
      <c r="CL48" s="13"/>
      <c r="CM48" s="13"/>
      <c r="CN48" s="13"/>
      <c r="CO48" s="13">
        <v>0</v>
      </c>
      <c r="CP48" s="13">
        <f t="shared" si="25"/>
        <v>0</v>
      </c>
      <c r="CQ48" s="13">
        <v>0</v>
      </c>
      <c r="CR48" s="93">
        <v>5450</v>
      </c>
      <c r="CS48" s="13">
        <f t="shared" si="22"/>
        <v>5450</v>
      </c>
    </row>
    <row r="49" spans="1:97">
      <c r="A49" s="4">
        <v>600069701</v>
      </c>
      <c r="B49" s="13" t="s">
        <v>213</v>
      </c>
      <c r="C49" s="2">
        <v>43</v>
      </c>
      <c r="D49" s="13" t="s">
        <v>147</v>
      </c>
      <c r="E49" s="6" t="s">
        <v>170</v>
      </c>
      <c r="F49" s="13" t="s">
        <v>263</v>
      </c>
      <c r="G49" s="14">
        <v>3.5</v>
      </c>
      <c r="H49" s="13" t="s">
        <v>441</v>
      </c>
      <c r="I49" s="13">
        <v>1145</v>
      </c>
      <c r="J49" s="13">
        <v>2860</v>
      </c>
      <c r="K49" s="13">
        <v>2860</v>
      </c>
      <c r="L49" s="13"/>
      <c r="M49" s="13">
        <v>4005</v>
      </c>
      <c r="N49" s="13"/>
      <c r="O49" s="13"/>
      <c r="P49" s="13"/>
      <c r="Q49" s="13"/>
      <c r="R49" s="13">
        <v>1145</v>
      </c>
      <c r="S49" s="13">
        <v>2860</v>
      </c>
      <c r="T49" s="13">
        <v>2860</v>
      </c>
      <c r="U49" s="13"/>
      <c r="V49" s="13">
        <f t="shared" si="2"/>
        <v>4005</v>
      </c>
      <c r="W49" s="13">
        <v>3000</v>
      </c>
      <c r="X49" s="13"/>
      <c r="Y49" s="13"/>
      <c r="Z49" s="13"/>
      <c r="AA49" s="13">
        <v>1145</v>
      </c>
      <c r="AB49" s="13">
        <f>(S49:S49+W49)-(X49+Y49+Z49)</f>
        <v>5860</v>
      </c>
      <c r="AC49" s="13">
        <v>5860</v>
      </c>
      <c r="AD49" s="13"/>
      <c r="AE49" s="13">
        <f t="shared" si="3"/>
        <v>7005</v>
      </c>
      <c r="AF49" s="13"/>
      <c r="AG49" s="13"/>
      <c r="AH49" s="13"/>
      <c r="AI49" s="13"/>
      <c r="AJ49" s="13">
        <v>1145</v>
      </c>
      <c r="AK49" s="13">
        <f>(AB49:AB49+AF49)-(AG49+AH49+AI49)</f>
        <v>5860</v>
      </c>
      <c r="AL49" s="13"/>
      <c r="AM49" s="13"/>
      <c r="AN49" s="13">
        <v>0</v>
      </c>
      <c r="AO49" s="13"/>
      <c r="AP49" s="13"/>
      <c r="AQ49" s="13"/>
      <c r="AR49" s="13">
        <v>2860</v>
      </c>
      <c r="AS49" s="13">
        <v>1145</v>
      </c>
      <c r="AT49" s="13">
        <f>(AK49:AK49+AO49)-(AP49+AQ49+AR49)</f>
        <v>3000</v>
      </c>
      <c r="AU49" s="13">
        <v>3000</v>
      </c>
      <c r="AV49" s="13"/>
      <c r="AW49" s="13">
        <f t="shared" si="5"/>
        <v>4145</v>
      </c>
      <c r="AX49" s="13"/>
      <c r="AY49" s="13"/>
      <c r="AZ49" s="13">
        <v>3000</v>
      </c>
      <c r="BA49" s="13"/>
      <c r="BB49" s="13">
        <v>1145</v>
      </c>
      <c r="BC49" s="13">
        <f>(AT49:AT49+AX49)-(AY49+AZ49+BA49)</f>
        <v>0</v>
      </c>
      <c r="BD49" s="13">
        <v>0</v>
      </c>
      <c r="BE49" s="13"/>
      <c r="BF49" s="13">
        <f t="shared" si="7"/>
        <v>1145</v>
      </c>
      <c r="BG49" s="13"/>
      <c r="BH49" s="13"/>
      <c r="BI49" s="13"/>
      <c r="BJ49" s="13"/>
      <c r="BK49" s="13">
        <v>1145</v>
      </c>
      <c r="BL49" s="13">
        <f>(BC49:BC49+BG49)-(BH49+BI49+BJ49)</f>
        <v>0</v>
      </c>
      <c r="BM49" s="13">
        <v>0</v>
      </c>
      <c r="BN49" s="13"/>
      <c r="BO49" s="13">
        <f t="shared" si="9"/>
        <v>1145</v>
      </c>
      <c r="BP49" s="13"/>
      <c r="BQ49" s="13"/>
      <c r="BR49" s="13"/>
      <c r="BS49" s="13"/>
      <c r="BT49" s="13">
        <v>1320</v>
      </c>
      <c r="BU49" s="24">
        <v>1145</v>
      </c>
      <c r="BV49" s="13">
        <f t="shared" si="23"/>
        <v>0</v>
      </c>
      <c r="BW49" s="13">
        <v>0</v>
      </c>
      <c r="BX49" s="93">
        <v>4462</v>
      </c>
      <c r="BY49" s="13">
        <f t="shared" si="20"/>
        <v>6927</v>
      </c>
      <c r="BZ49" s="13"/>
      <c r="CA49" s="13"/>
      <c r="CB49" s="13"/>
      <c r="CC49" s="13"/>
      <c r="CD49" s="13"/>
      <c r="CE49" s="24">
        <v>1145</v>
      </c>
      <c r="CF49" s="13">
        <f t="shared" si="24"/>
        <v>0</v>
      </c>
      <c r="CG49" s="13">
        <v>0</v>
      </c>
      <c r="CH49" s="93">
        <v>4462</v>
      </c>
      <c r="CI49" s="13">
        <f t="shared" si="21"/>
        <v>5607</v>
      </c>
      <c r="CJ49" s="13"/>
      <c r="CK49" s="13"/>
      <c r="CL49" s="13"/>
      <c r="CM49" s="13"/>
      <c r="CN49" s="13"/>
      <c r="CO49" s="24">
        <v>1145</v>
      </c>
      <c r="CP49" s="13">
        <f t="shared" si="25"/>
        <v>0</v>
      </c>
      <c r="CQ49" s="13">
        <v>0</v>
      </c>
      <c r="CR49" s="93">
        <v>4462</v>
      </c>
      <c r="CS49" s="13">
        <f t="shared" si="22"/>
        <v>5607</v>
      </c>
    </row>
    <row r="50" spans="1:97">
      <c r="A50" s="4">
        <v>600080400</v>
      </c>
      <c r="B50" s="13" t="s">
        <v>322</v>
      </c>
      <c r="C50" s="2">
        <v>44</v>
      </c>
      <c r="D50" s="13" t="s">
        <v>145</v>
      </c>
      <c r="E50" s="6" t="s">
        <v>171</v>
      </c>
      <c r="F50" s="13" t="s">
        <v>257</v>
      </c>
      <c r="G50" s="14">
        <v>3.9</v>
      </c>
      <c r="H50" s="13" t="s">
        <v>455</v>
      </c>
      <c r="I50" s="13">
        <v>3437</v>
      </c>
      <c r="J50" s="13">
        <v>2480</v>
      </c>
      <c r="K50" s="13">
        <v>2480</v>
      </c>
      <c r="L50" s="13"/>
      <c r="M50" s="13">
        <v>5917</v>
      </c>
      <c r="N50" s="13"/>
      <c r="O50" s="13"/>
      <c r="P50" s="13"/>
      <c r="Q50" s="13"/>
      <c r="R50" s="13">
        <v>3437</v>
      </c>
      <c r="S50" s="13">
        <v>2480</v>
      </c>
      <c r="T50" s="13">
        <v>2480</v>
      </c>
      <c r="U50" s="13"/>
      <c r="V50" s="13">
        <f t="shared" si="2"/>
        <v>5917</v>
      </c>
      <c r="W50" s="13"/>
      <c r="X50" s="13"/>
      <c r="Y50" s="13"/>
      <c r="Z50" s="13"/>
      <c r="AA50" s="13">
        <v>3437</v>
      </c>
      <c r="AB50" s="13">
        <f t="shared" ref="AB50:AB113" si="26">(S50:S50+W50)-(X50+Y50+Z50)</f>
        <v>2480</v>
      </c>
      <c r="AC50" s="13">
        <v>2480</v>
      </c>
      <c r="AD50" s="13"/>
      <c r="AE50" s="13">
        <f t="shared" si="3"/>
        <v>5917</v>
      </c>
      <c r="AF50" s="13"/>
      <c r="AG50" s="13"/>
      <c r="AH50" s="13"/>
      <c r="AI50" s="13"/>
      <c r="AJ50" s="13">
        <v>3437</v>
      </c>
      <c r="AK50" s="13">
        <f t="shared" ref="AK50:AK113" si="27">(AB50:AB50+AF50)-(AG50+AH50+AI50)</f>
        <v>2480</v>
      </c>
      <c r="AL50" s="13"/>
      <c r="AM50" s="13"/>
      <c r="AN50" s="13">
        <v>0</v>
      </c>
      <c r="AO50" s="13"/>
      <c r="AP50" s="13"/>
      <c r="AQ50" s="13"/>
      <c r="AR50" s="13">
        <v>2480</v>
      </c>
      <c r="AS50" s="13">
        <v>3437</v>
      </c>
      <c r="AT50" s="13">
        <f t="shared" ref="AT50:AT113" si="28">(AK50:AK50+AO50)-(AP50+AQ50+AR50)</f>
        <v>0</v>
      </c>
      <c r="AU50" s="13">
        <v>0</v>
      </c>
      <c r="AV50" s="13"/>
      <c r="AW50" s="13">
        <f t="shared" si="5"/>
        <v>3437</v>
      </c>
      <c r="AX50" s="13">
        <v>3437</v>
      </c>
      <c r="AY50" s="13"/>
      <c r="AZ50" s="13">
        <v>3437</v>
      </c>
      <c r="BA50" s="13"/>
      <c r="BB50" s="13">
        <v>3437</v>
      </c>
      <c r="BC50" s="13">
        <f t="shared" ref="BC50:BC113" si="29">(AT50:AT50+AX50)-(AY50+AZ50+BA50)</f>
        <v>0</v>
      </c>
      <c r="BD50" s="13">
        <v>0</v>
      </c>
      <c r="BE50" s="13"/>
      <c r="BF50" s="13">
        <f t="shared" si="7"/>
        <v>3437</v>
      </c>
      <c r="BG50" s="13">
        <v>3437</v>
      </c>
      <c r="BH50" s="13"/>
      <c r="BI50" s="13">
        <v>3437</v>
      </c>
      <c r="BJ50" s="13"/>
      <c r="BK50" s="13">
        <v>3437</v>
      </c>
      <c r="BL50" s="13">
        <f>(BC50:BC50+BG50)-(BH50+BI50+BJ50)</f>
        <v>0</v>
      </c>
      <c r="BM50" s="13">
        <v>0</v>
      </c>
      <c r="BN50" s="13"/>
      <c r="BO50" s="13">
        <f t="shared" si="9"/>
        <v>3437</v>
      </c>
      <c r="BP50" s="13"/>
      <c r="BQ50" s="13"/>
      <c r="BR50" s="13"/>
      <c r="BS50" s="13"/>
      <c r="BT50" s="13">
        <v>697</v>
      </c>
      <c r="BU50" s="13">
        <v>0</v>
      </c>
      <c r="BV50" s="13">
        <f t="shared" si="23"/>
        <v>0</v>
      </c>
      <c r="BW50" s="13">
        <v>0</v>
      </c>
      <c r="BX50" s="93">
        <v>4779</v>
      </c>
      <c r="BY50" s="13">
        <f t="shared" si="20"/>
        <v>5476</v>
      </c>
      <c r="BZ50" s="13"/>
      <c r="CA50" s="13"/>
      <c r="CB50" s="13"/>
      <c r="CC50" s="13"/>
      <c r="CD50" s="13"/>
      <c r="CE50" s="13">
        <v>0</v>
      </c>
      <c r="CF50" s="13">
        <f t="shared" si="24"/>
        <v>0</v>
      </c>
      <c r="CG50" s="13">
        <v>0</v>
      </c>
      <c r="CH50" s="93">
        <v>4779</v>
      </c>
      <c r="CI50" s="13">
        <f t="shared" si="21"/>
        <v>4779</v>
      </c>
      <c r="CJ50" s="13"/>
      <c r="CK50" s="13"/>
      <c r="CL50" s="13"/>
      <c r="CM50" s="13"/>
      <c r="CN50" s="13"/>
      <c r="CO50" s="13">
        <v>0</v>
      </c>
      <c r="CP50" s="13">
        <f t="shared" si="25"/>
        <v>0</v>
      </c>
      <c r="CQ50" s="13">
        <v>0</v>
      </c>
      <c r="CR50" s="93">
        <v>4779</v>
      </c>
      <c r="CS50" s="13">
        <f t="shared" si="22"/>
        <v>4779</v>
      </c>
    </row>
    <row r="51" spans="1:97">
      <c r="A51" s="4">
        <v>600084700</v>
      </c>
      <c r="B51" s="13" t="s">
        <v>322</v>
      </c>
      <c r="C51" s="2">
        <v>45</v>
      </c>
      <c r="D51" s="13" t="s">
        <v>148</v>
      </c>
      <c r="E51" s="6" t="s">
        <v>172</v>
      </c>
      <c r="F51" s="13" t="s">
        <v>268</v>
      </c>
      <c r="G51" s="14">
        <v>9.6999999999999993</v>
      </c>
      <c r="H51" s="13" t="s">
        <v>457</v>
      </c>
      <c r="I51" s="13">
        <v>826</v>
      </c>
      <c r="J51" s="13">
        <v>940</v>
      </c>
      <c r="K51" s="13">
        <v>940</v>
      </c>
      <c r="L51" s="13"/>
      <c r="M51" s="13">
        <v>1766</v>
      </c>
      <c r="N51" s="13"/>
      <c r="O51" s="13"/>
      <c r="P51" s="13"/>
      <c r="Q51" s="13"/>
      <c r="R51" s="13">
        <v>826</v>
      </c>
      <c r="S51" s="13">
        <v>940</v>
      </c>
      <c r="T51" s="13">
        <v>940</v>
      </c>
      <c r="U51" s="13"/>
      <c r="V51" s="13">
        <f t="shared" si="2"/>
        <v>1766</v>
      </c>
      <c r="W51" s="13"/>
      <c r="X51" s="13"/>
      <c r="Y51" s="13"/>
      <c r="Z51" s="13"/>
      <c r="AA51" s="13">
        <v>826</v>
      </c>
      <c r="AB51" s="13">
        <f t="shared" si="26"/>
        <v>940</v>
      </c>
      <c r="AC51" s="13">
        <v>940</v>
      </c>
      <c r="AD51" s="13"/>
      <c r="AE51" s="13">
        <f t="shared" si="3"/>
        <v>1766</v>
      </c>
      <c r="AF51" s="13"/>
      <c r="AG51" s="13"/>
      <c r="AH51" s="13"/>
      <c r="AI51" s="13"/>
      <c r="AJ51" s="13">
        <v>826</v>
      </c>
      <c r="AK51" s="13">
        <f t="shared" si="27"/>
        <v>940</v>
      </c>
      <c r="AL51" s="13"/>
      <c r="AM51" s="13"/>
      <c r="AN51" s="13">
        <v>0</v>
      </c>
      <c r="AO51" s="13"/>
      <c r="AP51" s="13"/>
      <c r="AQ51" s="13"/>
      <c r="AR51" s="13">
        <v>940</v>
      </c>
      <c r="AS51" s="13">
        <v>826</v>
      </c>
      <c r="AT51" s="13">
        <f t="shared" si="28"/>
        <v>0</v>
      </c>
      <c r="AU51" s="13">
        <v>0</v>
      </c>
      <c r="AV51" s="13"/>
      <c r="AW51" s="13">
        <f t="shared" si="5"/>
        <v>826</v>
      </c>
      <c r="AX51" s="13">
        <v>826</v>
      </c>
      <c r="AY51" s="13"/>
      <c r="AZ51" s="13">
        <v>826</v>
      </c>
      <c r="BA51" s="13"/>
      <c r="BB51" s="13">
        <v>0</v>
      </c>
      <c r="BC51" s="13">
        <f t="shared" si="29"/>
        <v>0</v>
      </c>
      <c r="BD51" s="13">
        <v>0</v>
      </c>
      <c r="BE51" s="13"/>
      <c r="BF51" s="13">
        <f t="shared" si="7"/>
        <v>0</v>
      </c>
      <c r="BG51" s="13"/>
      <c r="BH51" s="13"/>
      <c r="BI51" s="13"/>
      <c r="BJ51" s="13"/>
      <c r="BK51" s="13">
        <v>0</v>
      </c>
      <c r="BL51" s="13">
        <f t="shared" ref="BL51:BL113" si="30">(BC51:BC51+BG51)-(BH51+BI51+BJ51)</f>
        <v>0</v>
      </c>
      <c r="BM51" s="13">
        <v>0</v>
      </c>
      <c r="BN51" s="13"/>
      <c r="BO51" s="13">
        <f t="shared" si="9"/>
        <v>0</v>
      </c>
      <c r="BP51" s="13"/>
      <c r="BQ51" s="13"/>
      <c r="BR51" s="13"/>
      <c r="BS51" s="13"/>
      <c r="BT51" s="13">
        <v>586</v>
      </c>
      <c r="BU51" s="13">
        <v>0</v>
      </c>
      <c r="BV51" s="13">
        <f t="shared" ref="BV51" si="31">(BL51:BL51+BP51)-(BQ51+BR51+BS51)</f>
        <v>0</v>
      </c>
      <c r="BW51" s="13">
        <v>0</v>
      </c>
      <c r="BX51" s="93">
        <v>1520</v>
      </c>
      <c r="BY51" s="13">
        <f t="shared" si="20"/>
        <v>2106</v>
      </c>
      <c r="BZ51" s="13">
        <v>1000</v>
      </c>
      <c r="CA51" s="13"/>
      <c r="CB51" s="13"/>
      <c r="CC51" s="13"/>
      <c r="CD51" s="13"/>
      <c r="CE51" s="13">
        <v>0</v>
      </c>
      <c r="CF51" s="13">
        <f t="shared" si="24"/>
        <v>1000</v>
      </c>
      <c r="CG51" s="13">
        <v>1000</v>
      </c>
      <c r="CH51" s="93">
        <v>1520</v>
      </c>
      <c r="CI51" s="13">
        <f t="shared" si="21"/>
        <v>2520</v>
      </c>
      <c r="CJ51" s="13"/>
      <c r="CK51" s="13"/>
      <c r="CL51" s="13"/>
      <c r="CM51" s="13"/>
      <c r="CN51" s="13"/>
      <c r="CO51" s="13">
        <v>0</v>
      </c>
      <c r="CP51" s="13">
        <f t="shared" si="25"/>
        <v>1000</v>
      </c>
      <c r="CQ51" s="13">
        <v>1000</v>
      </c>
      <c r="CR51" s="93">
        <v>1520</v>
      </c>
      <c r="CS51" s="13">
        <f t="shared" si="22"/>
        <v>2520</v>
      </c>
    </row>
    <row r="52" spans="1:97">
      <c r="A52" s="48">
        <v>600104200</v>
      </c>
      <c r="B52" s="13" t="s">
        <v>163</v>
      </c>
      <c r="C52" s="46">
        <v>46</v>
      </c>
      <c r="D52" s="47" t="s">
        <v>468</v>
      </c>
      <c r="E52" s="49" t="s">
        <v>203</v>
      </c>
      <c r="F52" s="47"/>
      <c r="G52" s="50" t="s">
        <v>163</v>
      </c>
      <c r="H52" s="47"/>
      <c r="I52" s="13">
        <v>0</v>
      </c>
      <c r="J52" s="13">
        <v>0</v>
      </c>
      <c r="K52" s="13"/>
      <c r="L52" s="13"/>
      <c r="M52" s="13">
        <v>0</v>
      </c>
      <c r="N52" s="13"/>
      <c r="O52" s="13"/>
      <c r="P52" s="13"/>
      <c r="Q52" s="13"/>
      <c r="R52" s="13">
        <v>0</v>
      </c>
      <c r="S52" s="13">
        <v>0</v>
      </c>
      <c r="T52" s="13">
        <v>0</v>
      </c>
      <c r="U52" s="13"/>
      <c r="V52" s="13">
        <f t="shared" si="2"/>
        <v>0</v>
      </c>
      <c r="W52" s="13"/>
      <c r="X52" s="13"/>
      <c r="Y52" s="13"/>
      <c r="Z52" s="13"/>
      <c r="AA52" s="13">
        <v>0</v>
      </c>
      <c r="AB52" s="13">
        <f t="shared" si="26"/>
        <v>0</v>
      </c>
      <c r="AC52" s="13">
        <v>0</v>
      </c>
      <c r="AD52" s="13"/>
      <c r="AE52" s="13">
        <f t="shared" si="3"/>
        <v>0</v>
      </c>
      <c r="AF52" s="13"/>
      <c r="AG52" s="13"/>
      <c r="AH52" s="13"/>
      <c r="AI52" s="13"/>
      <c r="AJ52" s="13">
        <v>0</v>
      </c>
      <c r="AK52" s="13">
        <f t="shared" si="27"/>
        <v>0</v>
      </c>
      <c r="AL52" s="13"/>
      <c r="AM52" s="13"/>
      <c r="AN52" s="13">
        <v>0</v>
      </c>
      <c r="AO52" s="13"/>
      <c r="AP52" s="13"/>
      <c r="AQ52" s="13"/>
      <c r="AR52" s="13"/>
      <c r="AS52" s="13">
        <v>0</v>
      </c>
      <c r="AT52" s="13">
        <f t="shared" si="28"/>
        <v>0</v>
      </c>
      <c r="AU52" s="13">
        <v>0</v>
      </c>
      <c r="AV52" s="13"/>
      <c r="AW52" s="13">
        <f t="shared" si="5"/>
        <v>0</v>
      </c>
      <c r="AX52" s="13"/>
      <c r="AY52" s="13"/>
      <c r="AZ52" s="13"/>
      <c r="BA52" s="13"/>
      <c r="BB52" s="13">
        <v>0</v>
      </c>
      <c r="BC52" s="13">
        <f t="shared" si="29"/>
        <v>0</v>
      </c>
      <c r="BD52" s="13">
        <v>0</v>
      </c>
      <c r="BE52" s="13"/>
      <c r="BF52" s="13">
        <f t="shared" si="7"/>
        <v>0</v>
      </c>
      <c r="BG52" s="13"/>
      <c r="BH52" s="13"/>
      <c r="BI52" s="13"/>
      <c r="BJ52" s="13"/>
      <c r="BK52" s="13">
        <v>0</v>
      </c>
      <c r="BL52" s="13">
        <f>(BC52:BC52+BG52)-(BH52+BI52+BJ52)</f>
        <v>0</v>
      </c>
      <c r="BM52" s="13">
        <v>0</v>
      </c>
      <c r="BN52" s="13"/>
      <c r="BO52" s="13">
        <f t="shared" si="9"/>
        <v>0</v>
      </c>
      <c r="BP52" s="13"/>
      <c r="BQ52" s="13"/>
      <c r="BR52" s="13"/>
      <c r="BS52" s="13"/>
      <c r="BT52" s="13"/>
      <c r="BU52" s="13">
        <v>0</v>
      </c>
      <c r="BV52" s="13">
        <f>(BL52:BL52+BP52)-(BQ52+BR52+BS52)</f>
        <v>0</v>
      </c>
      <c r="BW52" s="13">
        <v>0</v>
      </c>
      <c r="BX52" s="93">
        <v>0</v>
      </c>
      <c r="BY52" s="13">
        <f t="shared" si="20"/>
        <v>0</v>
      </c>
      <c r="BZ52" s="13"/>
      <c r="CA52" s="13"/>
      <c r="CB52" s="13"/>
      <c r="CC52" s="13"/>
      <c r="CD52" s="13"/>
      <c r="CE52" s="13">
        <v>0</v>
      </c>
      <c r="CF52" s="13">
        <f>(BV52:BV52+BZ52)-(CA52+CB52+CC52)</f>
        <v>0</v>
      </c>
      <c r="CG52" s="13">
        <v>0</v>
      </c>
      <c r="CH52" s="93">
        <v>0</v>
      </c>
      <c r="CI52" s="13">
        <f t="shared" si="21"/>
        <v>0</v>
      </c>
      <c r="CJ52" s="13"/>
      <c r="CK52" s="13"/>
      <c r="CL52" s="13"/>
      <c r="CM52" s="13"/>
      <c r="CN52" s="13"/>
      <c r="CO52" s="13">
        <v>0</v>
      </c>
      <c r="CP52" s="13">
        <f>(CF52:CF52+CJ52)-(CK52+CL52+CM52)</f>
        <v>0</v>
      </c>
      <c r="CQ52" s="13">
        <v>0</v>
      </c>
      <c r="CR52" s="93">
        <v>0</v>
      </c>
      <c r="CS52" s="13">
        <f t="shared" si="22"/>
        <v>0</v>
      </c>
    </row>
    <row r="53" spans="1:97">
      <c r="A53" s="4">
        <v>600104700</v>
      </c>
      <c r="B53" s="13" t="s">
        <v>213</v>
      </c>
      <c r="C53" s="2">
        <v>47</v>
      </c>
      <c r="D53" s="13" t="s">
        <v>146</v>
      </c>
      <c r="E53" s="6" t="s">
        <v>176</v>
      </c>
      <c r="F53" s="13"/>
      <c r="G53" s="14">
        <v>3.3</v>
      </c>
      <c r="H53" s="13"/>
      <c r="I53" s="13">
        <v>3462</v>
      </c>
      <c r="J53" s="13">
        <v>2980</v>
      </c>
      <c r="K53" s="13">
        <v>2980</v>
      </c>
      <c r="L53" s="13"/>
      <c r="M53" s="13">
        <v>6442</v>
      </c>
      <c r="N53" s="13"/>
      <c r="O53" s="13"/>
      <c r="P53" s="13"/>
      <c r="Q53" s="13"/>
      <c r="R53" s="13">
        <v>3462</v>
      </c>
      <c r="S53" s="13">
        <v>2980</v>
      </c>
      <c r="T53" s="13">
        <v>2980</v>
      </c>
      <c r="U53" s="13"/>
      <c r="V53" s="13">
        <f t="shared" si="2"/>
        <v>6442</v>
      </c>
      <c r="W53" s="13"/>
      <c r="X53" s="13"/>
      <c r="Y53" s="13"/>
      <c r="Z53" s="13"/>
      <c r="AA53" s="13">
        <v>3462</v>
      </c>
      <c r="AB53" s="13">
        <f t="shared" si="26"/>
        <v>2980</v>
      </c>
      <c r="AC53" s="13">
        <v>2980</v>
      </c>
      <c r="AD53" s="13"/>
      <c r="AE53" s="13">
        <f t="shared" si="3"/>
        <v>6442</v>
      </c>
      <c r="AF53" s="13"/>
      <c r="AG53" s="13"/>
      <c r="AH53" s="13"/>
      <c r="AI53" s="13"/>
      <c r="AJ53" s="13">
        <v>3462</v>
      </c>
      <c r="AK53" s="13">
        <f t="shared" si="27"/>
        <v>2980</v>
      </c>
      <c r="AL53" s="13"/>
      <c r="AM53" s="13"/>
      <c r="AN53" s="13">
        <v>0</v>
      </c>
      <c r="AO53" s="13"/>
      <c r="AP53" s="13"/>
      <c r="AQ53" s="13"/>
      <c r="AR53" s="13">
        <v>2980</v>
      </c>
      <c r="AS53" s="13">
        <v>3462</v>
      </c>
      <c r="AT53" s="13">
        <f t="shared" si="28"/>
        <v>0</v>
      </c>
      <c r="AU53" s="13">
        <v>0</v>
      </c>
      <c r="AV53" s="13"/>
      <c r="AW53" s="13">
        <f t="shared" si="5"/>
        <v>3462</v>
      </c>
      <c r="AX53" s="13">
        <v>3462</v>
      </c>
      <c r="AY53" s="13"/>
      <c r="AZ53" s="13">
        <v>3462</v>
      </c>
      <c r="BA53" s="13"/>
      <c r="BB53" s="13">
        <v>0</v>
      </c>
      <c r="BC53" s="13">
        <f t="shared" si="29"/>
        <v>0</v>
      </c>
      <c r="BD53" s="13">
        <v>0</v>
      </c>
      <c r="BE53" s="13"/>
      <c r="BF53" s="13">
        <f t="shared" si="7"/>
        <v>0</v>
      </c>
      <c r="BG53" s="13"/>
      <c r="BH53" s="13"/>
      <c r="BI53" s="13"/>
      <c r="BJ53" s="13"/>
      <c r="BK53" s="13">
        <v>0</v>
      </c>
      <c r="BL53" s="13">
        <f t="shared" si="30"/>
        <v>0</v>
      </c>
      <c r="BM53" s="13">
        <v>0</v>
      </c>
      <c r="BN53" s="13"/>
      <c r="BO53" s="13">
        <f t="shared" si="9"/>
        <v>0</v>
      </c>
      <c r="BP53" s="13"/>
      <c r="BQ53" s="13"/>
      <c r="BR53" s="13"/>
      <c r="BS53" s="13"/>
      <c r="BT53" s="13">
        <v>222</v>
      </c>
      <c r="BU53" s="24">
        <v>3000</v>
      </c>
      <c r="BV53" s="13">
        <f t="shared" ref="BV53:BV63" si="32">(BL53:BL53+BP53)-(BQ53+BR53+BS53)</f>
        <v>0</v>
      </c>
      <c r="BW53" s="13">
        <v>0</v>
      </c>
      <c r="BX53" s="93">
        <v>5780</v>
      </c>
      <c r="BY53" s="13">
        <f t="shared" si="20"/>
        <v>9002</v>
      </c>
      <c r="BZ53" s="13"/>
      <c r="CA53" s="13"/>
      <c r="CB53" s="13"/>
      <c r="CC53" s="13"/>
      <c r="CD53" s="13"/>
      <c r="CE53" s="24">
        <v>3000</v>
      </c>
      <c r="CF53" s="13">
        <f t="shared" ref="CF53:CF63" si="33">(BV53:BV53+BZ53)-(CA53+CB53+CC53)</f>
        <v>0</v>
      </c>
      <c r="CG53" s="13">
        <v>0</v>
      </c>
      <c r="CH53" s="93">
        <v>5780</v>
      </c>
      <c r="CI53" s="13">
        <f t="shared" si="21"/>
        <v>8780</v>
      </c>
      <c r="CJ53" s="13"/>
      <c r="CK53" s="13"/>
      <c r="CL53" s="13"/>
      <c r="CM53" s="13"/>
      <c r="CN53" s="13"/>
      <c r="CO53" s="24">
        <v>3000</v>
      </c>
      <c r="CP53" s="13">
        <f t="shared" ref="CP53:CP63" si="34">(CF53:CF53+CJ53)-(CK53+CL53+CM53)</f>
        <v>0</v>
      </c>
      <c r="CQ53" s="13">
        <v>0</v>
      </c>
      <c r="CR53" s="93">
        <v>5780</v>
      </c>
      <c r="CS53" s="13">
        <f t="shared" si="22"/>
        <v>8780</v>
      </c>
    </row>
    <row r="54" spans="1:97">
      <c r="A54" s="4">
        <v>600105600</v>
      </c>
      <c r="B54" s="13" t="s">
        <v>322</v>
      </c>
      <c r="C54" s="2">
        <v>48</v>
      </c>
      <c r="D54" s="13" t="s">
        <v>146</v>
      </c>
      <c r="E54" s="6" t="s">
        <v>177</v>
      </c>
      <c r="F54" s="13"/>
      <c r="G54" s="14">
        <v>3.3</v>
      </c>
      <c r="H54" s="13"/>
      <c r="I54" s="13">
        <v>0</v>
      </c>
      <c r="J54" s="13">
        <v>2248</v>
      </c>
      <c r="K54" s="13">
        <v>2284</v>
      </c>
      <c r="L54" s="13"/>
      <c r="M54" s="13">
        <v>2284</v>
      </c>
      <c r="N54" s="13"/>
      <c r="O54" s="13"/>
      <c r="P54" s="13"/>
      <c r="Q54" s="13"/>
      <c r="R54" s="13">
        <v>0</v>
      </c>
      <c r="S54" s="13">
        <v>2284</v>
      </c>
      <c r="T54" s="13">
        <v>2284</v>
      </c>
      <c r="U54" s="13"/>
      <c r="V54" s="13">
        <f t="shared" si="2"/>
        <v>2284</v>
      </c>
      <c r="W54" s="13"/>
      <c r="X54" s="13"/>
      <c r="Y54" s="13"/>
      <c r="Z54" s="13"/>
      <c r="AA54" s="13">
        <v>0</v>
      </c>
      <c r="AB54" s="13">
        <f t="shared" si="26"/>
        <v>2284</v>
      </c>
      <c r="AC54" s="13">
        <v>2284</v>
      </c>
      <c r="AD54" s="13"/>
      <c r="AE54" s="13">
        <f t="shared" si="3"/>
        <v>2284</v>
      </c>
      <c r="AF54" s="13"/>
      <c r="AG54" s="13"/>
      <c r="AH54" s="13"/>
      <c r="AI54" s="13"/>
      <c r="AJ54" s="13">
        <v>0</v>
      </c>
      <c r="AK54" s="13">
        <f t="shared" si="27"/>
        <v>2284</v>
      </c>
      <c r="AL54" s="13"/>
      <c r="AM54" s="13"/>
      <c r="AN54" s="13">
        <v>0</v>
      </c>
      <c r="AO54" s="13"/>
      <c r="AP54" s="13"/>
      <c r="AQ54" s="13"/>
      <c r="AR54" s="13">
        <v>2284</v>
      </c>
      <c r="AS54" s="13">
        <v>0</v>
      </c>
      <c r="AT54" s="13">
        <f t="shared" si="28"/>
        <v>0</v>
      </c>
      <c r="AU54" s="13">
        <v>0</v>
      </c>
      <c r="AV54" s="13"/>
      <c r="AW54" s="13">
        <f t="shared" si="5"/>
        <v>0</v>
      </c>
      <c r="AX54" s="13"/>
      <c r="AY54" s="13"/>
      <c r="AZ54" s="13"/>
      <c r="BA54" s="13"/>
      <c r="BB54" s="13">
        <v>0</v>
      </c>
      <c r="BC54" s="13">
        <f t="shared" si="29"/>
        <v>0</v>
      </c>
      <c r="BD54" s="13">
        <v>0</v>
      </c>
      <c r="BE54" s="13"/>
      <c r="BF54" s="13">
        <f t="shared" si="7"/>
        <v>0</v>
      </c>
      <c r="BG54" s="13"/>
      <c r="BH54" s="13"/>
      <c r="BI54" s="13"/>
      <c r="BJ54" s="13"/>
      <c r="BK54" s="13">
        <v>0</v>
      </c>
      <c r="BL54" s="13">
        <f t="shared" si="30"/>
        <v>0</v>
      </c>
      <c r="BM54" s="13">
        <v>0</v>
      </c>
      <c r="BN54" s="13"/>
      <c r="BO54" s="13">
        <f t="shared" si="9"/>
        <v>0</v>
      </c>
      <c r="BP54" s="13"/>
      <c r="BQ54" s="13"/>
      <c r="BR54" s="13"/>
      <c r="BS54" s="13"/>
      <c r="BT54" s="13"/>
      <c r="BU54" s="13">
        <v>0</v>
      </c>
      <c r="BV54" s="13">
        <f t="shared" si="32"/>
        <v>0</v>
      </c>
      <c r="BW54" s="13">
        <v>0</v>
      </c>
      <c r="BX54" s="93">
        <v>4388</v>
      </c>
      <c r="BY54" s="13">
        <f t="shared" si="20"/>
        <v>4388</v>
      </c>
      <c r="BZ54" s="13"/>
      <c r="CA54" s="13"/>
      <c r="CB54" s="13"/>
      <c r="CC54" s="13"/>
      <c r="CD54" s="13"/>
      <c r="CE54" s="13">
        <v>0</v>
      </c>
      <c r="CF54" s="13">
        <f t="shared" si="33"/>
        <v>0</v>
      </c>
      <c r="CG54" s="13">
        <v>0</v>
      </c>
      <c r="CH54" s="93">
        <v>4388</v>
      </c>
      <c r="CI54" s="13">
        <f t="shared" si="21"/>
        <v>4388</v>
      </c>
      <c r="CJ54" s="13"/>
      <c r="CK54" s="13"/>
      <c r="CL54" s="13"/>
      <c r="CM54" s="13"/>
      <c r="CN54" s="13"/>
      <c r="CO54" s="13">
        <v>0</v>
      </c>
      <c r="CP54" s="13">
        <f t="shared" si="34"/>
        <v>0</v>
      </c>
      <c r="CQ54" s="13">
        <v>0</v>
      </c>
      <c r="CR54" s="93">
        <v>4388</v>
      </c>
      <c r="CS54" s="13">
        <f t="shared" si="22"/>
        <v>4388</v>
      </c>
    </row>
    <row r="55" spans="1:97">
      <c r="A55" s="4">
        <v>600112000</v>
      </c>
      <c r="B55" s="13" t="s">
        <v>322</v>
      </c>
      <c r="C55" s="2">
        <v>49</v>
      </c>
      <c r="D55" s="13" t="s">
        <v>145</v>
      </c>
      <c r="E55" s="6" t="s">
        <v>178</v>
      </c>
      <c r="F55" s="13" t="s">
        <v>257</v>
      </c>
      <c r="G55" s="14">
        <v>17.5</v>
      </c>
      <c r="H55" s="13" t="s">
        <v>440</v>
      </c>
      <c r="I55" s="13">
        <v>402</v>
      </c>
      <c r="J55" s="13">
        <v>582</v>
      </c>
      <c r="K55" s="13">
        <v>582</v>
      </c>
      <c r="L55" s="13"/>
      <c r="M55" s="13">
        <v>984</v>
      </c>
      <c r="N55" s="13"/>
      <c r="O55" s="13"/>
      <c r="P55" s="13"/>
      <c r="Q55" s="13"/>
      <c r="R55" s="13">
        <v>402</v>
      </c>
      <c r="S55" s="13">
        <v>582</v>
      </c>
      <c r="T55" s="13">
        <v>582</v>
      </c>
      <c r="U55" s="13"/>
      <c r="V55" s="13">
        <f t="shared" si="2"/>
        <v>984</v>
      </c>
      <c r="W55" s="13"/>
      <c r="X55" s="13"/>
      <c r="Y55" s="13"/>
      <c r="Z55" s="13"/>
      <c r="AA55" s="13">
        <v>402</v>
      </c>
      <c r="AB55" s="13">
        <f t="shared" si="26"/>
        <v>582</v>
      </c>
      <c r="AC55" s="13">
        <v>582</v>
      </c>
      <c r="AD55" s="13"/>
      <c r="AE55" s="13">
        <f t="shared" si="3"/>
        <v>984</v>
      </c>
      <c r="AF55" s="13"/>
      <c r="AG55" s="13"/>
      <c r="AH55" s="13"/>
      <c r="AI55" s="13"/>
      <c r="AJ55" s="13">
        <v>402</v>
      </c>
      <c r="AK55" s="13">
        <f t="shared" si="27"/>
        <v>582</v>
      </c>
      <c r="AL55" s="13"/>
      <c r="AM55" s="13"/>
      <c r="AN55" s="13">
        <v>0</v>
      </c>
      <c r="AO55" s="13"/>
      <c r="AP55" s="13"/>
      <c r="AQ55" s="13"/>
      <c r="AR55" s="13">
        <v>582</v>
      </c>
      <c r="AS55" s="13">
        <v>402</v>
      </c>
      <c r="AT55" s="13">
        <f t="shared" si="28"/>
        <v>0</v>
      </c>
      <c r="AU55" s="13">
        <v>0</v>
      </c>
      <c r="AV55" s="13"/>
      <c r="AW55" s="13">
        <f t="shared" si="5"/>
        <v>402</v>
      </c>
      <c r="AX55" s="13">
        <v>402</v>
      </c>
      <c r="AY55" s="13"/>
      <c r="AZ55" s="13">
        <v>402</v>
      </c>
      <c r="BA55" s="13"/>
      <c r="BB55" s="13">
        <v>0</v>
      </c>
      <c r="BC55" s="13">
        <f t="shared" si="29"/>
        <v>0</v>
      </c>
      <c r="BD55" s="13">
        <v>0</v>
      </c>
      <c r="BE55" s="13"/>
      <c r="BF55" s="13">
        <f t="shared" si="7"/>
        <v>0</v>
      </c>
      <c r="BG55" s="13"/>
      <c r="BH55" s="13"/>
      <c r="BI55" s="13"/>
      <c r="BJ55" s="13"/>
      <c r="BK55" s="13">
        <v>0</v>
      </c>
      <c r="BL55" s="13">
        <f t="shared" si="30"/>
        <v>0</v>
      </c>
      <c r="BM55" s="13">
        <v>0</v>
      </c>
      <c r="BN55" s="13"/>
      <c r="BO55" s="13">
        <f t="shared" si="9"/>
        <v>0</v>
      </c>
      <c r="BP55" s="13"/>
      <c r="BQ55" s="13"/>
      <c r="BR55" s="13"/>
      <c r="BS55" s="13"/>
      <c r="BT55" s="13">
        <v>282</v>
      </c>
      <c r="BU55" s="13">
        <v>0</v>
      </c>
      <c r="BV55" s="13">
        <f t="shared" si="32"/>
        <v>0</v>
      </c>
      <c r="BW55" s="13">
        <v>0</v>
      </c>
      <c r="BX55" s="93">
        <v>1075</v>
      </c>
      <c r="BY55" s="13">
        <f t="shared" si="20"/>
        <v>1357</v>
      </c>
      <c r="BZ55" s="13"/>
      <c r="CA55" s="13"/>
      <c r="CB55" s="13"/>
      <c r="CC55" s="13"/>
      <c r="CD55" s="13"/>
      <c r="CE55" s="13">
        <v>0</v>
      </c>
      <c r="CF55" s="13">
        <f t="shared" si="33"/>
        <v>0</v>
      </c>
      <c r="CG55" s="13">
        <v>0</v>
      </c>
      <c r="CH55" s="93">
        <v>1075</v>
      </c>
      <c r="CI55" s="13">
        <f t="shared" si="21"/>
        <v>1075</v>
      </c>
      <c r="CJ55" s="13"/>
      <c r="CK55" s="13"/>
      <c r="CL55" s="13"/>
      <c r="CM55" s="13"/>
      <c r="CN55" s="13"/>
      <c r="CO55" s="13">
        <v>0</v>
      </c>
      <c r="CP55" s="13">
        <f t="shared" si="34"/>
        <v>0</v>
      </c>
      <c r="CQ55" s="13">
        <v>0</v>
      </c>
      <c r="CR55" s="93">
        <v>1075</v>
      </c>
      <c r="CS55" s="13">
        <f t="shared" si="22"/>
        <v>1075</v>
      </c>
    </row>
    <row r="56" spans="1:97">
      <c r="A56" s="4">
        <v>600113300</v>
      </c>
      <c r="B56" s="13" t="s">
        <v>322</v>
      </c>
      <c r="C56" s="2">
        <v>50</v>
      </c>
      <c r="D56" s="13" t="s">
        <v>150</v>
      </c>
      <c r="E56" s="6" t="s">
        <v>179</v>
      </c>
      <c r="F56" s="13" t="s">
        <v>264</v>
      </c>
      <c r="G56" s="14">
        <v>19.100000000000001</v>
      </c>
      <c r="H56" s="13" t="s">
        <v>452</v>
      </c>
      <c r="I56" s="13">
        <v>0</v>
      </c>
      <c r="J56" s="13">
        <v>1640</v>
      </c>
      <c r="K56" s="13">
        <v>1640</v>
      </c>
      <c r="L56" s="13"/>
      <c r="M56" s="13">
        <v>1640</v>
      </c>
      <c r="N56" s="13"/>
      <c r="O56" s="13"/>
      <c r="P56" s="13"/>
      <c r="Q56" s="13"/>
      <c r="R56" s="13">
        <v>0</v>
      </c>
      <c r="S56" s="13">
        <v>1640</v>
      </c>
      <c r="T56" s="13">
        <v>1640</v>
      </c>
      <c r="U56" s="13"/>
      <c r="V56" s="13">
        <f t="shared" si="2"/>
        <v>1640</v>
      </c>
      <c r="W56" s="13"/>
      <c r="X56" s="13"/>
      <c r="Y56" s="13"/>
      <c r="Z56" s="13"/>
      <c r="AA56" s="13">
        <v>0</v>
      </c>
      <c r="AB56" s="13">
        <f t="shared" si="26"/>
        <v>1640</v>
      </c>
      <c r="AC56" s="13">
        <v>1640</v>
      </c>
      <c r="AD56" s="13"/>
      <c r="AE56" s="13">
        <f t="shared" si="3"/>
        <v>1640</v>
      </c>
      <c r="AF56" s="13"/>
      <c r="AG56" s="13"/>
      <c r="AH56" s="13"/>
      <c r="AI56" s="13"/>
      <c r="AJ56" s="13">
        <v>0</v>
      </c>
      <c r="AK56" s="13">
        <f t="shared" si="27"/>
        <v>1640</v>
      </c>
      <c r="AL56" s="13"/>
      <c r="AM56" s="13"/>
      <c r="AN56" s="13">
        <v>0</v>
      </c>
      <c r="AO56" s="13"/>
      <c r="AP56" s="13"/>
      <c r="AQ56" s="13"/>
      <c r="AR56" s="13">
        <v>1640</v>
      </c>
      <c r="AS56" s="13">
        <v>0</v>
      </c>
      <c r="AT56" s="13">
        <f t="shared" si="28"/>
        <v>0</v>
      </c>
      <c r="AU56" s="13">
        <v>0</v>
      </c>
      <c r="AV56" s="13"/>
      <c r="AW56" s="13">
        <f t="shared" si="5"/>
        <v>0</v>
      </c>
      <c r="AX56" s="13"/>
      <c r="AY56" s="13"/>
      <c r="AZ56" s="13"/>
      <c r="BA56" s="13"/>
      <c r="BB56" s="13">
        <v>0</v>
      </c>
      <c r="BC56" s="13">
        <f t="shared" si="29"/>
        <v>0</v>
      </c>
      <c r="BD56" s="13">
        <v>0</v>
      </c>
      <c r="BE56" s="13"/>
      <c r="BF56" s="13">
        <f t="shared" si="7"/>
        <v>0</v>
      </c>
      <c r="BG56" s="13"/>
      <c r="BH56" s="13"/>
      <c r="BI56" s="13"/>
      <c r="BJ56" s="13"/>
      <c r="BK56" s="13">
        <v>0</v>
      </c>
      <c r="BL56" s="13">
        <f t="shared" si="30"/>
        <v>0</v>
      </c>
      <c r="BM56" s="13">
        <v>0</v>
      </c>
      <c r="BN56" s="13"/>
      <c r="BO56" s="13">
        <f t="shared" si="9"/>
        <v>0</v>
      </c>
      <c r="BP56" s="13"/>
      <c r="BQ56" s="13"/>
      <c r="BR56" s="13"/>
      <c r="BS56" s="13"/>
      <c r="BT56" s="13"/>
      <c r="BU56" s="13">
        <v>0</v>
      </c>
      <c r="BV56" s="13">
        <f t="shared" si="32"/>
        <v>0</v>
      </c>
      <c r="BW56" s="13">
        <v>0</v>
      </c>
      <c r="BX56" s="93">
        <v>2562</v>
      </c>
      <c r="BY56" s="13">
        <f t="shared" si="20"/>
        <v>2562</v>
      </c>
      <c r="BZ56" s="13"/>
      <c r="CA56" s="13"/>
      <c r="CB56" s="13"/>
      <c r="CC56" s="13"/>
      <c r="CD56" s="13"/>
      <c r="CE56" s="13">
        <v>0</v>
      </c>
      <c r="CF56" s="13">
        <f t="shared" si="33"/>
        <v>0</v>
      </c>
      <c r="CG56" s="13">
        <v>0</v>
      </c>
      <c r="CH56" s="93">
        <v>2562</v>
      </c>
      <c r="CI56" s="13">
        <f t="shared" si="21"/>
        <v>2562</v>
      </c>
      <c r="CJ56" s="13"/>
      <c r="CK56" s="13"/>
      <c r="CL56" s="13"/>
      <c r="CM56" s="13"/>
      <c r="CN56" s="13"/>
      <c r="CO56" s="13">
        <v>0</v>
      </c>
      <c r="CP56" s="13">
        <f t="shared" si="34"/>
        <v>0</v>
      </c>
      <c r="CQ56" s="13">
        <v>0</v>
      </c>
      <c r="CR56" s="93">
        <v>2562</v>
      </c>
      <c r="CS56" s="13">
        <f t="shared" si="22"/>
        <v>2562</v>
      </c>
    </row>
    <row r="57" spans="1:97">
      <c r="A57" s="4">
        <v>600129600</v>
      </c>
      <c r="B57" s="13" t="s">
        <v>323</v>
      </c>
      <c r="C57" s="2">
        <v>51</v>
      </c>
      <c r="D57" s="13" t="s">
        <v>151</v>
      </c>
      <c r="E57" s="6" t="s">
        <v>51</v>
      </c>
      <c r="F57" s="13" t="s">
        <v>268</v>
      </c>
      <c r="G57" s="13">
        <v>11.8</v>
      </c>
      <c r="H57" s="13" t="s">
        <v>456</v>
      </c>
      <c r="I57" s="13">
        <v>358</v>
      </c>
      <c r="J57" s="13">
        <v>0</v>
      </c>
      <c r="K57" s="13">
        <v>0</v>
      </c>
      <c r="L57" s="13"/>
      <c r="M57" s="13">
        <v>358</v>
      </c>
      <c r="N57" s="13"/>
      <c r="O57" s="13"/>
      <c r="P57" s="13"/>
      <c r="Q57" s="13"/>
      <c r="R57" s="13">
        <v>358</v>
      </c>
      <c r="S57" s="13">
        <v>0</v>
      </c>
      <c r="T57" s="13">
        <v>0</v>
      </c>
      <c r="U57" s="13"/>
      <c r="V57" s="13">
        <f t="shared" si="2"/>
        <v>358</v>
      </c>
      <c r="W57" s="13"/>
      <c r="X57" s="13"/>
      <c r="Y57" s="13"/>
      <c r="Z57" s="13"/>
      <c r="AA57" s="13">
        <v>358</v>
      </c>
      <c r="AB57" s="13">
        <f t="shared" si="26"/>
        <v>0</v>
      </c>
      <c r="AC57" s="13">
        <v>0</v>
      </c>
      <c r="AD57" s="13"/>
      <c r="AE57" s="13">
        <f t="shared" si="3"/>
        <v>358</v>
      </c>
      <c r="AF57" s="13"/>
      <c r="AG57" s="13"/>
      <c r="AH57" s="13"/>
      <c r="AI57" s="13"/>
      <c r="AJ57" s="13">
        <v>358</v>
      </c>
      <c r="AK57" s="13">
        <f t="shared" si="27"/>
        <v>0</v>
      </c>
      <c r="AL57" s="13"/>
      <c r="AM57" s="13"/>
      <c r="AN57" s="13">
        <v>0</v>
      </c>
      <c r="AO57" s="13">
        <v>1000</v>
      </c>
      <c r="AP57" s="13"/>
      <c r="AQ57" s="13"/>
      <c r="AR57" s="13"/>
      <c r="AS57" s="13">
        <v>358</v>
      </c>
      <c r="AT57" s="13">
        <f t="shared" si="28"/>
        <v>1000</v>
      </c>
      <c r="AU57" s="13">
        <v>1000</v>
      </c>
      <c r="AV57" s="13"/>
      <c r="AW57" s="13">
        <f t="shared" si="5"/>
        <v>1358</v>
      </c>
      <c r="AX57" s="13"/>
      <c r="AY57" s="13"/>
      <c r="AZ57" s="13"/>
      <c r="BA57" s="13"/>
      <c r="BB57" s="13">
        <v>358</v>
      </c>
      <c r="BC57" s="13">
        <f t="shared" si="29"/>
        <v>1000</v>
      </c>
      <c r="BD57" s="13">
        <v>1000</v>
      </c>
      <c r="BE57" s="13"/>
      <c r="BF57" s="13">
        <f t="shared" si="7"/>
        <v>1358</v>
      </c>
      <c r="BG57" s="13"/>
      <c r="BH57" s="13"/>
      <c r="BI57" s="13">
        <v>480</v>
      </c>
      <c r="BJ57" s="13"/>
      <c r="BK57" s="13">
        <v>358</v>
      </c>
      <c r="BL57" s="13">
        <f t="shared" si="30"/>
        <v>520</v>
      </c>
      <c r="BM57" s="13">
        <v>520</v>
      </c>
      <c r="BN57" s="13"/>
      <c r="BO57" s="13">
        <f t="shared" si="9"/>
        <v>878</v>
      </c>
      <c r="BP57" s="13"/>
      <c r="BQ57" s="13"/>
      <c r="BR57" s="13"/>
      <c r="BS57" s="13"/>
      <c r="BT57" s="13">
        <v>0</v>
      </c>
      <c r="BU57" s="24">
        <v>358</v>
      </c>
      <c r="BV57" s="13">
        <f t="shared" si="32"/>
        <v>520</v>
      </c>
      <c r="BW57" s="13">
        <v>520</v>
      </c>
      <c r="BX57" s="93">
        <v>0</v>
      </c>
      <c r="BY57" s="13">
        <f t="shared" si="20"/>
        <v>878</v>
      </c>
      <c r="BZ57" s="13"/>
      <c r="CA57" s="13"/>
      <c r="CB57" s="13"/>
      <c r="CC57" s="13"/>
      <c r="CD57" s="13"/>
      <c r="CE57" s="24">
        <v>358</v>
      </c>
      <c r="CF57" s="13">
        <f t="shared" si="33"/>
        <v>520</v>
      </c>
      <c r="CG57" s="13">
        <v>520</v>
      </c>
      <c r="CH57" s="93">
        <v>0</v>
      </c>
      <c r="CI57" s="13">
        <f t="shared" si="21"/>
        <v>878</v>
      </c>
      <c r="CJ57" s="13"/>
      <c r="CK57" s="13"/>
      <c r="CL57" s="13"/>
      <c r="CM57" s="13"/>
      <c r="CN57" s="13"/>
      <c r="CO57" s="24">
        <v>358</v>
      </c>
      <c r="CP57" s="13">
        <f t="shared" si="34"/>
        <v>520</v>
      </c>
      <c r="CQ57" s="13">
        <v>520</v>
      </c>
      <c r="CR57" s="93">
        <v>0</v>
      </c>
      <c r="CS57" s="13">
        <f t="shared" si="22"/>
        <v>878</v>
      </c>
    </row>
    <row r="58" spans="1:97">
      <c r="A58" s="4">
        <v>600129900</v>
      </c>
      <c r="B58" s="13" t="s">
        <v>213</v>
      </c>
      <c r="C58" s="2">
        <v>52</v>
      </c>
      <c r="D58" s="13" t="s">
        <v>146</v>
      </c>
      <c r="E58" s="6" t="s">
        <v>204</v>
      </c>
      <c r="F58" s="13" t="s">
        <v>265</v>
      </c>
      <c r="G58" s="15">
        <v>1.39</v>
      </c>
      <c r="H58" s="13" t="s">
        <v>450</v>
      </c>
      <c r="I58" s="13">
        <v>6967</v>
      </c>
      <c r="J58" s="13">
        <v>11710</v>
      </c>
      <c r="K58" s="13">
        <v>11710</v>
      </c>
      <c r="L58" s="13"/>
      <c r="M58" s="13">
        <v>18677</v>
      </c>
      <c r="N58" s="13"/>
      <c r="O58" s="13"/>
      <c r="P58" s="13"/>
      <c r="Q58" s="13"/>
      <c r="R58" s="13">
        <v>6967</v>
      </c>
      <c r="S58" s="13">
        <v>11710</v>
      </c>
      <c r="T58" s="13">
        <v>11710</v>
      </c>
      <c r="U58" s="13"/>
      <c r="V58" s="13">
        <f t="shared" si="2"/>
        <v>18677</v>
      </c>
      <c r="W58" s="13"/>
      <c r="X58" s="13"/>
      <c r="Y58" s="13"/>
      <c r="Z58" s="13"/>
      <c r="AA58" s="13">
        <v>6967</v>
      </c>
      <c r="AB58" s="13">
        <f t="shared" si="26"/>
        <v>11710</v>
      </c>
      <c r="AC58" s="13">
        <v>11710</v>
      </c>
      <c r="AD58" s="13"/>
      <c r="AE58" s="13">
        <f t="shared" si="3"/>
        <v>18677</v>
      </c>
      <c r="AF58" s="13"/>
      <c r="AG58" s="13"/>
      <c r="AH58" s="13"/>
      <c r="AI58" s="13"/>
      <c r="AJ58" s="13">
        <v>6967</v>
      </c>
      <c r="AK58" s="13">
        <f t="shared" si="27"/>
        <v>11710</v>
      </c>
      <c r="AL58" s="13"/>
      <c r="AM58" s="13"/>
      <c r="AN58" s="13">
        <v>0</v>
      </c>
      <c r="AO58" s="13"/>
      <c r="AP58" s="13"/>
      <c r="AQ58" s="13"/>
      <c r="AR58" s="13">
        <v>2710</v>
      </c>
      <c r="AS58" s="13">
        <v>6967</v>
      </c>
      <c r="AT58" s="13">
        <f t="shared" si="28"/>
        <v>9000</v>
      </c>
      <c r="AU58" s="13">
        <v>9000</v>
      </c>
      <c r="AV58" s="13"/>
      <c r="AW58" s="13">
        <f t="shared" si="5"/>
        <v>15967</v>
      </c>
      <c r="AX58" s="13"/>
      <c r="AY58" s="13"/>
      <c r="AZ58" s="13">
        <v>3000</v>
      </c>
      <c r="BA58" s="13"/>
      <c r="BB58" s="13">
        <v>6967</v>
      </c>
      <c r="BC58" s="13">
        <f t="shared" si="29"/>
        <v>6000</v>
      </c>
      <c r="BD58" s="13">
        <v>6000</v>
      </c>
      <c r="BE58" s="13"/>
      <c r="BF58" s="13">
        <f t="shared" si="7"/>
        <v>12967</v>
      </c>
      <c r="BG58" s="13"/>
      <c r="BH58" s="13"/>
      <c r="BI58" s="13"/>
      <c r="BJ58" s="13"/>
      <c r="BK58" s="13">
        <v>6967</v>
      </c>
      <c r="BL58" s="13">
        <f t="shared" si="30"/>
        <v>6000</v>
      </c>
      <c r="BM58" s="13">
        <v>6000</v>
      </c>
      <c r="BN58" s="13"/>
      <c r="BO58" s="13">
        <f t="shared" si="9"/>
        <v>12967</v>
      </c>
      <c r="BP58" s="13"/>
      <c r="BQ58" s="13"/>
      <c r="BR58" s="13">
        <v>3000</v>
      </c>
      <c r="BS58" s="13"/>
      <c r="BT58" s="13">
        <v>2520</v>
      </c>
      <c r="BU58" s="24">
        <v>6967</v>
      </c>
      <c r="BV58" s="13">
        <f t="shared" si="32"/>
        <v>3000</v>
      </c>
      <c r="BW58" s="13">
        <v>3000</v>
      </c>
      <c r="BX58" s="93">
        <v>2812</v>
      </c>
      <c r="BY58" s="13">
        <f t="shared" si="20"/>
        <v>15299</v>
      </c>
      <c r="BZ58" s="13"/>
      <c r="CA58" s="13"/>
      <c r="CB58" s="13"/>
      <c r="CC58" s="13"/>
      <c r="CD58" s="13"/>
      <c r="CE58" s="24">
        <v>6967</v>
      </c>
      <c r="CF58" s="13">
        <f t="shared" si="33"/>
        <v>3000</v>
      </c>
      <c r="CG58" s="13">
        <v>3000</v>
      </c>
      <c r="CH58" s="93">
        <v>2812</v>
      </c>
      <c r="CI58" s="13">
        <f t="shared" si="21"/>
        <v>12779</v>
      </c>
      <c r="CJ58" s="13"/>
      <c r="CK58" s="13"/>
      <c r="CL58" s="13"/>
      <c r="CM58" s="13"/>
      <c r="CN58" s="13"/>
      <c r="CO58" s="24">
        <v>6967</v>
      </c>
      <c r="CP58" s="13">
        <f t="shared" si="34"/>
        <v>3000</v>
      </c>
      <c r="CQ58" s="13">
        <v>3000</v>
      </c>
      <c r="CR58" s="93">
        <v>2812</v>
      </c>
      <c r="CS58" s="13">
        <f t="shared" si="22"/>
        <v>12779</v>
      </c>
    </row>
    <row r="59" spans="1:97">
      <c r="A59" s="42">
        <v>600134800</v>
      </c>
      <c r="B59" s="13" t="s">
        <v>163</v>
      </c>
      <c r="C59" s="40">
        <v>53</v>
      </c>
      <c r="D59" s="41" t="s">
        <v>152</v>
      </c>
      <c r="E59" s="43" t="s">
        <v>121</v>
      </c>
      <c r="F59" s="41"/>
      <c r="G59" s="44" t="s">
        <v>163</v>
      </c>
      <c r="H59" s="41"/>
      <c r="I59" s="13">
        <v>0</v>
      </c>
      <c r="J59" s="13">
        <v>0</v>
      </c>
      <c r="K59" s="13">
        <v>0</v>
      </c>
      <c r="L59" s="13"/>
      <c r="M59" s="13">
        <v>0</v>
      </c>
      <c r="N59" s="13"/>
      <c r="O59" s="13"/>
      <c r="P59" s="13"/>
      <c r="Q59" s="13"/>
      <c r="R59" s="13">
        <v>0</v>
      </c>
      <c r="S59" s="13">
        <v>0</v>
      </c>
      <c r="T59" s="13">
        <v>0</v>
      </c>
      <c r="U59" s="13"/>
      <c r="V59" s="13">
        <f t="shared" si="2"/>
        <v>0</v>
      </c>
      <c r="W59" s="13"/>
      <c r="X59" s="13"/>
      <c r="Y59" s="13"/>
      <c r="Z59" s="13"/>
      <c r="AA59" s="13">
        <v>0</v>
      </c>
      <c r="AB59" s="13">
        <f t="shared" si="26"/>
        <v>0</v>
      </c>
      <c r="AC59" s="13">
        <v>0</v>
      </c>
      <c r="AD59" s="13"/>
      <c r="AE59" s="13">
        <f t="shared" si="3"/>
        <v>0</v>
      </c>
      <c r="AF59" s="13"/>
      <c r="AG59" s="13"/>
      <c r="AH59" s="13"/>
      <c r="AI59" s="13"/>
      <c r="AJ59" s="13">
        <v>0</v>
      </c>
      <c r="AK59" s="13">
        <f t="shared" si="27"/>
        <v>0</v>
      </c>
      <c r="AL59" s="13"/>
      <c r="AM59" s="13"/>
      <c r="AN59" s="13">
        <v>0</v>
      </c>
      <c r="AO59" s="13"/>
      <c r="AP59" s="13"/>
      <c r="AQ59" s="13"/>
      <c r="AR59" s="13"/>
      <c r="AS59" s="13">
        <v>0</v>
      </c>
      <c r="AT59" s="13">
        <f t="shared" si="28"/>
        <v>0</v>
      </c>
      <c r="AU59" s="13">
        <v>0</v>
      </c>
      <c r="AV59" s="13"/>
      <c r="AW59" s="13">
        <f t="shared" si="5"/>
        <v>0</v>
      </c>
      <c r="AX59" s="13"/>
      <c r="AY59" s="13"/>
      <c r="AZ59" s="13"/>
      <c r="BA59" s="13"/>
      <c r="BB59" s="13">
        <v>0</v>
      </c>
      <c r="BC59" s="13">
        <f t="shared" si="29"/>
        <v>0</v>
      </c>
      <c r="BD59" s="13">
        <v>0</v>
      </c>
      <c r="BE59" s="13"/>
      <c r="BF59" s="13">
        <f t="shared" si="7"/>
        <v>0</v>
      </c>
      <c r="BG59" s="13"/>
      <c r="BH59" s="13"/>
      <c r="BI59" s="13"/>
      <c r="BJ59" s="13"/>
      <c r="BK59" s="13">
        <v>0</v>
      </c>
      <c r="BL59" s="13">
        <f t="shared" si="30"/>
        <v>0</v>
      </c>
      <c r="BM59" s="13">
        <v>0</v>
      </c>
      <c r="BN59" s="13"/>
      <c r="BO59" s="13">
        <f t="shared" si="9"/>
        <v>0</v>
      </c>
      <c r="BP59" s="13"/>
      <c r="BQ59" s="13"/>
      <c r="BR59" s="13"/>
      <c r="BS59" s="13"/>
      <c r="BT59" s="13"/>
      <c r="BU59" s="13">
        <v>0</v>
      </c>
      <c r="BV59" s="13">
        <f t="shared" si="32"/>
        <v>0</v>
      </c>
      <c r="BW59" s="13">
        <v>0</v>
      </c>
      <c r="BX59" s="93">
        <v>0</v>
      </c>
      <c r="BY59" s="13">
        <f t="shared" si="20"/>
        <v>0</v>
      </c>
      <c r="BZ59" s="13"/>
      <c r="CA59" s="13"/>
      <c r="CB59" s="13"/>
      <c r="CC59" s="13"/>
      <c r="CD59" s="13"/>
      <c r="CE59" s="13">
        <v>0</v>
      </c>
      <c r="CF59" s="13">
        <f t="shared" si="33"/>
        <v>0</v>
      </c>
      <c r="CG59" s="13">
        <v>0</v>
      </c>
      <c r="CH59" s="93">
        <v>0</v>
      </c>
      <c r="CI59" s="13">
        <f t="shared" si="21"/>
        <v>0</v>
      </c>
      <c r="CJ59" s="13"/>
      <c r="CK59" s="13"/>
      <c r="CL59" s="13"/>
      <c r="CM59" s="13"/>
      <c r="CN59" s="13"/>
      <c r="CO59" s="13">
        <v>0</v>
      </c>
      <c r="CP59" s="13">
        <f t="shared" si="34"/>
        <v>0</v>
      </c>
      <c r="CQ59" s="13">
        <v>0</v>
      </c>
      <c r="CR59" s="93">
        <v>0</v>
      </c>
      <c r="CS59" s="13">
        <f t="shared" si="22"/>
        <v>0</v>
      </c>
    </row>
    <row r="60" spans="1:97">
      <c r="A60" s="4">
        <v>620006400</v>
      </c>
      <c r="B60" s="13" t="s">
        <v>323</v>
      </c>
      <c r="C60" s="2">
        <v>54</v>
      </c>
      <c r="D60" s="13" t="s">
        <v>144</v>
      </c>
      <c r="E60" s="6" t="s">
        <v>407</v>
      </c>
      <c r="F60" s="13" t="s">
        <v>252</v>
      </c>
      <c r="G60" s="13">
        <v>12</v>
      </c>
      <c r="H60" s="13" t="s">
        <v>437</v>
      </c>
      <c r="I60" s="13">
        <v>320</v>
      </c>
      <c r="J60" s="13">
        <v>320</v>
      </c>
      <c r="K60" s="13">
        <v>0</v>
      </c>
      <c r="L60" s="13"/>
      <c r="M60" s="13">
        <v>320</v>
      </c>
      <c r="N60" s="13"/>
      <c r="O60" s="13"/>
      <c r="P60" s="13"/>
      <c r="Q60" s="13"/>
      <c r="R60" s="13">
        <v>320</v>
      </c>
      <c r="S60" s="13">
        <v>0</v>
      </c>
      <c r="T60" s="13">
        <v>0</v>
      </c>
      <c r="U60" s="13"/>
      <c r="V60" s="13">
        <f t="shared" si="2"/>
        <v>320</v>
      </c>
      <c r="W60" s="13"/>
      <c r="X60" s="13"/>
      <c r="Y60" s="13"/>
      <c r="Z60" s="13"/>
      <c r="AA60" s="13">
        <v>320</v>
      </c>
      <c r="AB60" s="13">
        <f t="shared" si="26"/>
        <v>0</v>
      </c>
      <c r="AC60" s="13">
        <v>0</v>
      </c>
      <c r="AD60" s="13"/>
      <c r="AE60" s="13">
        <f t="shared" si="3"/>
        <v>320</v>
      </c>
      <c r="AF60" s="13"/>
      <c r="AG60" s="13"/>
      <c r="AH60" s="13"/>
      <c r="AI60" s="13"/>
      <c r="AJ60" s="13">
        <v>320</v>
      </c>
      <c r="AK60" s="13">
        <f t="shared" si="27"/>
        <v>0</v>
      </c>
      <c r="AL60" s="13"/>
      <c r="AM60" s="13"/>
      <c r="AN60" s="13">
        <v>0</v>
      </c>
      <c r="AO60" s="13">
        <v>1000</v>
      </c>
      <c r="AP60" s="13"/>
      <c r="AQ60" s="13"/>
      <c r="AR60" s="13">
        <v>315</v>
      </c>
      <c r="AS60" s="13">
        <v>320</v>
      </c>
      <c r="AT60" s="13">
        <f t="shared" si="28"/>
        <v>685</v>
      </c>
      <c r="AU60" s="13">
        <v>685</v>
      </c>
      <c r="AV60" s="13"/>
      <c r="AW60" s="13">
        <f t="shared" si="5"/>
        <v>1005</v>
      </c>
      <c r="AX60" s="13"/>
      <c r="AY60" s="13"/>
      <c r="AZ60" s="13">
        <v>685</v>
      </c>
      <c r="BA60" s="13"/>
      <c r="BB60" s="13">
        <v>320</v>
      </c>
      <c r="BC60" s="13">
        <f t="shared" si="29"/>
        <v>0</v>
      </c>
      <c r="BD60" s="13">
        <v>0</v>
      </c>
      <c r="BE60" s="13"/>
      <c r="BF60" s="13">
        <f t="shared" si="7"/>
        <v>320</v>
      </c>
      <c r="BG60" s="13">
        <v>185</v>
      </c>
      <c r="BH60" s="13"/>
      <c r="BI60" s="13"/>
      <c r="BJ60" s="13">
        <v>185</v>
      </c>
      <c r="BK60" s="13">
        <v>135</v>
      </c>
      <c r="BL60" s="13">
        <f t="shared" si="30"/>
        <v>0</v>
      </c>
      <c r="BM60" s="13">
        <v>0</v>
      </c>
      <c r="BN60" s="13"/>
      <c r="BO60" s="13">
        <f t="shared" si="9"/>
        <v>135</v>
      </c>
      <c r="BP60" s="13"/>
      <c r="BQ60" s="13"/>
      <c r="BR60" s="13"/>
      <c r="BS60" s="13"/>
      <c r="BT60" s="13">
        <v>35</v>
      </c>
      <c r="BU60" s="13">
        <v>0</v>
      </c>
      <c r="BV60" s="13">
        <f t="shared" si="32"/>
        <v>0</v>
      </c>
      <c r="BW60" s="13">
        <v>0</v>
      </c>
      <c r="BX60" s="93">
        <v>405</v>
      </c>
      <c r="BY60" s="13">
        <f t="shared" si="20"/>
        <v>440</v>
      </c>
      <c r="BZ60" s="13">
        <v>160</v>
      </c>
      <c r="CA60" s="13"/>
      <c r="CB60" s="13"/>
      <c r="CC60" s="13"/>
      <c r="CD60" s="13"/>
      <c r="CE60" s="13">
        <v>0</v>
      </c>
      <c r="CF60" s="13">
        <f t="shared" si="33"/>
        <v>160</v>
      </c>
      <c r="CG60" s="13">
        <v>0</v>
      </c>
      <c r="CH60" s="93">
        <v>405</v>
      </c>
      <c r="CI60" s="13">
        <f t="shared" si="21"/>
        <v>565</v>
      </c>
      <c r="CJ60" s="13"/>
      <c r="CK60" s="13"/>
      <c r="CL60" s="13"/>
      <c r="CM60" s="13"/>
      <c r="CN60" s="13"/>
      <c r="CO60" s="13">
        <v>0</v>
      </c>
      <c r="CP60" s="13">
        <f t="shared" si="34"/>
        <v>160</v>
      </c>
      <c r="CQ60" s="13">
        <v>0</v>
      </c>
      <c r="CR60" s="93">
        <v>405</v>
      </c>
      <c r="CS60" s="13">
        <f t="shared" si="22"/>
        <v>565</v>
      </c>
    </row>
    <row r="61" spans="1:97">
      <c r="A61" s="4">
        <v>620008900</v>
      </c>
      <c r="B61" s="13" t="s">
        <v>323</v>
      </c>
      <c r="C61" s="2">
        <v>55</v>
      </c>
      <c r="D61" s="13" t="s">
        <v>153</v>
      </c>
      <c r="E61" s="6" t="s">
        <v>246</v>
      </c>
      <c r="F61" s="13" t="s">
        <v>267</v>
      </c>
      <c r="G61" s="13">
        <v>45</v>
      </c>
      <c r="H61" s="13" t="s">
        <v>440</v>
      </c>
      <c r="I61" s="13">
        <v>4</v>
      </c>
      <c r="J61" s="13">
        <v>710</v>
      </c>
      <c r="K61" s="13">
        <v>710</v>
      </c>
      <c r="L61" s="13"/>
      <c r="M61" s="13">
        <v>714</v>
      </c>
      <c r="N61" s="13"/>
      <c r="O61" s="13"/>
      <c r="P61" s="13"/>
      <c r="Q61" s="13"/>
      <c r="R61" s="13">
        <v>4</v>
      </c>
      <c r="S61" s="13">
        <v>710</v>
      </c>
      <c r="T61" s="13">
        <v>710</v>
      </c>
      <c r="U61" s="13"/>
      <c r="V61" s="13">
        <f t="shared" si="2"/>
        <v>714</v>
      </c>
      <c r="W61" s="13"/>
      <c r="X61" s="13"/>
      <c r="Y61" s="13"/>
      <c r="Z61" s="13"/>
      <c r="AA61" s="13">
        <v>4</v>
      </c>
      <c r="AB61" s="13">
        <f t="shared" si="26"/>
        <v>710</v>
      </c>
      <c r="AC61" s="13">
        <v>710</v>
      </c>
      <c r="AD61" s="13"/>
      <c r="AE61" s="13">
        <f t="shared" si="3"/>
        <v>714</v>
      </c>
      <c r="AF61" s="13"/>
      <c r="AG61" s="13"/>
      <c r="AH61" s="13"/>
      <c r="AI61" s="13"/>
      <c r="AJ61" s="13">
        <v>4</v>
      </c>
      <c r="AK61" s="13">
        <f t="shared" si="27"/>
        <v>710</v>
      </c>
      <c r="AL61" s="13"/>
      <c r="AM61" s="13"/>
      <c r="AN61" s="13">
        <v>0</v>
      </c>
      <c r="AO61" s="13"/>
      <c r="AP61" s="13"/>
      <c r="AQ61" s="13"/>
      <c r="AR61" s="13">
        <v>45</v>
      </c>
      <c r="AS61" s="13">
        <v>4</v>
      </c>
      <c r="AT61" s="13">
        <f t="shared" si="28"/>
        <v>665</v>
      </c>
      <c r="AU61" s="13">
        <v>665</v>
      </c>
      <c r="AV61" s="13"/>
      <c r="AW61" s="13">
        <f t="shared" si="5"/>
        <v>669</v>
      </c>
      <c r="AX61" s="13"/>
      <c r="AY61" s="13"/>
      <c r="AZ61" s="13">
        <v>120</v>
      </c>
      <c r="BA61" s="13"/>
      <c r="BB61" s="13">
        <v>4</v>
      </c>
      <c r="BC61" s="13">
        <f t="shared" si="29"/>
        <v>545</v>
      </c>
      <c r="BD61" s="13">
        <v>545</v>
      </c>
      <c r="BE61" s="13"/>
      <c r="BF61" s="13">
        <f t="shared" si="7"/>
        <v>549</v>
      </c>
      <c r="BG61" s="13"/>
      <c r="BH61" s="13"/>
      <c r="BI61" s="13"/>
      <c r="BJ61" s="13">
        <v>25</v>
      </c>
      <c r="BK61" s="13">
        <v>4</v>
      </c>
      <c r="BL61" s="13">
        <f t="shared" si="30"/>
        <v>520</v>
      </c>
      <c r="BM61" s="13">
        <v>545</v>
      </c>
      <c r="BN61" s="13"/>
      <c r="BO61" s="13">
        <f t="shared" si="9"/>
        <v>524</v>
      </c>
      <c r="BP61" s="13"/>
      <c r="BQ61" s="13"/>
      <c r="BR61" s="13"/>
      <c r="BS61" s="13"/>
      <c r="BT61" s="13">
        <v>0</v>
      </c>
      <c r="BU61" s="13">
        <v>0</v>
      </c>
      <c r="BV61" s="13">
        <f t="shared" si="32"/>
        <v>520</v>
      </c>
      <c r="BW61" s="13">
        <v>520</v>
      </c>
      <c r="BX61" s="93">
        <v>25</v>
      </c>
      <c r="BY61" s="13">
        <f t="shared" si="20"/>
        <v>545</v>
      </c>
      <c r="BZ61" s="13"/>
      <c r="CA61" s="13"/>
      <c r="CB61" s="13"/>
      <c r="CC61" s="13"/>
      <c r="CD61" s="13"/>
      <c r="CE61" s="13">
        <v>0</v>
      </c>
      <c r="CF61" s="13">
        <f t="shared" si="33"/>
        <v>520</v>
      </c>
      <c r="CG61" s="13">
        <v>520</v>
      </c>
      <c r="CH61" s="93">
        <v>25</v>
      </c>
      <c r="CI61" s="13">
        <f t="shared" si="21"/>
        <v>545</v>
      </c>
      <c r="CJ61" s="13"/>
      <c r="CK61" s="13"/>
      <c r="CL61" s="13"/>
      <c r="CM61" s="13"/>
      <c r="CN61" s="13"/>
      <c r="CO61" s="13">
        <v>0</v>
      </c>
      <c r="CP61" s="13">
        <f t="shared" si="34"/>
        <v>520</v>
      </c>
      <c r="CQ61" s="13">
        <v>520</v>
      </c>
      <c r="CR61" s="93">
        <v>25</v>
      </c>
      <c r="CS61" s="13">
        <f t="shared" si="22"/>
        <v>545</v>
      </c>
    </row>
    <row r="62" spans="1:97">
      <c r="A62" s="4">
        <v>630005200</v>
      </c>
      <c r="B62" s="13" t="s">
        <v>324</v>
      </c>
      <c r="C62" s="2">
        <v>56</v>
      </c>
      <c r="D62" s="13" t="s">
        <v>148</v>
      </c>
      <c r="E62" s="6" t="s">
        <v>54</v>
      </c>
      <c r="F62" s="13" t="s">
        <v>268</v>
      </c>
      <c r="G62" s="13">
        <v>22</v>
      </c>
      <c r="H62" s="13" t="s">
        <v>455</v>
      </c>
      <c r="I62" s="13">
        <v>178</v>
      </c>
      <c r="J62" s="13">
        <v>300</v>
      </c>
      <c r="K62" s="13">
        <v>300</v>
      </c>
      <c r="L62" s="13"/>
      <c r="M62" s="13">
        <v>478</v>
      </c>
      <c r="N62" s="13"/>
      <c r="O62" s="13"/>
      <c r="P62" s="13"/>
      <c r="Q62" s="13"/>
      <c r="R62" s="13">
        <v>178</v>
      </c>
      <c r="S62" s="13">
        <v>300</v>
      </c>
      <c r="T62" s="13">
        <v>300</v>
      </c>
      <c r="U62" s="13"/>
      <c r="V62" s="13">
        <f t="shared" si="2"/>
        <v>478</v>
      </c>
      <c r="W62" s="13"/>
      <c r="X62" s="13"/>
      <c r="Y62" s="13"/>
      <c r="Z62" s="13"/>
      <c r="AA62" s="13">
        <v>178</v>
      </c>
      <c r="AB62" s="13">
        <f t="shared" si="26"/>
        <v>300</v>
      </c>
      <c r="AC62" s="13">
        <v>300</v>
      </c>
      <c r="AD62" s="13"/>
      <c r="AE62" s="13">
        <f t="shared" si="3"/>
        <v>478</v>
      </c>
      <c r="AF62" s="13"/>
      <c r="AG62" s="13"/>
      <c r="AH62" s="13"/>
      <c r="AI62" s="13"/>
      <c r="AJ62" s="13">
        <v>178</v>
      </c>
      <c r="AK62" s="13">
        <f t="shared" si="27"/>
        <v>300</v>
      </c>
      <c r="AL62" s="13"/>
      <c r="AM62" s="13"/>
      <c r="AN62" s="13">
        <v>0</v>
      </c>
      <c r="AO62" s="13">
        <v>100</v>
      </c>
      <c r="AP62" s="13"/>
      <c r="AQ62" s="13"/>
      <c r="AR62" s="13">
        <v>100</v>
      </c>
      <c r="AS62" s="13">
        <v>78</v>
      </c>
      <c r="AT62" s="13">
        <f t="shared" si="28"/>
        <v>300</v>
      </c>
      <c r="AU62" s="84">
        <v>300</v>
      </c>
      <c r="AV62" s="13"/>
      <c r="AW62" s="13">
        <f t="shared" si="5"/>
        <v>378</v>
      </c>
      <c r="AX62" s="13"/>
      <c r="AY62" s="13"/>
      <c r="AZ62" s="13">
        <v>300</v>
      </c>
      <c r="BA62" s="13"/>
      <c r="BB62" s="13">
        <v>78</v>
      </c>
      <c r="BC62" s="13">
        <f t="shared" si="29"/>
        <v>0</v>
      </c>
      <c r="BD62" s="13">
        <v>0</v>
      </c>
      <c r="BE62" s="13"/>
      <c r="BF62" s="13">
        <f t="shared" si="7"/>
        <v>78</v>
      </c>
      <c r="BG62" s="13">
        <v>78</v>
      </c>
      <c r="BH62" s="13"/>
      <c r="BI62" s="13"/>
      <c r="BJ62" s="13">
        <v>78</v>
      </c>
      <c r="BK62" s="13">
        <v>0</v>
      </c>
      <c r="BL62" s="13">
        <f t="shared" si="30"/>
        <v>0</v>
      </c>
      <c r="BM62" s="13">
        <v>0</v>
      </c>
      <c r="BN62" s="13"/>
      <c r="BO62" s="13">
        <f t="shared" si="9"/>
        <v>0</v>
      </c>
      <c r="BP62" s="13">
        <v>78</v>
      </c>
      <c r="BQ62" s="13"/>
      <c r="BR62" s="13"/>
      <c r="BS62" s="13">
        <v>78</v>
      </c>
      <c r="BT62" s="13">
        <v>60</v>
      </c>
      <c r="BU62" s="13">
        <v>0</v>
      </c>
      <c r="BV62" s="13">
        <f t="shared" si="32"/>
        <v>0</v>
      </c>
      <c r="BW62" s="13">
        <v>0</v>
      </c>
      <c r="BX62" s="93">
        <v>98</v>
      </c>
      <c r="BY62" s="13">
        <f t="shared" si="20"/>
        <v>158</v>
      </c>
      <c r="BZ62" s="13"/>
      <c r="CA62" s="13"/>
      <c r="CB62" s="13"/>
      <c r="CC62" s="13"/>
      <c r="CD62" s="13"/>
      <c r="CE62" s="13">
        <v>0</v>
      </c>
      <c r="CF62" s="13">
        <f t="shared" si="33"/>
        <v>0</v>
      </c>
      <c r="CG62" s="13">
        <v>0</v>
      </c>
      <c r="CH62" s="93">
        <v>98</v>
      </c>
      <c r="CI62" s="13">
        <f t="shared" si="21"/>
        <v>98</v>
      </c>
      <c r="CJ62" s="13"/>
      <c r="CK62" s="13"/>
      <c r="CL62" s="13"/>
      <c r="CM62" s="13"/>
      <c r="CN62" s="13"/>
      <c r="CO62" s="13">
        <v>0</v>
      </c>
      <c r="CP62" s="13">
        <f t="shared" si="34"/>
        <v>0</v>
      </c>
      <c r="CQ62" s="13">
        <v>0</v>
      </c>
      <c r="CR62" s="93">
        <v>98</v>
      </c>
      <c r="CS62" s="13">
        <f t="shared" si="22"/>
        <v>98</v>
      </c>
    </row>
    <row r="63" spans="1:97">
      <c r="A63" s="4">
        <v>630032301</v>
      </c>
      <c r="B63" s="13" t="s">
        <v>324</v>
      </c>
      <c r="C63" s="2">
        <v>57</v>
      </c>
      <c r="D63" s="13" t="s">
        <v>147</v>
      </c>
      <c r="E63" s="6" t="s">
        <v>55</v>
      </c>
      <c r="F63" s="13"/>
      <c r="G63" s="13">
        <v>53</v>
      </c>
      <c r="H63" s="13"/>
      <c r="I63" s="13">
        <v>0</v>
      </c>
      <c r="J63" s="13">
        <v>728</v>
      </c>
      <c r="K63" s="13">
        <v>728</v>
      </c>
      <c r="L63" s="13"/>
      <c r="M63" s="13">
        <v>728</v>
      </c>
      <c r="N63" s="13"/>
      <c r="O63" s="13"/>
      <c r="P63" s="13"/>
      <c r="Q63" s="13"/>
      <c r="R63" s="13">
        <v>0</v>
      </c>
      <c r="S63" s="13">
        <v>728</v>
      </c>
      <c r="T63" s="13">
        <v>728</v>
      </c>
      <c r="U63" s="13"/>
      <c r="V63" s="13">
        <f t="shared" si="2"/>
        <v>728</v>
      </c>
      <c r="W63" s="13"/>
      <c r="X63" s="13"/>
      <c r="Y63" s="13"/>
      <c r="Z63" s="13"/>
      <c r="AA63" s="13">
        <v>0</v>
      </c>
      <c r="AB63" s="13">
        <f t="shared" si="26"/>
        <v>728</v>
      </c>
      <c r="AC63" s="13">
        <v>728</v>
      </c>
      <c r="AD63" s="13"/>
      <c r="AE63" s="13">
        <f t="shared" si="3"/>
        <v>728</v>
      </c>
      <c r="AF63" s="13"/>
      <c r="AG63" s="13"/>
      <c r="AH63" s="13"/>
      <c r="AI63" s="13"/>
      <c r="AJ63" s="13">
        <v>0</v>
      </c>
      <c r="AK63" s="13">
        <f t="shared" si="27"/>
        <v>728</v>
      </c>
      <c r="AL63" s="13"/>
      <c r="AM63" s="13"/>
      <c r="AN63" s="13">
        <v>0</v>
      </c>
      <c r="AO63" s="13"/>
      <c r="AP63" s="13"/>
      <c r="AQ63" s="13"/>
      <c r="AR63" s="13">
        <v>45</v>
      </c>
      <c r="AS63" s="13">
        <v>0</v>
      </c>
      <c r="AT63" s="13">
        <f t="shared" si="28"/>
        <v>683</v>
      </c>
      <c r="AU63" s="13">
        <v>683</v>
      </c>
      <c r="AV63" s="13"/>
      <c r="AW63" s="13">
        <f t="shared" si="5"/>
        <v>683</v>
      </c>
      <c r="AX63" s="13"/>
      <c r="AY63" s="13"/>
      <c r="AZ63" s="13">
        <v>150</v>
      </c>
      <c r="BA63" s="13"/>
      <c r="BB63" s="13">
        <v>0</v>
      </c>
      <c r="BC63" s="13">
        <f t="shared" si="29"/>
        <v>533</v>
      </c>
      <c r="BD63" s="13">
        <v>533</v>
      </c>
      <c r="BE63" s="13"/>
      <c r="BF63" s="13">
        <f t="shared" si="7"/>
        <v>533</v>
      </c>
      <c r="BG63" s="13"/>
      <c r="BH63" s="13"/>
      <c r="BI63" s="13"/>
      <c r="BJ63" s="13">
        <v>33</v>
      </c>
      <c r="BK63" s="13">
        <v>0</v>
      </c>
      <c r="BL63" s="13">
        <f t="shared" si="30"/>
        <v>500</v>
      </c>
      <c r="BM63" s="13">
        <v>500</v>
      </c>
      <c r="BN63" s="13"/>
      <c r="BO63" s="13">
        <f t="shared" si="9"/>
        <v>500</v>
      </c>
      <c r="BP63" s="13"/>
      <c r="BQ63" s="13"/>
      <c r="BR63" s="13"/>
      <c r="BS63" s="13"/>
      <c r="BT63" s="13">
        <v>30</v>
      </c>
      <c r="BU63" s="13">
        <v>0</v>
      </c>
      <c r="BV63" s="13">
        <f t="shared" si="32"/>
        <v>500</v>
      </c>
      <c r="BW63" s="13">
        <v>500</v>
      </c>
      <c r="BX63" s="93">
        <v>33</v>
      </c>
      <c r="BY63" s="13">
        <f t="shared" si="20"/>
        <v>563</v>
      </c>
      <c r="BZ63" s="13"/>
      <c r="CA63" s="13"/>
      <c r="CB63" s="13"/>
      <c r="CC63" s="13"/>
      <c r="CD63" s="13"/>
      <c r="CE63" s="13">
        <v>0</v>
      </c>
      <c r="CF63" s="13">
        <f t="shared" si="33"/>
        <v>500</v>
      </c>
      <c r="CG63" s="13">
        <v>500</v>
      </c>
      <c r="CH63" s="93">
        <v>33</v>
      </c>
      <c r="CI63" s="13">
        <f t="shared" si="21"/>
        <v>533</v>
      </c>
      <c r="CJ63" s="13"/>
      <c r="CK63" s="13"/>
      <c r="CL63" s="13"/>
      <c r="CM63" s="13"/>
      <c r="CN63" s="13"/>
      <c r="CO63" s="13">
        <v>0</v>
      </c>
      <c r="CP63" s="13">
        <f t="shared" si="34"/>
        <v>500</v>
      </c>
      <c r="CQ63" s="13">
        <v>500</v>
      </c>
      <c r="CR63" s="93">
        <v>33</v>
      </c>
      <c r="CS63" s="13">
        <f t="shared" si="22"/>
        <v>533</v>
      </c>
    </row>
    <row r="64" spans="1:97">
      <c r="A64" s="4">
        <v>630033401</v>
      </c>
      <c r="B64" s="13" t="s">
        <v>324</v>
      </c>
      <c r="C64" s="2">
        <v>58</v>
      </c>
      <c r="D64" s="13" t="s">
        <v>147</v>
      </c>
      <c r="E64" s="6" t="s">
        <v>56</v>
      </c>
      <c r="F64" s="13" t="s">
        <v>263</v>
      </c>
      <c r="G64" s="13">
        <v>98.9</v>
      </c>
      <c r="H64" s="13" t="s">
        <v>449</v>
      </c>
      <c r="I64" s="13">
        <v>54</v>
      </c>
      <c r="J64" s="13">
        <v>300</v>
      </c>
      <c r="K64" s="13">
        <v>300</v>
      </c>
      <c r="L64" s="13"/>
      <c r="M64" s="13">
        <v>354</v>
      </c>
      <c r="N64" s="13"/>
      <c r="O64" s="13"/>
      <c r="P64" s="13"/>
      <c r="Q64" s="13"/>
      <c r="R64" s="13">
        <v>54</v>
      </c>
      <c r="S64" s="13">
        <v>300</v>
      </c>
      <c r="T64" s="13">
        <v>300</v>
      </c>
      <c r="U64" s="13"/>
      <c r="V64" s="13">
        <f t="shared" si="2"/>
        <v>354</v>
      </c>
      <c r="W64" s="13"/>
      <c r="X64" s="13"/>
      <c r="Y64" s="13"/>
      <c r="Z64" s="13"/>
      <c r="AA64" s="13">
        <v>54</v>
      </c>
      <c r="AB64" s="13">
        <f t="shared" si="26"/>
        <v>300</v>
      </c>
      <c r="AC64" s="13">
        <v>300</v>
      </c>
      <c r="AD64" s="13"/>
      <c r="AE64" s="13">
        <f t="shared" si="3"/>
        <v>354</v>
      </c>
      <c r="AF64" s="13"/>
      <c r="AG64" s="13"/>
      <c r="AH64" s="13"/>
      <c r="AI64" s="13"/>
      <c r="AJ64" s="13">
        <v>54</v>
      </c>
      <c r="AK64" s="13">
        <f t="shared" si="27"/>
        <v>300</v>
      </c>
      <c r="AL64" s="13"/>
      <c r="AM64" s="13"/>
      <c r="AN64" s="13">
        <v>0</v>
      </c>
      <c r="AO64" s="13">
        <v>50</v>
      </c>
      <c r="AP64" s="13"/>
      <c r="AQ64" s="13"/>
      <c r="AR64" s="13">
        <v>150</v>
      </c>
      <c r="AS64" s="13">
        <v>54</v>
      </c>
      <c r="AT64" s="13">
        <f t="shared" si="28"/>
        <v>200</v>
      </c>
      <c r="AU64" s="13">
        <v>200</v>
      </c>
      <c r="AV64" s="13"/>
      <c r="AW64" s="13">
        <f t="shared" si="5"/>
        <v>254</v>
      </c>
      <c r="AX64" s="13">
        <v>54</v>
      </c>
      <c r="AY64" s="13"/>
      <c r="AZ64" s="13">
        <v>254</v>
      </c>
      <c r="BA64" s="13"/>
      <c r="BB64" s="13">
        <v>0</v>
      </c>
      <c r="BC64" s="13">
        <f t="shared" si="29"/>
        <v>0</v>
      </c>
      <c r="BD64" s="13">
        <v>0</v>
      </c>
      <c r="BE64" s="13"/>
      <c r="BF64" s="13">
        <f t="shared" si="7"/>
        <v>0</v>
      </c>
      <c r="BG64" s="13">
        <v>106</v>
      </c>
      <c r="BH64" s="13"/>
      <c r="BI64" s="13">
        <v>106</v>
      </c>
      <c r="BJ64" s="13"/>
      <c r="BK64" s="13">
        <v>60</v>
      </c>
      <c r="BL64" s="13">
        <f>(BC64:BC64+BG64)-(BH64+BI64+BJ64)</f>
        <v>0</v>
      </c>
      <c r="BM64" s="13">
        <v>0</v>
      </c>
      <c r="BN64" s="13"/>
      <c r="BO64" s="13">
        <f t="shared" si="9"/>
        <v>60</v>
      </c>
      <c r="BP64" s="13">
        <v>60</v>
      </c>
      <c r="BQ64" s="13"/>
      <c r="BR64" s="13"/>
      <c r="BS64" s="13">
        <v>60</v>
      </c>
      <c r="BT64" s="13">
        <v>0</v>
      </c>
      <c r="BU64" s="13">
        <v>0</v>
      </c>
      <c r="BV64" s="13">
        <f>(BL64:BL64+BP64)-(BQ64+BR64+BS64)</f>
        <v>0</v>
      </c>
      <c r="BW64" s="13">
        <v>0</v>
      </c>
      <c r="BX64" s="93">
        <v>90</v>
      </c>
      <c r="BY64" s="13">
        <f t="shared" si="20"/>
        <v>90</v>
      </c>
      <c r="BZ64" s="13">
        <v>50</v>
      </c>
      <c r="CA64" s="13"/>
      <c r="CB64" s="13"/>
      <c r="CC64" s="13"/>
      <c r="CD64" s="13"/>
      <c r="CE64" s="13">
        <v>0</v>
      </c>
      <c r="CF64" s="13">
        <f>(BV64:BV64+BZ64)-(CA64+CB64+CC64)</f>
        <v>50</v>
      </c>
      <c r="CG64" s="13">
        <v>0</v>
      </c>
      <c r="CH64" s="93">
        <v>90</v>
      </c>
      <c r="CI64" s="13">
        <f t="shared" si="21"/>
        <v>140</v>
      </c>
      <c r="CJ64" s="13"/>
      <c r="CK64" s="13"/>
      <c r="CL64" s="13"/>
      <c r="CM64" s="13"/>
      <c r="CN64" s="13"/>
      <c r="CO64" s="13">
        <v>0</v>
      </c>
      <c r="CP64" s="13">
        <f>(CF64:CF64+CJ64)-(CK64+CL64+CM64)</f>
        <v>50</v>
      </c>
      <c r="CQ64" s="13">
        <v>0</v>
      </c>
      <c r="CR64" s="93">
        <v>90</v>
      </c>
      <c r="CS64" s="13">
        <f t="shared" si="22"/>
        <v>140</v>
      </c>
    </row>
    <row r="65" spans="1:97">
      <c r="A65" s="4">
        <v>630041200</v>
      </c>
      <c r="B65" s="13" t="s">
        <v>324</v>
      </c>
      <c r="C65" s="2">
        <v>59</v>
      </c>
      <c r="D65" s="13" t="s">
        <v>147</v>
      </c>
      <c r="E65" s="6" t="s">
        <v>57</v>
      </c>
      <c r="F65" s="13" t="s">
        <v>263</v>
      </c>
      <c r="G65" s="13">
        <v>23.7</v>
      </c>
      <c r="H65" s="13" t="s">
        <v>449</v>
      </c>
      <c r="I65" s="13">
        <v>11</v>
      </c>
      <c r="J65" s="13">
        <v>150</v>
      </c>
      <c r="K65" s="13">
        <v>150</v>
      </c>
      <c r="L65" s="13"/>
      <c r="M65" s="13">
        <v>161</v>
      </c>
      <c r="N65" s="13"/>
      <c r="O65" s="13"/>
      <c r="P65" s="13"/>
      <c r="Q65" s="13"/>
      <c r="R65" s="13">
        <v>11</v>
      </c>
      <c r="S65" s="13">
        <v>150</v>
      </c>
      <c r="T65" s="13">
        <v>150</v>
      </c>
      <c r="U65" s="13"/>
      <c r="V65" s="13">
        <f t="shared" si="2"/>
        <v>161</v>
      </c>
      <c r="W65" s="13"/>
      <c r="X65" s="13"/>
      <c r="Y65" s="13"/>
      <c r="Z65" s="13"/>
      <c r="AA65" s="13">
        <v>11</v>
      </c>
      <c r="AB65" s="13">
        <f t="shared" si="26"/>
        <v>150</v>
      </c>
      <c r="AC65" s="13">
        <v>150</v>
      </c>
      <c r="AD65" s="13"/>
      <c r="AE65" s="13">
        <f t="shared" si="3"/>
        <v>161</v>
      </c>
      <c r="AF65" s="13"/>
      <c r="AG65" s="13"/>
      <c r="AH65" s="13"/>
      <c r="AI65" s="13"/>
      <c r="AJ65" s="13">
        <v>11</v>
      </c>
      <c r="AK65" s="13">
        <f t="shared" si="27"/>
        <v>150</v>
      </c>
      <c r="AL65" s="13"/>
      <c r="AM65" s="13"/>
      <c r="AN65" s="13">
        <v>0</v>
      </c>
      <c r="AO65" s="13"/>
      <c r="AP65" s="13"/>
      <c r="AQ65" s="13"/>
      <c r="AR65" s="13">
        <v>50</v>
      </c>
      <c r="AS65" s="13">
        <v>11</v>
      </c>
      <c r="AT65" s="13">
        <f t="shared" si="28"/>
        <v>100</v>
      </c>
      <c r="AU65" s="13">
        <v>100</v>
      </c>
      <c r="AV65" s="13"/>
      <c r="AW65" s="13">
        <f t="shared" si="5"/>
        <v>111</v>
      </c>
      <c r="AX65" s="13">
        <v>11</v>
      </c>
      <c r="AY65" s="13"/>
      <c r="AZ65" s="13">
        <v>111</v>
      </c>
      <c r="BA65" s="13"/>
      <c r="BB65" s="13">
        <v>0</v>
      </c>
      <c r="BC65" s="13">
        <f t="shared" si="29"/>
        <v>0</v>
      </c>
      <c r="BD65" s="13">
        <v>0</v>
      </c>
      <c r="BE65" s="13"/>
      <c r="BF65" s="13">
        <f t="shared" si="7"/>
        <v>0</v>
      </c>
      <c r="BG65" s="13">
        <v>9</v>
      </c>
      <c r="BH65" s="13"/>
      <c r="BI65" s="13">
        <v>9</v>
      </c>
      <c r="BJ65" s="13"/>
      <c r="BK65" s="13">
        <v>20</v>
      </c>
      <c r="BL65" s="13">
        <f t="shared" si="30"/>
        <v>0</v>
      </c>
      <c r="BM65" s="13">
        <v>0</v>
      </c>
      <c r="BN65" s="13"/>
      <c r="BO65" s="13">
        <f t="shared" si="9"/>
        <v>20</v>
      </c>
      <c r="BP65" s="13">
        <v>20</v>
      </c>
      <c r="BQ65" s="13"/>
      <c r="BR65" s="13"/>
      <c r="BS65" s="13">
        <v>20</v>
      </c>
      <c r="BT65" s="13">
        <v>0</v>
      </c>
      <c r="BU65" s="13">
        <v>0</v>
      </c>
      <c r="BV65" s="13">
        <f t="shared" ref="BV65:BV128" si="35">(BL65:BL65+BP65)-(BQ65+BR65+BS65)</f>
        <v>0</v>
      </c>
      <c r="BW65" s="13">
        <v>0</v>
      </c>
      <c r="BX65" s="93">
        <v>30</v>
      </c>
      <c r="BY65" s="13">
        <f t="shared" si="20"/>
        <v>30</v>
      </c>
      <c r="BZ65" s="13"/>
      <c r="CA65" s="13"/>
      <c r="CB65" s="13"/>
      <c r="CC65" s="13"/>
      <c r="CD65" s="13"/>
      <c r="CE65" s="13">
        <v>0</v>
      </c>
      <c r="CF65" s="13">
        <f t="shared" ref="CF65:CF68" si="36">(BV65:BV65+BZ65)-(CA65+CB65+CC65)</f>
        <v>0</v>
      </c>
      <c r="CG65" s="13">
        <v>0</v>
      </c>
      <c r="CH65" s="93">
        <v>30</v>
      </c>
      <c r="CI65" s="13">
        <f t="shared" si="21"/>
        <v>30</v>
      </c>
      <c r="CJ65" s="13"/>
      <c r="CK65" s="13"/>
      <c r="CL65" s="13"/>
      <c r="CM65" s="13"/>
      <c r="CN65" s="13"/>
      <c r="CO65" s="13">
        <v>0</v>
      </c>
      <c r="CP65" s="13">
        <f t="shared" ref="CP65:CP68" si="37">(CF65:CF65+CJ65)-(CK65+CL65+CM65)</f>
        <v>0</v>
      </c>
      <c r="CQ65" s="13">
        <v>0</v>
      </c>
      <c r="CR65" s="93">
        <v>30</v>
      </c>
      <c r="CS65" s="13">
        <f t="shared" si="22"/>
        <v>30</v>
      </c>
    </row>
    <row r="66" spans="1:97">
      <c r="A66" s="4">
        <v>630041500</v>
      </c>
      <c r="B66" s="13" t="s">
        <v>214</v>
      </c>
      <c r="C66" s="2">
        <v>60</v>
      </c>
      <c r="D66" s="13" t="s">
        <v>147</v>
      </c>
      <c r="E66" s="6" t="s">
        <v>180</v>
      </c>
      <c r="F66" s="13" t="s">
        <v>263</v>
      </c>
      <c r="G66" s="14">
        <v>12.3</v>
      </c>
      <c r="H66" s="13" t="s">
        <v>449</v>
      </c>
      <c r="I66" s="13">
        <v>2278</v>
      </c>
      <c r="J66" s="13">
        <v>0</v>
      </c>
      <c r="K66" s="13">
        <v>3490</v>
      </c>
      <c r="L66" s="13"/>
      <c r="M66" s="13">
        <v>5768</v>
      </c>
      <c r="N66" s="13"/>
      <c r="O66" s="13"/>
      <c r="P66" s="13"/>
      <c r="Q66" s="13"/>
      <c r="R66" s="13">
        <v>2278</v>
      </c>
      <c r="S66" s="13">
        <v>3490</v>
      </c>
      <c r="T66" s="13">
        <v>3490</v>
      </c>
      <c r="U66" s="13"/>
      <c r="V66" s="13">
        <f t="shared" si="2"/>
        <v>5768</v>
      </c>
      <c r="W66" s="13"/>
      <c r="X66" s="13"/>
      <c r="Y66" s="13"/>
      <c r="Z66" s="13"/>
      <c r="AA66" s="13">
        <v>2278</v>
      </c>
      <c r="AB66" s="13">
        <f t="shared" si="26"/>
        <v>3490</v>
      </c>
      <c r="AC66" s="13">
        <v>3490</v>
      </c>
      <c r="AD66" s="13"/>
      <c r="AE66" s="13">
        <f t="shared" si="3"/>
        <v>5768</v>
      </c>
      <c r="AF66" s="13"/>
      <c r="AG66" s="13"/>
      <c r="AH66" s="13"/>
      <c r="AI66" s="13"/>
      <c r="AJ66" s="13">
        <v>2278</v>
      </c>
      <c r="AK66" s="13">
        <f t="shared" si="27"/>
        <v>3490</v>
      </c>
      <c r="AL66" s="13"/>
      <c r="AM66" s="13"/>
      <c r="AN66" s="13">
        <v>0</v>
      </c>
      <c r="AO66" s="13"/>
      <c r="AP66" s="13"/>
      <c r="AQ66" s="13"/>
      <c r="AR66" s="13">
        <v>3490</v>
      </c>
      <c r="AS66" s="13">
        <v>2278</v>
      </c>
      <c r="AT66" s="13">
        <f t="shared" si="28"/>
        <v>0</v>
      </c>
      <c r="AU66" s="13">
        <v>0</v>
      </c>
      <c r="AV66" s="13"/>
      <c r="AW66" s="13">
        <f t="shared" si="5"/>
        <v>2278</v>
      </c>
      <c r="AX66" s="13">
        <v>2278</v>
      </c>
      <c r="AY66" s="13"/>
      <c r="AZ66" s="13">
        <v>2278</v>
      </c>
      <c r="BA66" s="13"/>
      <c r="BB66" s="13">
        <v>0</v>
      </c>
      <c r="BC66" s="13">
        <f t="shared" si="29"/>
        <v>0</v>
      </c>
      <c r="BD66" s="13">
        <v>0</v>
      </c>
      <c r="BE66" s="13"/>
      <c r="BF66" s="13">
        <f t="shared" si="7"/>
        <v>0</v>
      </c>
      <c r="BG66" s="13"/>
      <c r="BH66" s="13"/>
      <c r="BI66" s="13"/>
      <c r="BJ66" s="13"/>
      <c r="BK66" s="13">
        <v>0</v>
      </c>
      <c r="BL66" s="13">
        <f t="shared" si="30"/>
        <v>0</v>
      </c>
      <c r="BM66" s="13">
        <v>0</v>
      </c>
      <c r="BN66" s="13"/>
      <c r="BO66" s="13">
        <f t="shared" si="9"/>
        <v>0</v>
      </c>
      <c r="BP66" s="13"/>
      <c r="BQ66" s="13"/>
      <c r="BR66" s="13"/>
      <c r="BS66" s="13"/>
      <c r="BT66" s="13">
        <v>2158</v>
      </c>
      <c r="BU66" s="13">
        <v>0</v>
      </c>
      <c r="BV66" s="13">
        <f t="shared" si="35"/>
        <v>0</v>
      </c>
      <c r="BW66" s="13">
        <v>0</v>
      </c>
      <c r="BX66" s="93">
        <v>6890</v>
      </c>
      <c r="BY66" s="13">
        <f t="shared" si="20"/>
        <v>9048</v>
      </c>
      <c r="BZ66" s="13"/>
      <c r="CA66" s="13"/>
      <c r="CB66" s="13"/>
      <c r="CC66" s="13"/>
      <c r="CD66" s="13"/>
      <c r="CE66" s="13">
        <v>0</v>
      </c>
      <c r="CF66" s="13">
        <f t="shared" si="36"/>
        <v>0</v>
      </c>
      <c r="CG66" s="13">
        <v>0</v>
      </c>
      <c r="CH66" s="93">
        <v>6890</v>
      </c>
      <c r="CI66" s="13">
        <f t="shared" si="21"/>
        <v>6890</v>
      </c>
      <c r="CJ66" s="13"/>
      <c r="CK66" s="13"/>
      <c r="CL66" s="13"/>
      <c r="CM66" s="13"/>
      <c r="CN66" s="13"/>
      <c r="CO66" s="13">
        <v>0</v>
      </c>
      <c r="CP66" s="13">
        <f t="shared" si="37"/>
        <v>0</v>
      </c>
      <c r="CQ66" s="13">
        <v>0</v>
      </c>
      <c r="CR66" s="93">
        <v>6890</v>
      </c>
      <c r="CS66" s="13">
        <f t="shared" si="22"/>
        <v>6890</v>
      </c>
    </row>
    <row r="67" spans="1:97">
      <c r="A67" s="4">
        <v>630042000</v>
      </c>
      <c r="B67" s="13" t="s">
        <v>163</v>
      </c>
      <c r="C67" s="2">
        <v>61</v>
      </c>
      <c r="D67" s="13" t="s">
        <v>154</v>
      </c>
      <c r="E67" s="6" t="s">
        <v>122</v>
      </c>
      <c r="F67" s="13"/>
      <c r="G67" s="14" t="s">
        <v>163</v>
      </c>
      <c r="H67" s="13"/>
      <c r="I67" s="13">
        <v>0</v>
      </c>
      <c r="J67" s="13">
        <v>0</v>
      </c>
      <c r="K67" s="13"/>
      <c r="L67" s="13"/>
      <c r="M67" s="13">
        <v>0</v>
      </c>
      <c r="N67" s="13"/>
      <c r="O67" s="13"/>
      <c r="P67" s="13"/>
      <c r="Q67" s="13"/>
      <c r="R67" s="13">
        <v>0</v>
      </c>
      <c r="S67" s="13">
        <v>0</v>
      </c>
      <c r="T67" s="13">
        <v>0</v>
      </c>
      <c r="U67" s="13"/>
      <c r="V67" s="13">
        <f t="shared" si="2"/>
        <v>0</v>
      </c>
      <c r="W67" s="13"/>
      <c r="X67" s="13"/>
      <c r="Y67" s="13"/>
      <c r="Z67" s="13"/>
      <c r="AA67" s="13">
        <v>0</v>
      </c>
      <c r="AB67" s="13">
        <f t="shared" si="26"/>
        <v>0</v>
      </c>
      <c r="AC67" s="13">
        <v>0</v>
      </c>
      <c r="AD67" s="13"/>
      <c r="AE67" s="13">
        <f t="shared" si="3"/>
        <v>0</v>
      </c>
      <c r="AF67" s="13"/>
      <c r="AG67" s="13"/>
      <c r="AH67" s="13"/>
      <c r="AI67" s="13"/>
      <c r="AJ67" s="13">
        <v>0</v>
      </c>
      <c r="AK67" s="13">
        <f t="shared" si="27"/>
        <v>0</v>
      </c>
      <c r="AL67" s="13"/>
      <c r="AM67" s="13"/>
      <c r="AN67" s="13">
        <v>0</v>
      </c>
      <c r="AO67" s="13"/>
      <c r="AP67" s="13"/>
      <c r="AQ67" s="13"/>
      <c r="AR67" s="13"/>
      <c r="AS67" s="13">
        <v>0</v>
      </c>
      <c r="AT67" s="13">
        <f t="shared" si="28"/>
        <v>0</v>
      </c>
      <c r="AU67" s="13">
        <v>0</v>
      </c>
      <c r="AV67" s="13"/>
      <c r="AW67" s="13">
        <f t="shared" si="5"/>
        <v>0</v>
      </c>
      <c r="AX67" s="13"/>
      <c r="AY67" s="13"/>
      <c r="AZ67" s="13"/>
      <c r="BA67" s="13"/>
      <c r="BB67" s="13">
        <v>0</v>
      </c>
      <c r="BC67" s="13">
        <f t="shared" si="29"/>
        <v>0</v>
      </c>
      <c r="BD67" s="13">
        <v>0</v>
      </c>
      <c r="BE67" s="13"/>
      <c r="BF67" s="13">
        <f t="shared" si="7"/>
        <v>0</v>
      </c>
      <c r="BG67" s="13"/>
      <c r="BH67" s="13"/>
      <c r="BI67" s="13"/>
      <c r="BJ67" s="13"/>
      <c r="BK67" s="13">
        <v>0</v>
      </c>
      <c r="BL67" s="13">
        <f t="shared" si="30"/>
        <v>0</v>
      </c>
      <c r="BM67" s="13">
        <v>0</v>
      </c>
      <c r="BN67" s="13"/>
      <c r="BO67" s="13">
        <f t="shared" si="9"/>
        <v>0</v>
      </c>
      <c r="BP67" s="13"/>
      <c r="BQ67" s="13"/>
      <c r="BR67" s="13"/>
      <c r="BS67" s="13"/>
      <c r="BT67" s="13"/>
      <c r="BU67" s="13">
        <v>0</v>
      </c>
      <c r="BV67" s="13">
        <f t="shared" si="35"/>
        <v>0</v>
      </c>
      <c r="BW67" s="13">
        <v>0</v>
      </c>
      <c r="BX67" s="93">
        <v>0</v>
      </c>
      <c r="BY67" s="13">
        <f t="shared" si="20"/>
        <v>0</v>
      </c>
      <c r="BZ67" s="13"/>
      <c r="CA67" s="13"/>
      <c r="CB67" s="13"/>
      <c r="CC67" s="13"/>
      <c r="CD67" s="13"/>
      <c r="CE67" s="13">
        <v>0</v>
      </c>
      <c r="CF67" s="13">
        <f t="shared" si="36"/>
        <v>0</v>
      </c>
      <c r="CG67" s="13">
        <v>0</v>
      </c>
      <c r="CH67" s="93">
        <v>0</v>
      </c>
      <c r="CI67" s="13">
        <f t="shared" si="21"/>
        <v>0</v>
      </c>
      <c r="CJ67" s="13"/>
      <c r="CK67" s="13"/>
      <c r="CL67" s="13"/>
      <c r="CM67" s="13"/>
      <c r="CN67" s="13"/>
      <c r="CO67" s="13">
        <v>0</v>
      </c>
      <c r="CP67" s="13">
        <f t="shared" si="37"/>
        <v>0</v>
      </c>
      <c r="CQ67" s="13">
        <v>0</v>
      </c>
      <c r="CR67" s="93">
        <v>0</v>
      </c>
      <c r="CS67" s="13">
        <f t="shared" si="22"/>
        <v>0</v>
      </c>
    </row>
    <row r="68" spans="1:97">
      <c r="A68" s="4">
        <v>630042100</v>
      </c>
      <c r="B68" s="13" t="s">
        <v>324</v>
      </c>
      <c r="C68" s="2">
        <v>62</v>
      </c>
      <c r="D68" s="13" t="s">
        <v>144</v>
      </c>
      <c r="E68" s="6" t="s">
        <v>58</v>
      </c>
      <c r="F68" s="13" t="s">
        <v>259</v>
      </c>
      <c r="G68" s="13">
        <v>64</v>
      </c>
      <c r="H68" s="13" t="s">
        <v>445</v>
      </c>
      <c r="I68" s="13">
        <v>20</v>
      </c>
      <c r="J68" s="13">
        <v>250</v>
      </c>
      <c r="K68" s="13">
        <v>250</v>
      </c>
      <c r="L68" s="13"/>
      <c r="M68" s="13">
        <v>270</v>
      </c>
      <c r="N68" s="13"/>
      <c r="O68" s="13"/>
      <c r="P68" s="13"/>
      <c r="Q68" s="13"/>
      <c r="R68" s="13">
        <v>20</v>
      </c>
      <c r="S68" s="13">
        <v>250</v>
      </c>
      <c r="T68" s="13">
        <v>250</v>
      </c>
      <c r="U68" s="13"/>
      <c r="V68" s="13">
        <f t="shared" si="2"/>
        <v>270</v>
      </c>
      <c r="W68" s="13"/>
      <c r="X68" s="13"/>
      <c r="Y68" s="13"/>
      <c r="Z68" s="13"/>
      <c r="AA68" s="13">
        <v>20</v>
      </c>
      <c r="AB68" s="13">
        <f t="shared" si="26"/>
        <v>250</v>
      </c>
      <c r="AC68" s="13">
        <v>250</v>
      </c>
      <c r="AD68" s="13"/>
      <c r="AE68" s="13">
        <f t="shared" si="3"/>
        <v>270</v>
      </c>
      <c r="AF68" s="13"/>
      <c r="AG68" s="13"/>
      <c r="AH68" s="13"/>
      <c r="AI68" s="13"/>
      <c r="AJ68" s="13">
        <v>20</v>
      </c>
      <c r="AK68" s="13">
        <f t="shared" si="27"/>
        <v>250</v>
      </c>
      <c r="AL68" s="13"/>
      <c r="AM68" s="13"/>
      <c r="AN68" s="13">
        <v>0</v>
      </c>
      <c r="AO68" s="13"/>
      <c r="AP68" s="13"/>
      <c r="AQ68" s="13"/>
      <c r="AR68" s="13">
        <v>50</v>
      </c>
      <c r="AS68" s="13">
        <v>20</v>
      </c>
      <c r="AT68" s="13">
        <f t="shared" si="28"/>
        <v>200</v>
      </c>
      <c r="AU68" s="13">
        <v>200</v>
      </c>
      <c r="AV68" s="13"/>
      <c r="AW68" s="13">
        <f t="shared" si="5"/>
        <v>220</v>
      </c>
      <c r="AX68" s="13"/>
      <c r="AY68" s="13"/>
      <c r="AZ68" s="13">
        <v>150</v>
      </c>
      <c r="BA68" s="13"/>
      <c r="BB68" s="13">
        <v>20</v>
      </c>
      <c r="BC68" s="13">
        <f t="shared" si="29"/>
        <v>50</v>
      </c>
      <c r="BD68" s="13">
        <v>50</v>
      </c>
      <c r="BE68" s="13"/>
      <c r="BF68" s="13">
        <f t="shared" si="7"/>
        <v>70</v>
      </c>
      <c r="BG68" s="13"/>
      <c r="BH68" s="13"/>
      <c r="BI68" s="13"/>
      <c r="BJ68" s="13">
        <v>50</v>
      </c>
      <c r="BK68" s="13">
        <v>20</v>
      </c>
      <c r="BL68" s="13">
        <f t="shared" si="30"/>
        <v>0</v>
      </c>
      <c r="BM68" s="13">
        <v>50</v>
      </c>
      <c r="BN68" s="13"/>
      <c r="BO68" s="13">
        <f t="shared" si="9"/>
        <v>20</v>
      </c>
      <c r="BP68" s="13"/>
      <c r="BQ68" s="13"/>
      <c r="BR68" s="13"/>
      <c r="BS68" s="13"/>
      <c r="BT68" s="13">
        <v>30</v>
      </c>
      <c r="BU68" s="24">
        <v>20</v>
      </c>
      <c r="BV68" s="13">
        <f t="shared" si="35"/>
        <v>0</v>
      </c>
      <c r="BW68" s="13">
        <v>0</v>
      </c>
      <c r="BX68" s="93">
        <v>60</v>
      </c>
      <c r="BY68" s="13">
        <f t="shared" si="20"/>
        <v>110</v>
      </c>
      <c r="BZ68" s="13"/>
      <c r="CA68" s="13"/>
      <c r="CB68" s="13"/>
      <c r="CC68" s="13"/>
      <c r="CD68" s="13"/>
      <c r="CE68" s="24">
        <v>20</v>
      </c>
      <c r="CF68" s="13">
        <f t="shared" si="36"/>
        <v>0</v>
      </c>
      <c r="CG68" s="13">
        <v>0</v>
      </c>
      <c r="CH68" s="93">
        <v>60</v>
      </c>
      <c r="CI68" s="13">
        <f t="shared" si="21"/>
        <v>80</v>
      </c>
      <c r="CJ68" s="13"/>
      <c r="CK68" s="13"/>
      <c r="CL68" s="13"/>
      <c r="CM68" s="13"/>
      <c r="CN68" s="13"/>
      <c r="CO68" s="24">
        <v>20</v>
      </c>
      <c r="CP68" s="13">
        <f t="shared" si="37"/>
        <v>0</v>
      </c>
      <c r="CQ68" s="13">
        <v>0</v>
      </c>
      <c r="CR68" s="93">
        <v>60</v>
      </c>
      <c r="CS68" s="13">
        <f t="shared" si="22"/>
        <v>80</v>
      </c>
    </row>
    <row r="69" spans="1:97">
      <c r="A69" s="4">
        <v>630053400</v>
      </c>
      <c r="B69" s="13" t="s">
        <v>324</v>
      </c>
      <c r="C69" s="2">
        <v>63</v>
      </c>
      <c r="D69" s="13">
        <v>0</v>
      </c>
      <c r="E69" s="6" t="s">
        <v>59</v>
      </c>
      <c r="F69" s="13" t="s">
        <v>259</v>
      </c>
      <c r="G69" s="13">
        <v>265</v>
      </c>
      <c r="H69" s="13" t="s">
        <v>440</v>
      </c>
      <c r="I69" s="13">
        <v>6</v>
      </c>
      <c r="J69" s="13">
        <v>753</v>
      </c>
      <c r="K69" s="13">
        <v>753</v>
      </c>
      <c r="L69" s="13"/>
      <c r="M69" s="13">
        <v>759</v>
      </c>
      <c r="N69" s="13"/>
      <c r="O69" s="13"/>
      <c r="P69" s="13"/>
      <c r="Q69" s="13"/>
      <c r="R69" s="13">
        <v>6</v>
      </c>
      <c r="S69" s="13">
        <v>753</v>
      </c>
      <c r="T69" s="13">
        <v>753</v>
      </c>
      <c r="U69" s="13"/>
      <c r="V69" s="13">
        <f t="shared" si="2"/>
        <v>759</v>
      </c>
      <c r="W69" s="13"/>
      <c r="X69" s="13"/>
      <c r="Y69" s="13"/>
      <c r="Z69" s="13"/>
      <c r="AA69" s="13">
        <v>6</v>
      </c>
      <c r="AB69" s="13">
        <f t="shared" si="26"/>
        <v>753</v>
      </c>
      <c r="AC69" s="13">
        <v>753</v>
      </c>
      <c r="AD69" s="13"/>
      <c r="AE69" s="13">
        <f t="shared" si="3"/>
        <v>759</v>
      </c>
      <c r="AF69" s="13"/>
      <c r="AG69" s="13"/>
      <c r="AH69" s="13"/>
      <c r="AI69" s="13"/>
      <c r="AJ69" s="13">
        <v>6</v>
      </c>
      <c r="AK69" s="13">
        <f t="shared" si="27"/>
        <v>753</v>
      </c>
      <c r="AL69" s="13"/>
      <c r="AM69" s="13"/>
      <c r="AN69" s="13">
        <v>0</v>
      </c>
      <c r="AO69" s="13"/>
      <c r="AP69" s="13"/>
      <c r="AQ69" s="13"/>
      <c r="AR69" s="13">
        <v>100</v>
      </c>
      <c r="AS69" s="13">
        <v>6</v>
      </c>
      <c r="AT69" s="13">
        <f t="shared" si="28"/>
        <v>653</v>
      </c>
      <c r="AU69" s="13">
        <v>653</v>
      </c>
      <c r="AV69" s="13"/>
      <c r="AW69" s="13">
        <f t="shared" si="5"/>
        <v>659</v>
      </c>
      <c r="AX69" s="13"/>
      <c r="AY69" s="13"/>
      <c r="AZ69" s="13">
        <v>150</v>
      </c>
      <c r="BA69" s="13"/>
      <c r="BB69" s="13">
        <v>6</v>
      </c>
      <c r="BC69" s="13">
        <f t="shared" si="29"/>
        <v>503</v>
      </c>
      <c r="BD69" s="13">
        <v>503</v>
      </c>
      <c r="BE69" s="13"/>
      <c r="BF69" s="13">
        <f t="shared" si="7"/>
        <v>509</v>
      </c>
      <c r="BG69" s="13"/>
      <c r="BH69" s="13"/>
      <c r="BI69" s="13"/>
      <c r="BJ69" s="13">
        <v>50</v>
      </c>
      <c r="BK69" s="13">
        <v>6</v>
      </c>
      <c r="BL69" s="13">
        <f t="shared" si="30"/>
        <v>453</v>
      </c>
      <c r="BM69" s="13">
        <v>453</v>
      </c>
      <c r="BN69" s="13"/>
      <c r="BO69" s="13">
        <f t="shared" si="9"/>
        <v>459</v>
      </c>
      <c r="BP69" s="13"/>
      <c r="BQ69" s="13"/>
      <c r="BR69" s="13">
        <v>100</v>
      </c>
      <c r="BS69" s="13"/>
      <c r="BT69" s="13">
        <v>10</v>
      </c>
      <c r="BU69" s="13">
        <v>0</v>
      </c>
      <c r="BV69" s="13">
        <f>(BL69:BL69+BP69)-(BQ69+BR69+BS69)</f>
        <v>353</v>
      </c>
      <c r="BW69" s="13">
        <v>353</v>
      </c>
      <c r="BX69" s="93">
        <v>60</v>
      </c>
      <c r="BY69" s="13">
        <f t="shared" si="20"/>
        <v>423</v>
      </c>
      <c r="BZ69" s="13"/>
      <c r="CA69" s="13"/>
      <c r="CB69" s="13"/>
      <c r="CC69" s="13"/>
      <c r="CD69" s="13"/>
      <c r="CE69" s="13">
        <v>0</v>
      </c>
      <c r="CF69" s="13">
        <f>(BV69:BV69+BZ69)-(CA69+CB69+CC69)</f>
        <v>353</v>
      </c>
      <c r="CG69" s="13">
        <v>353</v>
      </c>
      <c r="CH69" s="93">
        <v>60</v>
      </c>
      <c r="CI69" s="13">
        <f t="shared" si="21"/>
        <v>413</v>
      </c>
      <c r="CJ69" s="13"/>
      <c r="CK69" s="13"/>
      <c r="CL69" s="13"/>
      <c r="CM69" s="13"/>
      <c r="CN69" s="13"/>
      <c r="CO69" s="13">
        <v>0</v>
      </c>
      <c r="CP69" s="13">
        <f>(CF69:CF69+CJ69)-(CK69+CL69+CM69)</f>
        <v>353</v>
      </c>
      <c r="CQ69" s="13">
        <v>353</v>
      </c>
      <c r="CR69" s="93">
        <v>60</v>
      </c>
      <c r="CS69" s="13">
        <f t="shared" si="22"/>
        <v>413</v>
      </c>
    </row>
    <row r="70" spans="1:97">
      <c r="A70" s="4">
        <v>650072201</v>
      </c>
      <c r="B70" s="13" t="s">
        <v>163</v>
      </c>
      <c r="C70" s="2">
        <v>64</v>
      </c>
      <c r="D70" s="13" t="s">
        <v>155</v>
      </c>
      <c r="E70" s="6" t="s">
        <v>60</v>
      </c>
      <c r="F70" s="13" t="s">
        <v>267</v>
      </c>
      <c r="G70" s="13">
        <v>0.85</v>
      </c>
      <c r="H70" s="13" t="s">
        <v>440</v>
      </c>
      <c r="I70" s="13">
        <v>3650</v>
      </c>
      <c r="J70" s="13">
        <v>0</v>
      </c>
      <c r="K70" s="13">
        <v>0</v>
      </c>
      <c r="L70" s="13"/>
      <c r="M70" s="13">
        <v>3650</v>
      </c>
      <c r="N70" s="13"/>
      <c r="O70" s="13"/>
      <c r="P70" s="13"/>
      <c r="Q70" s="13"/>
      <c r="R70" s="13">
        <v>3650</v>
      </c>
      <c r="S70" s="13">
        <v>0</v>
      </c>
      <c r="T70" s="13">
        <v>0</v>
      </c>
      <c r="U70" s="13"/>
      <c r="V70" s="13">
        <f t="shared" si="2"/>
        <v>3650</v>
      </c>
      <c r="W70" s="13"/>
      <c r="X70" s="13"/>
      <c r="Y70" s="13"/>
      <c r="Z70" s="13"/>
      <c r="AA70" s="13">
        <v>3650</v>
      </c>
      <c r="AB70" s="13">
        <f t="shared" si="26"/>
        <v>0</v>
      </c>
      <c r="AC70" s="13">
        <v>0</v>
      </c>
      <c r="AD70" s="13"/>
      <c r="AE70" s="13">
        <f t="shared" si="3"/>
        <v>3650</v>
      </c>
      <c r="AF70" s="13"/>
      <c r="AG70" s="13"/>
      <c r="AH70" s="13"/>
      <c r="AI70" s="13"/>
      <c r="AJ70" s="13">
        <v>3650</v>
      </c>
      <c r="AK70" s="13">
        <f t="shared" si="27"/>
        <v>0</v>
      </c>
      <c r="AL70" s="13"/>
      <c r="AM70" s="13"/>
      <c r="AN70" s="13">
        <v>0</v>
      </c>
      <c r="AO70" s="13"/>
      <c r="AP70" s="13"/>
      <c r="AQ70" s="13"/>
      <c r="AR70" s="13"/>
      <c r="AS70" s="13">
        <v>3650</v>
      </c>
      <c r="AT70" s="13">
        <f t="shared" si="28"/>
        <v>0</v>
      </c>
      <c r="AU70" s="13">
        <v>0</v>
      </c>
      <c r="AV70" s="13"/>
      <c r="AW70" s="13">
        <f t="shared" si="5"/>
        <v>3650</v>
      </c>
      <c r="AX70" s="13">
        <v>480</v>
      </c>
      <c r="AY70" s="13"/>
      <c r="AZ70" s="13">
        <v>480</v>
      </c>
      <c r="BA70" s="13"/>
      <c r="BB70" s="13">
        <v>3170</v>
      </c>
      <c r="BC70" s="13">
        <f t="shared" si="29"/>
        <v>0</v>
      </c>
      <c r="BD70" s="13">
        <v>0</v>
      </c>
      <c r="BE70" s="13"/>
      <c r="BF70" s="13">
        <f t="shared" si="7"/>
        <v>3170</v>
      </c>
      <c r="BG70" s="13"/>
      <c r="BH70" s="13"/>
      <c r="BI70" s="13"/>
      <c r="BJ70" s="13"/>
      <c r="BK70" s="13">
        <v>3170</v>
      </c>
      <c r="BL70" s="13">
        <f t="shared" si="30"/>
        <v>0</v>
      </c>
      <c r="BM70" s="13">
        <v>0</v>
      </c>
      <c r="BN70" s="13"/>
      <c r="BO70" s="13">
        <f t="shared" si="9"/>
        <v>3170</v>
      </c>
      <c r="BP70" s="13"/>
      <c r="BQ70" s="13"/>
      <c r="BR70" s="13"/>
      <c r="BS70" s="13"/>
      <c r="BT70" s="13">
        <v>0</v>
      </c>
      <c r="BU70" s="24">
        <v>3170</v>
      </c>
      <c r="BV70" s="13">
        <f t="shared" si="35"/>
        <v>0</v>
      </c>
      <c r="BW70" s="13">
        <v>0</v>
      </c>
      <c r="BX70" s="93">
        <v>0</v>
      </c>
      <c r="BY70" s="13">
        <f t="shared" si="20"/>
        <v>3170</v>
      </c>
      <c r="BZ70" s="13"/>
      <c r="CA70" s="13"/>
      <c r="CB70" s="13"/>
      <c r="CC70" s="13"/>
      <c r="CD70" s="13"/>
      <c r="CE70" s="24">
        <v>3170</v>
      </c>
      <c r="CF70" s="13">
        <f t="shared" ref="CF70:CF133" si="38">(BV70:BV70+BZ70)-(CA70+CB70+CC70)</f>
        <v>0</v>
      </c>
      <c r="CG70" s="13">
        <v>0</v>
      </c>
      <c r="CH70" s="93">
        <v>0</v>
      </c>
      <c r="CI70" s="13">
        <f t="shared" si="21"/>
        <v>3170</v>
      </c>
      <c r="CJ70" s="13"/>
      <c r="CK70" s="13"/>
      <c r="CL70" s="13"/>
      <c r="CM70" s="13"/>
      <c r="CN70" s="13"/>
      <c r="CO70" s="24">
        <v>3170</v>
      </c>
      <c r="CP70" s="13">
        <f t="shared" ref="CP70:CP133" si="39">(CF70:CF70+CJ70)-(CK70+CL70+CM70)</f>
        <v>0</v>
      </c>
      <c r="CQ70" s="13">
        <v>0</v>
      </c>
      <c r="CR70" s="93">
        <v>0</v>
      </c>
      <c r="CS70" s="13">
        <f t="shared" si="22"/>
        <v>3170</v>
      </c>
    </row>
    <row r="71" spans="1:97">
      <c r="A71" s="4">
        <v>650078001</v>
      </c>
      <c r="B71" s="13" t="s">
        <v>163</v>
      </c>
      <c r="C71" s="2">
        <v>65</v>
      </c>
      <c r="D71" s="13" t="s">
        <v>155</v>
      </c>
      <c r="E71" s="6" t="s">
        <v>61</v>
      </c>
      <c r="F71" s="13" t="s">
        <v>267</v>
      </c>
      <c r="G71" s="13">
        <v>0.85</v>
      </c>
      <c r="H71" s="13" t="s">
        <v>440</v>
      </c>
      <c r="I71" s="13">
        <v>2397</v>
      </c>
      <c r="J71" s="13">
        <v>0</v>
      </c>
      <c r="K71" s="13">
        <v>0</v>
      </c>
      <c r="L71" s="13"/>
      <c r="M71" s="13">
        <v>2397</v>
      </c>
      <c r="N71" s="13"/>
      <c r="O71" s="13"/>
      <c r="P71" s="13"/>
      <c r="Q71" s="13"/>
      <c r="R71" s="13">
        <v>2397</v>
      </c>
      <c r="S71" s="13">
        <v>0</v>
      </c>
      <c r="T71" s="13">
        <v>0</v>
      </c>
      <c r="U71" s="13"/>
      <c r="V71" s="13">
        <f t="shared" si="2"/>
        <v>2397</v>
      </c>
      <c r="W71" s="13"/>
      <c r="X71" s="13"/>
      <c r="Y71" s="13"/>
      <c r="Z71" s="13"/>
      <c r="AA71" s="13">
        <v>2397</v>
      </c>
      <c r="AB71" s="13">
        <f t="shared" si="26"/>
        <v>0</v>
      </c>
      <c r="AC71" s="13">
        <v>0</v>
      </c>
      <c r="AD71" s="13"/>
      <c r="AE71" s="13">
        <f t="shared" si="3"/>
        <v>2397</v>
      </c>
      <c r="AF71" s="13"/>
      <c r="AG71" s="13"/>
      <c r="AH71" s="13"/>
      <c r="AI71" s="13"/>
      <c r="AJ71" s="13">
        <v>2397</v>
      </c>
      <c r="AK71" s="13">
        <f t="shared" si="27"/>
        <v>0</v>
      </c>
      <c r="AL71" s="13"/>
      <c r="AM71" s="13"/>
      <c r="AN71" s="13">
        <v>0</v>
      </c>
      <c r="AO71" s="13"/>
      <c r="AP71" s="13"/>
      <c r="AQ71" s="13"/>
      <c r="AR71" s="13"/>
      <c r="AS71" s="13">
        <v>2397</v>
      </c>
      <c r="AT71" s="13">
        <f t="shared" si="28"/>
        <v>0</v>
      </c>
      <c r="AU71" s="13">
        <v>0</v>
      </c>
      <c r="AV71" s="13"/>
      <c r="AW71" s="13">
        <f t="shared" si="5"/>
        <v>2397</v>
      </c>
      <c r="AX71" s="13">
        <v>480</v>
      </c>
      <c r="AY71" s="13"/>
      <c r="AZ71" s="13">
        <v>480</v>
      </c>
      <c r="BA71" s="13"/>
      <c r="BB71" s="13">
        <v>1917</v>
      </c>
      <c r="BC71" s="13">
        <f t="shared" si="29"/>
        <v>0</v>
      </c>
      <c r="BD71" s="13">
        <v>0</v>
      </c>
      <c r="BE71" s="13"/>
      <c r="BF71" s="13">
        <f t="shared" si="7"/>
        <v>1917</v>
      </c>
      <c r="BG71" s="13"/>
      <c r="BH71" s="13"/>
      <c r="BI71" s="13"/>
      <c r="BJ71" s="13"/>
      <c r="BK71" s="13">
        <v>1917</v>
      </c>
      <c r="BL71" s="13">
        <f t="shared" si="30"/>
        <v>0</v>
      </c>
      <c r="BM71" s="13">
        <v>0</v>
      </c>
      <c r="BN71" s="13"/>
      <c r="BO71" s="13">
        <f t="shared" si="9"/>
        <v>1917</v>
      </c>
      <c r="BP71" s="13"/>
      <c r="BQ71" s="13"/>
      <c r="BR71" s="13"/>
      <c r="BS71" s="13"/>
      <c r="BT71" s="13">
        <v>0</v>
      </c>
      <c r="BU71" s="24">
        <v>2388</v>
      </c>
      <c r="BV71" s="13">
        <f t="shared" si="35"/>
        <v>0</v>
      </c>
      <c r="BW71" s="13">
        <v>0</v>
      </c>
      <c r="BX71" s="93">
        <v>0</v>
      </c>
      <c r="BY71" s="13">
        <f t="shared" si="20"/>
        <v>2388</v>
      </c>
      <c r="BZ71" s="13"/>
      <c r="CA71" s="13"/>
      <c r="CB71" s="13"/>
      <c r="CC71" s="13"/>
      <c r="CD71" s="13"/>
      <c r="CE71" s="24">
        <v>2388</v>
      </c>
      <c r="CF71" s="13">
        <f t="shared" si="38"/>
        <v>0</v>
      </c>
      <c r="CG71" s="13">
        <v>0</v>
      </c>
      <c r="CH71" s="93">
        <v>0</v>
      </c>
      <c r="CI71" s="13">
        <f t="shared" si="21"/>
        <v>2388</v>
      </c>
      <c r="CJ71" s="13"/>
      <c r="CK71" s="13"/>
      <c r="CL71" s="13"/>
      <c r="CM71" s="13"/>
      <c r="CN71" s="13"/>
      <c r="CO71" s="24">
        <v>2388</v>
      </c>
      <c r="CP71" s="13">
        <f t="shared" si="39"/>
        <v>0</v>
      </c>
      <c r="CQ71" s="13">
        <v>0</v>
      </c>
      <c r="CR71" s="93">
        <v>0</v>
      </c>
      <c r="CS71" s="13">
        <f t="shared" si="22"/>
        <v>2388</v>
      </c>
    </row>
    <row r="72" spans="1:97">
      <c r="A72" s="4">
        <v>650080001</v>
      </c>
      <c r="B72" s="13" t="s">
        <v>163</v>
      </c>
      <c r="C72" s="2">
        <v>66</v>
      </c>
      <c r="D72" s="13" t="s">
        <v>155</v>
      </c>
      <c r="E72" s="6" t="s">
        <v>62</v>
      </c>
      <c r="F72" s="13" t="s">
        <v>267</v>
      </c>
      <c r="G72" s="13">
        <v>0.85</v>
      </c>
      <c r="H72" s="13" t="s">
        <v>440</v>
      </c>
      <c r="I72" s="13">
        <v>4377</v>
      </c>
      <c r="J72" s="13">
        <v>0</v>
      </c>
      <c r="K72" s="13">
        <v>0</v>
      </c>
      <c r="L72" s="13"/>
      <c r="M72" s="13">
        <v>4377</v>
      </c>
      <c r="N72" s="13"/>
      <c r="O72" s="13"/>
      <c r="P72" s="13"/>
      <c r="Q72" s="13"/>
      <c r="R72" s="13">
        <v>4377</v>
      </c>
      <c r="S72" s="13">
        <v>0</v>
      </c>
      <c r="T72" s="13">
        <v>0</v>
      </c>
      <c r="U72" s="13"/>
      <c r="V72" s="13">
        <f t="shared" ref="V72:V135" si="40">T72+R72</f>
        <v>4377</v>
      </c>
      <c r="W72" s="13"/>
      <c r="X72" s="13"/>
      <c r="Y72" s="13"/>
      <c r="Z72" s="13"/>
      <c r="AA72" s="13">
        <v>4377</v>
      </c>
      <c r="AB72" s="13">
        <f t="shared" si="26"/>
        <v>0</v>
      </c>
      <c r="AC72" s="13">
        <v>0</v>
      </c>
      <c r="AD72" s="13"/>
      <c r="AE72" s="13">
        <f t="shared" ref="AE72:AE135" si="41">AA72+AC72</f>
        <v>4377</v>
      </c>
      <c r="AF72" s="13"/>
      <c r="AG72" s="13"/>
      <c r="AH72" s="13"/>
      <c r="AI72" s="13"/>
      <c r="AJ72" s="13">
        <v>4377</v>
      </c>
      <c r="AK72" s="13">
        <f t="shared" si="27"/>
        <v>0</v>
      </c>
      <c r="AL72" s="13"/>
      <c r="AM72" s="13"/>
      <c r="AN72" s="13">
        <v>0</v>
      </c>
      <c r="AO72" s="13"/>
      <c r="AP72" s="13"/>
      <c r="AQ72" s="13"/>
      <c r="AR72" s="13"/>
      <c r="AS72" s="13">
        <v>4377</v>
      </c>
      <c r="AT72" s="13">
        <f t="shared" si="28"/>
        <v>0</v>
      </c>
      <c r="AU72" s="13">
        <v>0</v>
      </c>
      <c r="AV72" s="13"/>
      <c r="AW72" s="13">
        <f t="shared" ref="AW72:AW135" si="42">AT72+AS72</f>
        <v>4377</v>
      </c>
      <c r="AX72" s="13">
        <v>480</v>
      </c>
      <c r="AY72" s="13"/>
      <c r="AZ72" s="13">
        <v>480</v>
      </c>
      <c r="BA72" s="13"/>
      <c r="BB72" s="13">
        <v>3897</v>
      </c>
      <c r="BC72" s="13">
        <f t="shared" si="29"/>
        <v>0</v>
      </c>
      <c r="BD72" s="13">
        <v>0</v>
      </c>
      <c r="BE72" s="13"/>
      <c r="BF72" s="13">
        <f t="shared" ref="BF72:BF135" si="43">BC72+BB72</f>
        <v>3897</v>
      </c>
      <c r="BG72" s="13"/>
      <c r="BH72" s="13"/>
      <c r="BI72" s="13"/>
      <c r="BJ72" s="13"/>
      <c r="BK72" s="13">
        <v>3897</v>
      </c>
      <c r="BL72" s="13">
        <f t="shared" si="30"/>
        <v>0</v>
      </c>
      <c r="BM72" s="13">
        <v>0</v>
      </c>
      <c r="BN72" s="13"/>
      <c r="BO72" s="13">
        <f t="shared" ref="BO72:BO135" si="44">BL72+BK72</f>
        <v>3897</v>
      </c>
      <c r="BP72" s="13"/>
      <c r="BQ72" s="13"/>
      <c r="BR72" s="13"/>
      <c r="BS72" s="13"/>
      <c r="BT72" s="13">
        <v>0</v>
      </c>
      <c r="BU72" s="24">
        <v>3906</v>
      </c>
      <c r="BV72" s="13">
        <f t="shared" si="35"/>
        <v>0</v>
      </c>
      <c r="BW72" s="13">
        <v>0</v>
      </c>
      <c r="BX72" s="93">
        <v>0</v>
      </c>
      <c r="BY72" s="13">
        <f t="shared" si="20"/>
        <v>3906</v>
      </c>
      <c r="BZ72" s="13"/>
      <c r="CA72" s="13"/>
      <c r="CB72" s="13"/>
      <c r="CC72" s="13"/>
      <c r="CD72" s="13"/>
      <c r="CE72" s="24">
        <v>3906</v>
      </c>
      <c r="CF72" s="13">
        <f t="shared" si="38"/>
        <v>0</v>
      </c>
      <c r="CG72" s="13">
        <v>0</v>
      </c>
      <c r="CH72" s="93">
        <v>0</v>
      </c>
      <c r="CI72" s="13">
        <f t="shared" si="21"/>
        <v>3906</v>
      </c>
      <c r="CJ72" s="13"/>
      <c r="CK72" s="13"/>
      <c r="CL72" s="13"/>
      <c r="CM72" s="13"/>
      <c r="CN72" s="13"/>
      <c r="CO72" s="24">
        <v>3906</v>
      </c>
      <c r="CP72" s="13">
        <f t="shared" si="39"/>
        <v>0</v>
      </c>
      <c r="CQ72" s="13">
        <v>0</v>
      </c>
      <c r="CR72" s="93">
        <v>0</v>
      </c>
      <c r="CS72" s="13">
        <f t="shared" si="22"/>
        <v>3906</v>
      </c>
    </row>
    <row r="73" spans="1:97">
      <c r="A73" s="4">
        <v>650086800</v>
      </c>
      <c r="B73" s="13" t="s">
        <v>323</v>
      </c>
      <c r="C73" s="2">
        <v>67</v>
      </c>
      <c r="D73" s="13" t="s">
        <v>144</v>
      </c>
      <c r="E73" s="6" t="s">
        <v>332</v>
      </c>
      <c r="F73" s="24" t="s">
        <v>252</v>
      </c>
      <c r="G73" s="13">
        <v>2</v>
      </c>
      <c r="H73" s="14" t="s">
        <v>163</v>
      </c>
      <c r="I73" s="13">
        <v>0</v>
      </c>
      <c r="J73" s="13">
        <v>227</v>
      </c>
      <c r="K73" s="13">
        <v>227</v>
      </c>
      <c r="L73" s="13"/>
      <c r="M73" s="13">
        <v>227</v>
      </c>
      <c r="N73" s="13"/>
      <c r="O73" s="13"/>
      <c r="P73" s="13"/>
      <c r="Q73" s="13"/>
      <c r="R73" s="13">
        <v>0</v>
      </c>
      <c r="S73" s="13">
        <v>227</v>
      </c>
      <c r="T73" s="13">
        <v>227</v>
      </c>
      <c r="U73" s="13"/>
      <c r="V73" s="13">
        <f t="shared" si="40"/>
        <v>227</v>
      </c>
      <c r="W73" s="13"/>
      <c r="X73" s="13"/>
      <c r="Y73" s="13"/>
      <c r="Z73" s="13"/>
      <c r="AA73" s="13">
        <v>0</v>
      </c>
      <c r="AB73" s="13">
        <f t="shared" si="26"/>
        <v>227</v>
      </c>
      <c r="AC73" s="13">
        <v>227</v>
      </c>
      <c r="AD73" s="13"/>
      <c r="AE73" s="13">
        <f t="shared" si="41"/>
        <v>227</v>
      </c>
      <c r="AF73" s="13"/>
      <c r="AG73" s="13"/>
      <c r="AH73" s="13"/>
      <c r="AI73" s="13"/>
      <c r="AJ73" s="13">
        <v>0</v>
      </c>
      <c r="AK73" s="13">
        <f t="shared" si="27"/>
        <v>227</v>
      </c>
      <c r="AL73" s="13"/>
      <c r="AM73" s="13"/>
      <c r="AN73" s="13">
        <v>0</v>
      </c>
      <c r="AO73" s="13"/>
      <c r="AP73" s="13"/>
      <c r="AQ73" s="13"/>
      <c r="AR73" s="13">
        <v>90</v>
      </c>
      <c r="AS73" s="13">
        <v>0</v>
      </c>
      <c r="AT73" s="13">
        <f t="shared" si="28"/>
        <v>137</v>
      </c>
      <c r="AU73" s="13">
        <v>137</v>
      </c>
      <c r="AV73" s="13"/>
      <c r="AW73" s="13">
        <f t="shared" si="42"/>
        <v>137</v>
      </c>
      <c r="AX73" s="13"/>
      <c r="AY73" s="13"/>
      <c r="AZ73" s="13">
        <v>137</v>
      </c>
      <c r="BA73" s="13"/>
      <c r="BB73" s="13">
        <v>0</v>
      </c>
      <c r="BC73" s="13">
        <f t="shared" si="29"/>
        <v>0</v>
      </c>
      <c r="BD73" s="13">
        <v>0</v>
      </c>
      <c r="BE73" s="13"/>
      <c r="BF73" s="13">
        <f t="shared" si="43"/>
        <v>0</v>
      </c>
      <c r="BG73" s="13"/>
      <c r="BH73" s="13"/>
      <c r="BI73" s="13"/>
      <c r="BJ73" s="13"/>
      <c r="BK73" s="13">
        <v>0</v>
      </c>
      <c r="BL73" s="13">
        <f t="shared" si="30"/>
        <v>0</v>
      </c>
      <c r="BM73" s="13">
        <v>0</v>
      </c>
      <c r="BN73" s="13"/>
      <c r="BO73" s="13">
        <f t="shared" si="44"/>
        <v>0</v>
      </c>
      <c r="BP73" s="13"/>
      <c r="BQ73" s="13"/>
      <c r="BR73" s="13"/>
      <c r="BS73" s="13"/>
      <c r="BT73" s="13">
        <v>0</v>
      </c>
      <c r="BU73" s="13">
        <v>0</v>
      </c>
      <c r="BV73" s="13">
        <f t="shared" si="35"/>
        <v>0</v>
      </c>
      <c r="BW73" s="13">
        <v>0</v>
      </c>
      <c r="BX73" s="93">
        <v>0</v>
      </c>
      <c r="BY73" s="13">
        <f t="shared" si="20"/>
        <v>0</v>
      </c>
      <c r="BZ73" s="13"/>
      <c r="CA73" s="13"/>
      <c r="CB73" s="13"/>
      <c r="CC73" s="13"/>
      <c r="CD73" s="13"/>
      <c r="CE73" s="13">
        <v>0</v>
      </c>
      <c r="CF73" s="13">
        <f t="shared" si="38"/>
        <v>0</v>
      </c>
      <c r="CG73" s="13">
        <v>0</v>
      </c>
      <c r="CH73" s="93">
        <v>0</v>
      </c>
      <c r="CI73" s="13">
        <f t="shared" si="21"/>
        <v>0</v>
      </c>
      <c r="CJ73" s="13"/>
      <c r="CK73" s="13"/>
      <c r="CL73" s="13"/>
      <c r="CM73" s="13"/>
      <c r="CN73" s="13"/>
      <c r="CO73" s="13">
        <v>0</v>
      </c>
      <c r="CP73" s="13">
        <f t="shared" si="39"/>
        <v>0</v>
      </c>
      <c r="CQ73" s="13">
        <v>0</v>
      </c>
      <c r="CR73" s="93">
        <v>0</v>
      </c>
      <c r="CS73" s="13">
        <f t="shared" si="22"/>
        <v>0</v>
      </c>
    </row>
    <row r="74" spans="1:97">
      <c r="A74" s="4">
        <v>650094001</v>
      </c>
      <c r="B74" s="13" t="s">
        <v>325</v>
      </c>
      <c r="C74" s="2">
        <v>68</v>
      </c>
      <c r="D74" s="13" t="s">
        <v>156</v>
      </c>
      <c r="E74" s="6" t="s">
        <v>64</v>
      </c>
      <c r="F74" s="13" t="s">
        <v>265</v>
      </c>
      <c r="G74" s="13">
        <v>44</v>
      </c>
      <c r="H74" s="13" t="s">
        <v>451</v>
      </c>
      <c r="I74" s="13">
        <v>226</v>
      </c>
      <c r="J74" s="13">
        <v>980</v>
      </c>
      <c r="K74" s="13">
        <v>980</v>
      </c>
      <c r="L74" s="13"/>
      <c r="M74" s="13">
        <v>1206</v>
      </c>
      <c r="N74" s="13"/>
      <c r="O74" s="13"/>
      <c r="P74" s="13"/>
      <c r="Q74" s="13"/>
      <c r="R74" s="13">
        <v>226</v>
      </c>
      <c r="S74" s="13">
        <v>980</v>
      </c>
      <c r="T74" s="13">
        <v>980</v>
      </c>
      <c r="U74" s="13"/>
      <c r="V74" s="13">
        <f t="shared" si="40"/>
        <v>1206</v>
      </c>
      <c r="W74" s="13"/>
      <c r="X74" s="13"/>
      <c r="Y74" s="13"/>
      <c r="Z74" s="13"/>
      <c r="AA74" s="13">
        <v>226</v>
      </c>
      <c r="AB74" s="13">
        <f t="shared" si="26"/>
        <v>980</v>
      </c>
      <c r="AC74" s="13">
        <v>980</v>
      </c>
      <c r="AD74" s="13"/>
      <c r="AE74" s="13">
        <f t="shared" si="41"/>
        <v>1206</v>
      </c>
      <c r="AF74" s="13"/>
      <c r="AG74" s="13"/>
      <c r="AH74" s="13"/>
      <c r="AI74" s="13"/>
      <c r="AJ74" s="13">
        <v>226</v>
      </c>
      <c r="AK74" s="13">
        <f t="shared" si="27"/>
        <v>980</v>
      </c>
      <c r="AL74" s="13"/>
      <c r="AM74" s="13"/>
      <c r="AN74" s="13">
        <v>0</v>
      </c>
      <c r="AO74" s="13"/>
      <c r="AP74" s="13"/>
      <c r="AQ74" s="13"/>
      <c r="AR74" s="13">
        <v>90</v>
      </c>
      <c r="AS74" s="13">
        <v>226</v>
      </c>
      <c r="AT74" s="13">
        <f t="shared" si="28"/>
        <v>890</v>
      </c>
      <c r="AU74" s="13">
        <v>890</v>
      </c>
      <c r="AV74" s="13"/>
      <c r="AW74" s="13">
        <f t="shared" si="42"/>
        <v>1116</v>
      </c>
      <c r="AX74" s="13"/>
      <c r="AY74" s="13"/>
      <c r="AZ74" s="13">
        <v>120</v>
      </c>
      <c r="BA74" s="13"/>
      <c r="BB74" s="13">
        <v>226</v>
      </c>
      <c r="BC74" s="13">
        <f t="shared" si="29"/>
        <v>770</v>
      </c>
      <c r="BD74" s="13">
        <v>770</v>
      </c>
      <c r="BE74" s="13"/>
      <c r="BF74" s="13">
        <f t="shared" si="43"/>
        <v>996</v>
      </c>
      <c r="BG74" s="13"/>
      <c r="BH74" s="13"/>
      <c r="BI74" s="13"/>
      <c r="BJ74" s="13"/>
      <c r="BK74" s="13">
        <v>226</v>
      </c>
      <c r="BL74" s="13">
        <f t="shared" si="30"/>
        <v>770</v>
      </c>
      <c r="BM74" s="13">
        <v>770</v>
      </c>
      <c r="BN74" s="13"/>
      <c r="BO74" s="13">
        <f t="shared" si="44"/>
        <v>996</v>
      </c>
      <c r="BP74" s="13"/>
      <c r="BQ74" s="13"/>
      <c r="BR74" s="13"/>
      <c r="BS74" s="13">
        <v>50</v>
      </c>
      <c r="BT74" s="13">
        <v>0</v>
      </c>
      <c r="BU74" s="24">
        <v>286</v>
      </c>
      <c r="BV74" s="13">
        <f t="shared" si="35"/>
        <v>720</v>
      </c>
      <c r="BW74" s="13">
        <v>720</v>
      </c>
      <c r="BX74" s="93">
        <v>50</v>
      </c>
      <c r="BY74" s="13">
        <f t="shared" si="20"/>
        <v>1056</v>
      </c>
      <c r="BZ74" s="13"/>
      <c r="CA74" s="13"/>
      <c r="CB74" s="13"/>
      <c r="CC74" s="13"/>
      <c r="CD74" s="13"/>
      <c r="CE74" s="24">
        <v>286</v>
      </c>
      <c r="CF74" s="13">
        <f t="shared" si="38"/>
        <v>720</v>
      </c>
      <c r="CG74" s="13">
        <v>720</v>
      </c>
      <c r="CH74" s="93">
        <v>50</v>
      </c>
      <c r="CI74" s="13">
        <f t="shared" si="21"/>
        <v>1056</v>
      </c>
      <c r="CJ74" s="13"/>
      <c r="CK74" s="13"/>
      <c r="CL74" s="13"/>
      <c r="CM74" s="13"/>
      <c r="CN74" s="13"/>
      <c r="CO74" s="24">
        <v>286</v>
      </c>
      <c r="CP74" s="13">
        <f t="shared" si="39"/>
        <v>720</v>
      </c>
      <c r="CQ74" s="13">
        <v>720</v>
      </c>
      <c r="CR74" s="93">
        <v>50</v>
      </c>
      <c r="CS74" s="13">
        <f t="shared" si="22"/>
        <v>1056</v>
      </c>
    </row>
    <row r="75" spans="1:97">
      <c r="A75" s="4">
        <v>650110701</v>
      </c>
      <c r="B75" s="13" t="s">
        <v>326</v>
      </c>
      <c r="C75" s="2">
        <v>69</v>
      </c>
      <c r="D75" s="13" t="s">
        <v>157</v>
      </c>
      <c r="E75" s="6" t="s">
        <v>65</v>
      </c>
      <c r="F75" s="13" t="s">
        <v>262</v>
      </c>
      <c r="G75" s="13">
        <v>30</v>
      </c>
      <c r="H75" s="13" t="s">
        <v>448</v>
      </c>
      <c r="I75" s="13">
        <v>346</v>
      </c>
      <c r="J75" s="13">
        <v>900</v>
      </c>
      <c r="K75" s="13">
        <v>900</v>
      </c>
      <c r="L75" s="13"/>
      <c r="M75" s="13">
        <v>1246</v>
      </c>
      <c r="N75" s="13"/>
      <c r="O75" s="13"/>
      <c r="P75" s="13"/>
      <c r="Q75" s="13"/>
      <c r="R75" s="13">
        <v>346</v>
      </c>
      <c r="S75" s="13">
        <v>900</v>
      </c>
      <c r="T75" s="13">
        <v>900</v>
      </c>
      <c r="U75" s="13"/>
      <c r="V75" s="13">
        <f t="shared" si="40"/>
        <v>1246</v>
      </c>
      <c r="W75" s="13"/>
      <c r="X75" s="13"/>
      <c r="Y75" s="13"/>
      <c r="Z75" s="13"/>
      <c r="AA75" s="13">
        <v>346</v>
      </c>
      <c r="AB75" s="13">
        <f t="shared" si="26"/>
        <v>900</v>
      </c>
      <c r="AC75" s="13">
        <v>900</v>
      </c>
      <c r="AD75" s="13"/>
      <c r="AE75" s="13">
        <f t="shared" si="41"/>
        <v>1246</v>
      </c>
      <c r="AF75" s="13"/>
      <c r="AG75" s="13"/>
      <c r="AH75" s="13"/>
      <c r="AI75" s="13"/>
      <c r="AJ75" s="13">
        <v>346</v>
      </c>
      <c r="AK75" s="13">
        <f t="shared" si="27"/>
        <v>900</v>
      </c>
      <c r="AL75" s="13"/>
      <c r="AM75" s="13"/>
      <c r="AN75" s="13">
        <v>0</v>
      </c>
      <c r="AO75" s="13"/>
      <c r="AP75" s="13"/>
      <c r="AQ75" s="13"/>
      <c r="AR75" s="13">
        <v>90</v>
      </c>
      <c r="AS75" s="13">
        <v>346</v>
      </c>
      <c r="AT75" s="13">
        <f t="shared" si="28"/>
        <v>810</v>
      </c>
      <c r="AU75" s="13">
        <v>810</v>
      </c>
      <c r="AV75" s="13"/>
      <c r="AW75" s="13">
        <f t="shared" si="42"/>
        <v>1156</v>
      </c>
      <c r="AX75" s="13"/>
      <c r="AY75" s="13"/>
      <c r="AZ75" s="13">
        <v>240</v>
      </c>
      <c r="BA75" s="13"/>
      <c r="BB75" s="13">
        <v>346</v>
      </c>
      <c r="BC75" s="13">
        <f t="shared" si="29"/>
        <v>570</v>
      </c>
      <c r="BD75" s="13">
        <v>570</v>
      </c>
      <c r="BE75" s="13"/>
      <c r="BF75" s="13">
        <f t="shared" si="43"/>
        <v>916</v>
      </c>
      <c r="BG75" s="13"/>
      <c r="BH75" s="13"/>
      <c r="BI75" s="13"/>
      <c r="BJ75" s="13"/>
      <c r="BK75" s="13">
        <v>346</v>
      </c>
      <c r="BL75" s="13">
        <f t="shared" si="30"/>
        <v>570</v>
      </c>
      <c r="BM75" s="13">
        <v>570</v>
      </c>
      <c r="BN75" s="13"/>
      <c r="BO75" s="13">
        <f t="shared" si="44"/>
        <v>916</v>
      </c>
      <c r="BP75" s="13"/>
      <c r="BQ75" s="13"/>
      <c r="BR75" s="13"/>
      <c r="BS75" s="13">
        <v>70</v>
      </c>
      <c r="BT75" s="13">
        <v>0</v>
      </c>
      <c r="BU75" s="24">
        <v>346</v>
      </c>
      <c r="BV75" s="13">
        <f t="shared" si="35"/>
        <v>500</v>
      </c>
      <c r="BW75" s="13">
        <v>500</v>
      </c>
      <c r="BX75" s="93">
        <v>30</v>
      </c>
      <c r="BY75" s="13">
        <f t="shared" si="20"/>
        <v>876</v>
      </c>
      <c r="BZ75" s="13"/>
      <c r="CA75" s="13"/>
      <c r="CB75" s="13"/>
      <c r="CC75" s="13">
        <v>20</v>
      </c>
      <c r="CD75" s="13"/>
      <c r="CE75" s="24">
        <v>346</v>
      </c>
      <c r="CF75" s="13">
        <f t="shared" si="38"/>
        <v>480</v>
      </c>
      <c r="CG75" s="13">
        <v>480</v>
      </c>
      <c r="CH75" s="93">
        <v>30</v>
      </c>
      <c r="CI75" s="13">
        <f t="shared" si="21"/>
        <v>856</v>
      </c>
      <c r="CJ75" s="13"/>
      <c r="CK75" s="13"/>
      <c r="CL75" s="13"/>
      <c r="CM75" s="13"/>
      <c r="CN75" s="13"/>
      <c r="CO75" s="24">
        <v>346</v>
      </c>
      <c r="CP75" s="13">
        <f t="shared" si="39"/>
        <v>480</v>
      </c>
      <c r="CQ75" s="13">
        <v>480</v>
      </c>
      <c r="CR75" s="93">
        <v>30</v>
      </c>
      <c r="CS75" s="13">
        <f t="shared" si="22"/>
        <v>856</v>
      </c>
    </row>
    <row r="76" spans="1:97">
      <c r="A76" s="4">
        <v>650117601</v>
      </c>
      <c r="B76" s="13" t="s">
        <v>323</v>
      </c>
      <c r="C76" s="2">
        <v>70</v>
      </c>
      <c r="D76" s="13" t="s">
        <v>156</v>
      </c>
      <c r="E76" s="6" t="s">
        <v>271</v>
      </c>
      <c r="F76" s="26" t="s">
        <v>272</v>
      </c>
      <c r="G76" s="13">
        <v>0.45</v>
      </c>
      <c r="H76" s="13" t="s">
        <v>440</v>
      </c>
      <c r="I76" s="13">
        <v>3</v>
      </c>
      <c r="J76" s="13">
        <v>340</v>
      </c>
      <c r="K76" s="13">
        <v>340</v>
      </c>
      <c r="L76" s="13"/>
      <c r="M76" s="13">
        <v>343</v>
      </c>
      <c r="N76" s="13"/>
      <c r="O76" s="13"/>
      <c r="P76" s="13"/>
      <c r="Q76" s="13"/>
      <c r="R76" s="13">
        <v>3</v>
      </c>
      <c r="S76" s="13">
        <v>340</v>
      </c>
      <c r="T76" s="13">
        <v>340</v>
      </c>
      <c r="U76" s="13"/>
      <c r="V76" s="13">
        <f t="shared" si="40"/>
        <v>343</v>
      </c>
      <c r="W76" s="13"/>
      <c r="X76" s="13"/>
      <c r="Y76" s="13"/>
      <c r="Z76" s="13"/>
      <c r="AA76" s="13">
        <v>3</v>
      </c>
      <c r="AB76" s="13">
        <f t="shared" si="26"/>
        <v>340</v>
      </c>
      <c r="AC76" s="13">
        <v>340</v>
      </c>
      <c r="AD76" s="13"/>
      <c r="AE76" s="13">
        <f t="shared" si="41"/>
        <v>343</v>
      </c>
      <c r="AF76" s="13"/>
      <c r="AG76" s="13"/>
      <c r="AH76" s="13"/>
      <c r="AI76" s="13"/>
      <c r="AJ76" s="13">
        <v>3</v>
      </c>
      <c r="AK76" s="13">
        <f t="shared" si="27"/>
        <v>340</v>
      </c>
      <c r="AL76" s="13"/>
      <c r="AM76" s="13"/>
      <c r="AN76" s="13">
        <v>0</v>
      </c>
      <c r="AO76" s="13"/>
      <c r="AP76" s="13"/>
      <c r="AQ76" s="13"/>
      <c r="AR76" s="13">
        <v>45</v>
      </c>
      <c r="AS76" s="13">
        <v>3</v>
      </c>
      <c r="AT76" s="13">
        <f t="shared" si="28"/>
        <v>295</v>
      </c>
      <c r="AU76" s="13">
        <v>295</v>
      </c>
      <c r="AV76" s="13"/>
      <c r="AW76" s="13">
        <f t="shared" si="42"/>
        <v>298</v>
      </c>
      <c r="AX76" s="13"/>
      <c r="AY76" s="13"/>
      <c r="AZ76" s="13">
        <v>120</v>
      </c>
      <c r="BA76" s="13"/>
      <c r="BB76" s="13">
        <v>3</v>
      </c>
      <c r="BC76" s="13">
        <f t="shared" si="29"/>
        <v>175</v>
      </c>
      <c r="BD76" s="13">
        <v>175</v>
      </c>
      <c r="BE76" s="13"/>
      <c r="BF76" s="13">
        <f t="shared" si="43"/>
        <v>178</v>
      </c>
      <c r="BG76" s="13"/>
      <c r="BH76" s="13"/>
      <c r="BI76" s="13"/>
      <c r="BJ76" s="13"/>
      <c r="BK76" s="13">
        <v>3</v>
      </c>
      <c r="BL76" s="13">
        <f t="shared" si="30"/>
        <v>175</v>
      </c>
      <c r="BM76" s="13">
        <v>175</v>
      </c>
      <c r="BN76" s="13"/>
      <c r="BO76" s="13">
        <f t="shared" si="44"/>
        <v>178</v>
      </c>
      <c r="BP76" s="13"/>
      <c r="BQ76" s="13"/>
      <c r="BR76" s="13"/>
      <c r="BS76" s="13"/>
      <c r="BT76" s="13">
        <v>0</v>
      </c>
      <c r="BU76" s="13">
        <v>0</v>
      </c>
      <c r="BV76" s="13">
        <f t="shared" si="35"/>
        <v>175</v>
      </c>
      <c r="BW76" s="13">
        <v>175</v>
      </c>
      <c r="BX76" s="93">
        <v>0</v>
      </c>
      <c r="BY76" s="13">
        <f t="shared" si="20"/>
        <v>175</v>
      </c>
      <c r="BZ76" s="13"/>
      <c r="CA76" s="13"/>
      <c r="CB76" s="13"/>
      <c r="CC76" s="13">
        <v>25</v>
      </c>
      <c r="CD76" s="13"/>
      <c r="CE76" s="13">
        <v>0</v>
      </c>
      <c r="CF76" s="13">
        <f t="shared" si="38"/>
        <v>150</v>
      </c>
      <c r="CG76" s="13">
        <v>150</v>
      </c>
      <c r="CH76" s="93">
        <v>0</v>
      </c>
      <c r="CI76" s="13">
        <f t="shared" si="21"/>
        <v>150</v>
      </c>
      <c r="CJ76" s="13"/>
      <c r="CK76" s="13"/>
      <c r="CL76" s="13"/>
      <c r="CM76" s="13"/>
      <c r="CN76" s="13"/>
      <c r="CO76" s="13">
        <v>0</v>
      </c>
      <c r="CP76" s="13">
        <f t="shared" si="39"/>
        <v>150</v>
      </c>
      <c r="CQ76" s="13">
        <v>150</v>
      </c>
      <c r="CR76" s="93">
        <v>0</v>
      </c>
      <c r="CS76" s="13">
        <f t="shared" si="22"/>
        <v>150</v>
      </c>
    </row>
    <row r="77" spans="1:97">
      <c r="A77" s="4">
        <v>650126600</v>
      </c>
      <c r="B77" s="13" t="s">
        <v>213</v>
      </c>
      <c r="C77" s="2">
        <v>71</v>
      </c>
      <c r="D77" s="13" t="s">
        <v>144</v>
      </c>
      <c r="E77" s="6" t="s">
        <v>181</v>
      </c>
      <c r="F77" s="24" t="s">
        <v>252</v>
      </c>
      <c r="G77" s="14" t="s">
        <v>163</v>
      </c>
      <c r="H77" s="14" t="s">
        <v>163</v>
      </c>
      <c r="I77" s="13">
        <v>7667</v>
      </c>
      <c r="J77" s="13">
        <v>4980</v>
      </c>
      <c r="K77" s="13">
        <v>4980</v>
      </c>
      <c r="L77" s="13"/>
      <c r="M77" s="13">
        <v>12647</v>
      </c>
      <c r="N77" s="13"/>
      <c r="O77" s="13"/>
      <c r="P77" s="13"/>
      <c r="Q77" s="13"/>
      <c r="R77" s="13">
        <v>7667</v>
      </c>
      <c r="S77" s="13">
        <v>4980</v>
      </c>
      <c r="T77" s="13">
        <v>4980</v>
      </c>
      <c r="U77" s="13"/>
      <c r="V77" s="13">
        <f t="shared" si="40"/>
        <v>12647</v>
      </c>
      <c r="W77" s="13"/>
      <c r="X77" s="13"/>
      <c r="Y77" s="13"/>
      <c r="Z77" s="13"/>
      <c r="AA77" s="13">
        <v>7667</v>
      </c>
      <c r="AB77" s="13">
        <f t="shared" si="26"/>
        <v>4980</v>
      </c>
      <c r="AC77" s="13">
        <v>4980</v>
      </c>
      <c r="AD77" s="13"/>
      <c r="AE77" s="13">
        <f t="shared" si="41"/>
        <v>12647</v>
      </c>
      <c r="AF77" s="13"/>
      <c r="AG77" s="13"/>
      <c r="AH77" s="13"/>
      <c r="AI77" s="13"/>
      <c r="AJ77" s="13">
        <v>7667</v>
      </c>
      <c r="AK77" s="13">
        <f t="shared" si="27"/>
        <v>4980</v>
      </c>
      <c r="AL77" s="13"/>
      <c r="AM77" s="13"/>
      <c r="AN77" s="13">
        <v>0</v>
      </c>
      <c r="AO77" s="13"/>
      <c r="AP77" s="13"/>
      <c r="AQ77" s="13"/>
      <c r="AR77" s="13">
        <v>4980</v>
      </c>
      <c r="AS77" s="13">
        <v>7667</v>
      </c>
      <c r="AT77" s="13">
        <f t="shared" si="28"/>
        <v>0</v>
      </c>
      <c r="AU77" s="13">
        <v>0</v>
      </c>
      <c r="AV77" s="13"/>
      <c r="AW77" s="13">
        <f t="shared" si="42"/>
        <v>7667</v>
      </c>
      <c r="AX77" s="13">
        <v>7667</v>
      </c>
      <c r="AY77" s="13"/>
      <c r="AZ77" s="13">
        <v>7667</v>
      </c>
      <c r="BA77" s="13"/>
      <c r="BB77" s="13">
        <v>0</v>
      </c>
      <c r="BC77" s="13">
        <f t="shared" si="29"/>
        <v>0</v>
      </c>
      <c r="BD77" s="13">
        <v>0</v>
      </c>
      <c r="BE77" s="13"/>
      <c r="BF77" s="13">
        <f t="shared" si="43"/>
        <v>0</v>
      </c>
      <c r="BG77" s="13"/>
      <c r="BH77" s="13"/>
      <c r="BI77" s="13"/>
      <c r="BJ77" s="13"/>
      <c r="BK77" s="13">
        <v>0</v>
      </c>
      <c r="BL77" s="13">
        <f t="shared" si="30"/>
        <v>0</v>
      </c>
      <c r="BM77" s="13">
        <v>0</v>
      </c>
      <c r="BN77" s="13"/>
      <c r="BO77" s="13">
        <f t="shared" si="44"/>
        <v>0</v>
      </c>
      <c r="BP77" s="13"/>
      <c r="BQ77" s="13"/>
      <c r="BR77" s="13"/>
      <c r="BS77" s="13"/>
      <c r="BT77" s="13">
        <v>4241</v>
      </c>
      <c r="BU77" s="24">
        <v>4481</v>
      </c>
      <c r="BV77" s="13">
        <f t="shared" si="35"/>
        <v>0</v>
      </c>
      <c r="BW77" s="13">
        <v>0</v>
      </c>
      <c r="BX77" s="93">
        <v>9780</v>
      </c>
      <c r="BY77" s="13">
        <f t="shared" si="20"/>
        <v>18502</v>
      </c>
      <c r="BZ77" s="13"/>
      <c r="CA77" s="13"/>
      <c r="CB77" s="13"/>
      <c r="CC77" s="13"/>
      <c r="CD77" s="13"/>
      <c r="CE77" s="24">
        <v>4481</v>
      </c>
      <c r="CF77" s="13">
        <f t="shared" si="38"/>
        <v>0</v>
      </c>
      <c r="CG77" s="13">
        <v>0</v>
      </c>
      <c r="CH77" s="93">
        <v>9780</v>
      </c>
      <c r="CI77" s="13">
        <f t="shared" si="21"/>
        <v>14261</v>
      </c>
      <c r="CJ77" s="13"/>
      <c r="CK77" s="13"/>
      <c r="CL77" s="13"/>
      <c r="CM77" s="13"/>
      <c r="CN77" s="13"/>
      <c r="CO77" s="24">
        <v>4481</v>
      </c>
      <c r="CP77" s="13">
        <f t="shared" si="39"/>
        <v>0</v>
      </c>
      <c r="CQ77" s="13">
        <v>0</v>
      </c>
      <c r="CR77" s="93">
        <v>9780</v>
      </c>
      <c r="CS77" s="13">
        <f t="shared" si="22"/>
        <v>14261</v>
      </c>
    </row>
    <row r="78" spans="1:97">
      <c r="A78" s="4">
        <v>650127600</v>
      </c>
      <c r="B78" s="13" t="s">
        <v>213</v>
      </c>
      <c r="C78" s="2">
        <v>72</v>
      </c>
      <c r="D78" s="13" t="s">
        <v>144</v>
      </c>
      <c r="E78" s="6" t="s">
        <v>182</v>
      </c>
      <c r="F78" s="13" t="s">
        <v>252</v>
      </c>
      <c r="G78" s="14">
        <v>0.35</v>
      </c>
      <c r="H78" s="13" t="s">
        <v>437</v>
      </c>
      <c r="I78" s="13">
        <v>1068</v>
      </c>
      <c r="J78" s="13">
        <v>4960</v>
      </c>
      <c r="K78" s="13">
        <v>4960</v>
      </c>
      <c r="L78" s="13"/>
      <c r="M78" s="13">
        <v>6028</v>
      </c>
      <c r="N78" s="13"/>
      <c r="O78" s="13"/>
      <c r="P78" s="13"/>
      <c r="Q78" s="13"/>
      <c r="R78" s="13">
        <v>1068</v>
      </c>
      <c r="S78" s="13">
        <v>4960</v>
      </c>
      <c r="T78" s="13">
        <v>4960</v>
      </c>
      <c r="U78" s="13"/>
      <c r="V78" s="13">
        <f t="shared" si="40"/>
        <v>6028</v>
      </c>
      <c r="W78" s="13"/>
      <c r="X78" s="13"/>
      <c r="Y78" s="13"/>
      <c r="Z78" s="13"/>
      <c r="AA78" s="13">
        <v>1068</v>
      </c>
      <c r="AB78" s="13">
        <f t="shared" si="26"/>
        <v>4960</v>
      </c>
      <c r="AC78" s="13">
        <v>4960</v>
      </c>
      <c r="AD78" s="13"/>
      <c r="AE78" s="13">
        <f t="shared" si="41"/>
        <v>6028</v>
      </c>
      <c r="AF78" s="13"/>
      <c r="AG78" s="13"/>
      <c r="AH78" s="13"/>
      <c r="AI78" s="13"/>
      <c r="AJ78" s="13">
        <v>1068</v>
      </c>
      <c r="AK78" s="13">
        <f t="shared" si="27"/>
        <v>4960</v>
      </c>
      <c r="AL78" s="13"/>
      <c r="AM78" s="13"/>
      <c r="AN78" s="13">
        <v>0</v>
      </c>
      <c r="AO78" s="13"/>
      <c r="AP78" s="13"/>
      <c r="AQ78" s="13"/>
      <c r="AR78" s="13">
        <v>4960</v>
      </c>
      <c r="AS78" s="13">
        <v>1068</v>
      </c>
      <c r="AT78" s="13">
        <f t="shared" si="28"/>
        <v>0</v>
      </c>
      <c r="AU78" s="13">
        <v>0</v>
      </c>
      <c r="AV78" s="13"/>
      <c r="AW78" s="13">
        <f t="shared" si="42"/>
        <v>1068</v>
      </c>
      <c r="AX78" s="13">
        <v>1068</v>
      </c>
      <c r="AY78" s="13"/>
      <c r="AZ78" s="13">
        <v>1068</v>
      </c>
      <c r="BA78" s="13"/>
      <c r="BB78" s="13">
        <v>0</v>
      </c>
      <c r="BC78" s="13">
        <f t="shared" si="29"/>
        <v>0</v>
      </c>
      <c r="BD78" s="13">
        <v>0</v>
      </c>
      <c r="BE78" s="13"/>
      <c r="BF78" s="13">
        <f t="shared" si="43"/>
        <v>0</v>
      </c>
      <c r="BG78" s="13"/>
      <c r="BH78" s="13"/>
      <c r="BI78" s="13"/>
      <c r="BJ78" s="13"/>
      <c r="BK78" s="13">
        <v>0</v>
      </c>
      <c r="BL78" s="13">
        <f t="shared" si="30"/>
        <v>0</v>
      </c>
      <c r="BM78" s="13">
        <v>0</v>
      </c>
      <c r="BN78" s="13"/>
      <c r="BO78" s="13">
        <f t="shared" si="44"/>
        <v>0</v>
      </c>
      <c r="BP78" s="13"/>
      <c r="BQ78" s="13"/>
      <c r="BR78" s="13"/>
      <c r="BS78" s="13"/>
      <c r="BT78" s="13">
        <v>708</v>
      </c>
      <c r="BU78" s="13">
        <v>0</v>
      </c>
      <c r="BV78" s="13">
        <f t="shared" si="35"/>
        <v>0</v>
      </c>
      <c r="BW78" s="13">
        <v>0</v>
      </c>
      <c r="BX78" s="93">
        <v>9560</v>
      </c>
      <c r="BY78" s="13">
        <f t="shared" si="20"/>
        <v>10268</v>
      </c>
      <c r="BZ78" s="13"/>
      <c r="CA78" s="13"/>
      <c r="CB78" s="13"/>
      <c r="CC78" s="13"/>
      <c r="CD78" s="13"/>
      <c r="CE78" s="13">
        <v>0</v>
      </c>
      <c r="CF78" s="13">
        <f t="shared" si="38"/>
        <v>0</v>
      </c>
      <c r="CG78" s="13">
        <v>0</v>
      </c>
      <c r="CH78" s="93">
        <v>9560</v>
      </c>
      <c r="CI78" s="13">
        <f t="shared" si="21"/>
        <v>9560</v>
      </c>
      <c r="CJ78" s="13"/>
      <c r="CK78" s="13"/>
      <c r="CL78" s="13"/>
      <c r="CM78" s="13"/>
      <c r="CN78" s="13"/>
      <c r="CO78" s="13">
        <v>0</v>
      </c>
      <c r="CP78" s="13">
        <f t="shared" si="39"/>
        <v>0</v>
      </c>
      <c r="CQ78" s="13">
        <v>0</v>
      </c>
      <c r="CR78" s="93">
        <v>9560</v>
      </c>
      <c r="CS78" s="13">
        <f t="shared" si="22"/>
        <v>9560</v>
      </c>
    </row>
    <row r="79" spans="1:97">
      <c r="A79" s="4">
        <v>650139100</v>
      </c>
      <c r="B79" s="13" t="s">
        <v>325</v>
      </c>
      <c r="C79" s="2">
        <v>73</v>
      </c>
      <c r="D79" s="13" t="s">
        <v>144</v>
      </c>
      <c r="E79" s="6" t="s">
        <v>67</v>
      </c>
      <c r="F79" s="13" t="s">
        <v>252</v>
      </c>
      <c r="G79" s="13">
        <v>41</v>
      </c>
      <c r="H79" s="13" t="s">
        <v>438</v>
      </c>
      <c r="I79" s="13">
        <v>869</v>
      </c>
      <c r="J79" s="13">
        <v>2000</v>
      </c>
      <c r="K79" s="13">
        <v>2000</v>
      </c>
      <c r="L79" s="13"/>
      <c r="M79" s="13">
        <v>2869</v>
      </c>
      <c r="N79" s="13"/>
      <c r="O79" s="13"/>
      <c r="P79" s="13"/>
      <c r="Q79" s="13"/>
      <c r="R79" s="13">
        <v>869</v>
      </c>
      <c r="S79" s="13">
        <v>2000</v>
      </c>
      <c r="T79" s="13">
        <v>2000</v>
      </c>
      <c r="U79" s="13"/>
      <c r="V79" s="13">
        <f t="shared" si="40"/>
        <v>2869</v>
      </c>
      <c r="W79" s="13"/>
      <c r="X79" s="13"/>
      <c r="Y79" s="13"/>
      <c r="Z79" s="13"/>
      <c r="AA79" s="13">
        <v>869</v>
      </c>
      <c r="AB79" s="13">
        <f t="shared" si="26"/>
        <v>2000</v>
      </c>
      <c r="AC79" s="13">
        <v>2000</v>
      </c>
      <c r="AD79" s="13"/>
      <c r="AE79" s="13">
        <f t="shared" si="41"/>
        <v>2869</v>
      </c>
      <c r="AF79" s="13"/>
      <c r="AG79" s="13"/>
      <c r="AH79" s="13"/>
      <c r="AI79" s="13"/>
      <c r="AJ79" s="13">
        <v>869</v>
      </c>
      <c r="AK79" s="13">
        <f t="shared" si="27"/>
        <v>2000</v>
      </c>
      <c r="AL79" s="13"/>
      <c r="AM79" s="13"/>
      <c r="AN79" s="13">
        <v>0</v>
      </c>
      <c r="AO79" s="13"/>
      <c r="AP79" s="13"/>
      <c r="AQ79" s="13"/>
      <c r="AR79" s="13">
        <v>135</v>
      </c>
      <c r="AS79" s="13">
        <v>869</v>
      </c>
      <c r="AT79" s="13">
        <f t="shared" si="28"/>
        <v>1865</v>
      </c>
      <c r="AU79" s="13">
        <v>1865</v>
      </c>
      <c r="AV79" s="13"/>
      <c r="AW79" s="13">
        <f t="shared" si="42"/>
        <v>2734</v>
      </c>
      <c r="AX79" s="13"/>
      <c r="AY79" s="13"/>
      <c r="AZ79" s="13">
        <v>360</v>
      </c>
      <c r="BA79" s="13"/>
      <c r="BB79" s="13">
        <v>869</v>
      </c>
      <c r="BC79" s="13">
        <f t="shared" si="29"/>
        <v>1505</v>
      </c>
      <c r="BD79" s="13">
        <v>1505</v>
      </c>
      <c r="BE79" s="13"/>
      <c r="BF79" s="13">
        <f t="shared" si="43"/>
        <v>2374</v>
      </c>
      <c r="BG79" s="13"/>
      <c r="BH79" s="13"/>
      <c r="BI79" s="13"/>
      <c r="BJ79" s="13"/>
      <c r="BK79" s="13">
        <v>869</v>
      </c>
      <c r="BL79" s="13">
        <f t="shared" si="30"/>
        <v>1505</v>
      </c>
      <c r="BM79" s="13">
        <v>1505</v>
      </c>
      <c r="BN79" s="13"/>
      <c r="BO79" s="13">
        <f t="shared" si="44"/>
        <v>2374</v>
      </c>
      <c r="BP79" s="13"/>
      <c r="BQ79" s="13"/>
      <c r="BR79" s="13"/>
      <c r="BS79" s="13">
        <v>75</v>
      </c>
      <c r="BT79" s="13">
        <v>0</v>
      </c>
      <c r="BU79" s="13">
        <v>0</v>
      </c>
      <c r="BV79" s="13">
        <f t="shared" si="35"/>
        <v>1430</v>
      </c>
      <c r="BW79" s="13">
        <v>1430</v>
      </c>
      <c r="BX79" s="93">
        <v>76</v>
      </c>
      <c r="BY79" s="13">
        <f t="shared" si="20"/>
        <v>1506</v>
      </c>
      <c r="BZ79" s="13"/>
      <c r="CA79" s="13"/>
      <c r="CB79" s="13"/>
      <c r="CC79" s="13"/>
      <c r="CD79" s="13"/>
      <c r="CE79" s="13">
        <v>0</v>
      </c>
      <c r="CF79" s="13">
        <f t="shared" si="38"/>
        <v>1430</v>
      </c>
      <c r="CG79" s="13">
        <v>1430</v>
      </c>
      <c r="CH79" s="93">
        <v>76</v>
      </c>
      <c r="CI79" s="13">
        <f t="shared" si="21"/>
        <v>1506</v>
      </c>
      <c r="CJ79" s="13"/>
      <c r="CK79" s="13"/>
      <c r="CL79" s="13"/>
      <c r="CM79" s="13"/>
      <c r="CN79" s="13"/>
      <c r="CO79" s="13">
        <v>0</v>
      </c>
      <c r="CP79" s="13">
        <f t="shared" si="39"/>
        <v>1430</v>
      </c>
      <c r="CQ79" s="13">
        <v>1430</v>
      </c>
      <c r="CR79" s="93">
        <v>76</v>
      </c>
      <c r="CS79" s="13">
        <f t="shared" si="22"/>
        <v>1506</v>
      </c>
    </row>
    <row r="80" spans="1:97">
      <c r="A80" s="4">
        <v>650147101</v>
      </c>
      <c r="B80" s="13" t="s">
        <v>325</v>
      </c>
      <c r="C80" s="2">
        <v>74</v>
      </c>
      <c r="D80" s="13" t="s">
        <v>156</v>
      </c>
      <c r="E80" s="6" t="s">
        <v>68</v>
      </c>
      <c r="F80" s="13" t="s">
        <v>265</v>
      </c>
      <c r="G80" s="13">
        <v>44</v>
      </c>
      <c r="H80" s="13" t="s">
        <v>451</v>
      </c>
      <c r="I80" s="13">
        <v>461</v>
      </c>
      <c r="J80" s="13">
        <v>0</v>
      </c>
      <c r="K80" s="13">
        <v>0</v>
      </c>
      <c r="L80" s="13"/>
      <c r="M80" s="13">
        <v>461</v>
      </c>
      <c r="N80" s="13"/>
      <c r="O80" s="13"/>
      <c r="P80" s="13"/>
      <c r="Q80" s="13"/>
      <c r="R80" s="13">
        <v>461</v>
      </c>
      <c r="S80" s="13">
        <v>0</v>
      </c>
      <c r="T80" s="13">
        <v>0</v>
      </c>
      <c r="U80" s="13"/>
      <c r="V80" s="13">
        <f t="shared" si="40"/>
        <v>461</v>
      </c>
      <c r="W80" s="13"/>
      <c r="X80" s="13"/>
      <c r="Y80" s="13"/>
      <c r="Z80" s="13"/>
      <c r="AA80" s="13">
        <v>461</v>
      </c>
      <c r="AB80" s="13">
        <f t="shared" si="26"/>
        <v>0</v>
      </c>
      <c r="AC80" s="13">
        <v>0</v>
      </c>
      <c r="AD80" s="13"/>
      <c r="AE80" s="13">
        <f t="shared" si="41"/>
        <v>461</v>
      </c>
      <c r="AF80" s="13"/>
      <c r="AG80" s="13"/>
      <c r="AH80" s="13"/>
      <c r="AI80" s="13"/>
      <c r="AJ80" s="13">
        <v>461</v>
      </c>
      <c r="AK80" s="13">
        <f t="shared" si="27"/>
        <v>0</v>
      </c>
      <c r="AL80" s="13"/>
      <c r="AM80" s="13"/>
      <c r="AN80" s="13">
        <v>0</v>
      </c>
      <c r="AO80" s="13"/>
      <c r="AP80" s="13"/>
      <c r="AQ80" s="13"/>
      <c r="AR80" s="13"/>
      <c r="AS80" s="13">
        <v>461</v>
      </c>
      <c r="AT80" s="13">
        <f t="shared" si="28"/>
        <v>0</v>
      </c>
      <c r="AU80" s="13">
        <v>0</v>
      </c>
      <c r="AV80" s="13"/>
      <c r="AW80" s="13">
        <f t="shared" si="42"/>
        <v>461</v>
      </c>
      <c r="AX80" s="13">
        <v>461</v>
      </c>
      <c r="AY80" s="13"/>
      <c r="AZ80" s="13">
        <v>461</v>
      </c>
      <c r="BA80" s="13"/>
      <c r="BB80" s="13">
        <v>0</v>
      </c>
      <c r="BC80" s="13">
        <f t="shared" si="29"/>
        <v>0</v>
      </c>
      <c r="BD80" s="13">
        <v>0</v>
      </c>
      <c r="BE80" s="13"/>
      <c r="BF80" s="13">
        <f t="shared" si="43"/>
        <v>0</v>
      </c>
      <c r="BG80" s="13">
        <v>90</v>
      </c>
      <c r="BH80" s="13"/>
      <c r="BI80" s="13"/>
      <c r="BJ80" s="13"/>
      <c r="BK80" s="13">
        <v>0</v>
      </c>
      <c r="BL80" s="13">
        <f t="shared" si="30"/>
        <v>90</v>
      </c>
      <c r="BM80" s="13">
        <v>0</v>
      </c>
      <c r="BN80" s="13"/>
      <c r="BO80" s="13">
        <f t="shared" si="44"/>
        <v>90</v>
      </c>
      <c r="BP80" s="13"/>
      <c r="BQ80" s="13"/>
      <c r="BR80" s="13"/>
      <c r="BS80" s="13">
        <v>50</v>
      </c>
      <c r="BT80" s="13">
        <v>0</v>
      </c>
      <c r="BU80" s="13">
        <v>0</v>
      </c>
      <c r="BV80" s="13">
        <f t="shared" si="35"/>
        <v>40</v>
      </c>
      <c r="BW80" s="13">
        <v>40</v>
      </c>
      <c r="BX80" s="93">
        <v>0</v>
      </c>
      <c r="BY80" s="13">
        <f t="shared" si="20"/>
        <v>40</v>
      </c>
      <c r="BZ80" s="13"/>
      <c r="CA80" s="13"/>
      <c r="CB80" s="13"/>
      <c r="CC80" s="13"/>
      <c r="CD80" s="13"/>
      <c r="CE80" s="13">
        <v>0</v>
      </c>
      <c r="CF80" s="13">
        <f t="shared" si="38"/>
        <v>40</v>
      </c>
      <c r="CG80" s="13">
        <v>40</v>
      </c>
      <c r="CH80" s="93">
        <v>0</v>
      </c>
      <c r="CI80" s="13">
        <f t="shared" si="21"/>
        <v>40</v>
      </c>
      <c r="CJ80" s="13"/>
      <c r="CK80" s="13"/>
      <c r="CL80" s="13"/>
      <c r="CM80" s="13"/>
      <c r="CN80" s="13"/>
      <c r="CO80" s="13">
        <v>0</v>
      </c>
      <c r="CP80" s="13">
        <f t="shared" si="39"/>
        <v>40</v>
      </c>
      <c r="CQ80" s="13">
        <v>40</v>
      </c>
      <c r="CR80" s="93">
        <v>0</v>
      </c>
      <c r="CS80" s="13">
        <f t="shared" si="22"/>
        <v>40</v>
      </c>
    </row>
    <row r="81" spans="1:97">
      <c r="A81" s="4">
        <v>650147701</v>
      </c>
      <c r="B81" s="13" t="s">
        <v>325</v>
      </c>
      <c r="C81" s="2">
        <v>75</v>
      </c>
      <c r="D81" s="13" t="s">
        <v>156</v>
      </c>
      <c r="E81" s="6" t="s">
        <v>273</v>
      </c>
      <c r="F81" s="26" t="s">
        <v>272</v>
      </c>
      <c r="G81" s="13">
        <v>17</v>
      </c>
      <c r="H81" s="13" t="s">
        <v>440</v>
      </c>
      <c r="I81" s="13">
        <v>0</v>
      </c>
      <c r="J81" s="13">
        <v>278</v>
      </c>
      <c r="K81" s="13">
        <v>278</v>
      </c>
      <c r="L81" s="13"/>
      <c r="M81" s="13">
        <v>278</v>
      </c>
      <c r="N81" s="13"/>
      <c r="O81" s="13"/>
      <c r="P81" s="13"/>
      <c r="Q81" s="13"/>
      <c r="R81" s="13">
        <v>0</v>
      </c>
      <c r="S81" s="13">
        <v>278</v>
      </c>
      <c r="T81" s="13">
        <v>278</v>
      </c>
      <c r="U81" s="13"/>
      <c r="V81" s="13">
        <f t="shared" si="40"/>
        <v>278</v>
      </c>
      <c r="W81" s="13"/>
      <c r="X81" s="13"/>
      <c r="Y81" s="13"/>
      <c r="Z81" s="13"/>
      <c r="AA81" s="13">
        <v>0</v>
      </c>
      <c r="AB81" s="13">
        <f t="shared" si="26"/>
        <v>278</v>
      </c>
      <c r="AC81" s="13">
        <v>278</v>
      </c>
      <c r="AD81" s="13"/>
      <c r="AE81" s="13">
        <f t="shared" si="41"/>
        <v>278</v>
      </c>
      <c r="AF81" s="13"/>
      <c r="AG81" s="13"/>
      <c r="AH81" s="13"/>
      <c r="AI81" s="13"/>
      <c r="AJ81" s="13">
        <v>0</v>
      </c>
      <c r="AK81" s="13">
        <f t="shared" si="27"/>
        <v>278</v>
      </c>
      <c r="AL81" s="13"/>
      <c r="AM81" s="13"/>
      <c r="AN81" s="13">
        <v>0</v>
      </c>
      <c r="AO81" s="13"/>
      <c r="AP81" s="13"/>
      <c r="AQ81" s="13"/>
      <c r="AR81" s="13"/>
      <c r="AS81" s="13">
        <v>0</v>
      </c>
      <c r="AT81" s="13">
        <f t="shared" si="28"/>
        <v>278</v>
      </c>
      <c r="AU81" s="13">
        <v>278</v>
      </c>
      <c r="AV81" s="13"/>
      <c r="AW81" s="13">
        <f t="shared" si="42"/>
        <v>278</v>
      </c>
      <c r="AX81" s="13"/>
      <c r="AY81" s="13"/>
      <c r="AZ81" s="13">
        <v>20</v>
      </c>
      <c r="BA81" s="13"/>
      <c r="BB81" s="13">
        <v>0</v>
      </c>
      <c r="BC81" s="13">
        <f t="shared" si="29"/>
        <v>258</v>
      </c>
      <c r="BD81" s="13">
        <v>258</v>
      </c>
      <c r="BE81" s="13"/>
      <c r="BF81" s="13">
        <f t="shared" si="43"/>
        <v>258</v>
      </c>
      <c r="BG81" s="13"/>
      <c r="BH81" s="13"/>
      <c r="BI81" s="13"/>
      <c r="BJ81" s="13"/>
      <c r="BK81" s="13">
        <v>0</v>
      </c>
      <c r="BL81" s="13">
        <f t="shared" si="30"/>
        <v>258</v>
      </c>
      <c r="BM81" s="13">
        <v>258</v>
      </c>
      <c r="BN81" s="13"/>
      <c r="BO81" s="13">
        <f t="shared" si="44"/>
        <v>258</v>
      </c>
      <c r="BP81" s="13"/>
      <c r="BQ81" s="13"/>
      <c r="BR81" s="13"/>
      <c r="BS81" s="13"/>
      <c r="BT81" s="13">
        <v>0</v>
      </c>
      <c r="BU81" s="13">
        <v>0</v>
      </c>
      <c r="BV81" s="13">
        <f t="shared" si="35"/>
        <v>258</v>
      </c>
      <c r="BW81" s="13">
        <v>258</v>
      </c>
      <c r="BX81" s="93">
        <v>0</v>
      </c>
      <c r="BY81" s="13">
        <f t="shared" ref="BY81:BY140" si="45">BV81+BT81+BU81+BX81</f>
        <v>258</v>
      </c>
      <c r="BZ81" s="13"/>
      <c r="CA81" s="13"/>
      <c r="CB81" s="13"/>
      <c r="CC81" s="13"/>
      <c r="CD81" s="13"/>
      <c r="CE81" s="13">
        <v>0</v>
      </c>
      <c r="CF81" s="13">
        <f t="shared" si="38"/>
        <v>258</v>
      </c>
      <c r="CG81" s="13">
        <v>258</v>
      </c>
      <c r="CH81" s="93">
        <v>0</v>
      </c>
      <c r="CI81" s="13">
        <f t="shared" ref="CI81:CI140" si="46">CF81+CD81+CE81+CH81</f>
        <v>258</v>
      </c>
      <c r="CJ81" s="13"/>
      <c r="CK81" s="13"/>
      <c r="CL81" s="13"/>
      <c r="CM81" s="13"/>
      <c r="CN81" s="13"/>
      <c r="CO81" s="13">
        <v>0</v>
      </c>
      <c r="CP81" s="13">
        <f t="shared" si="39"/>
        <v>258</v>
      </c>
      <c r="CQ81" s="13">
        <v>258</v>
      </c>
      <c r="CR81" s="93">
        <v>0</v>
      </c>
      <c r="CS81" s="13">
        <f t="shared" ref="CS81:CS140" si="47">CP81+CN81+CO81+CR81</f>
        <v>258</v>
      </c>
    </row>
    <row r="82" spans="1:97">
      <c r="A82" s="4">
        <v>650168000</v>
      </c>
      <c r="B82" s="13" t="s">
        <v>213</v>
      </c>
      <c r="C82" s="2">
        <v>76</v>
      </c>
      <c r="D82" s="13" t="s">
        <v>144</v>
      </c>
      <c r="E82" s="6" t="s">
        <v>70</v>
      </c>
      <c r="F82" s="13" t="s">
        <v>252</v>
      </c>
      <c r="G82" s="14">
        <v>0.35</v>
      </c>
      <c r="H82" s="13" t="s">
        <v>437</v>
      </c>
      <c r="I82" s="13">
        <v>970</v>
      </c>
      <c r="J82" s="13">
        <v>4943</v>
      </c>
      <c r="K82" s="13">
        <v>4943</v>
      </c>
      <c r="L82" s="13"/>
      <c r="M82" s="13">
        <v>5913</v>
      </c>
      <c r="N82" s="13"/>
      <c r="O82" s="13"/>
      <c r="P82" s="13"/>
      <c r="Q82" s="13"/>
      <c r="R82" s="13">
        <v>970</v>
      </c>
      <c r="S82" s="13">
        <v>4943</v>
      </c>
      <c r="T82" s="13">
        <v>4943</v>
      </c>
      <c r="U82" s="13"/>
      <c r="V82" s="13">
        <f t="shared" si="40"/>
        <v>5913</v>
      </c>
      <c r="W82" s="13"/>
      <c r="X82" s="13"/>
      <c r="Y82" s="13"/>
      <c r="Z82" s="13"/>
      <c r="AA82" s="13">
        <v>970</v>
      </c>
      <c r="AB82" s="13">
        <f t="shared" si="26"/>
        <v>4943</v>
      </c>
      <c r="AC82" s="13">
        <v>4943</v>
      </c>
      <c r="AD82" s="13"/>
      <c r="AE82" s="13">
        <f t="shared" si="41"/>
        <v>5913</v>
      </c>
      <c r="AF82" s="13"/>
      <c r="AG82" s="13"/>
      <c r="AH82" s="13"/>
      <c r="AI82" s="13"/>
      <c r="AJ82" s="13">
        <v>970</v>
      </c>
      <c r="AK82" s="13">
        <f t="shared" si="27"/>
        <v>4943</v>
      </c>
      <c r="AL82" s="13"/>
      <c r="AM82" s="13"/>
      <c r="AN82" s="13">
        <v>0</v>
      </c>
      <c r="AO82" s="13"/>
      <c r="AP82" s="13"/>
      <c r="AQ82" s="13"/>
      <c r="AR82" s="13">
        <v>4943</v>
      </c>
      <c r="AS82" s="13">
        <v>970</v>
      </c>
      <c r="AT82" s="13">
        <f t="shared" si="28"/>
        <v>0</v>
      </c>
      <c r="AU82" s="13">
        <v>0</v>
      </c>
      <c r="AV82" s="13"/>
      <c r="AW82" s="13">
        <f t="shared" si="42"/>
        <v>970</v>
      </c>
      <c r="AX82" s="13">
        <v>970</v>
      </c>
      <c r="AY82" s="13"/>
      <c r="AZ82" s="13">
        <v>970</v>
      </c>
      <c r="BA82" s="13"/>
      <c r="BB82" s="13">
        <v>0</v>
      </c>
      <c r="BC82" s="13">
        <f t="shared" si="29"/>
        <v>0</v>
      </c>
      <c r="BD82" s="13">
        <v>0</v>
      </c>
      <c r="BE82" s="13"/>
      <c r="BF82" s="13">
        <f t="shared" si="43"/>
        <v>0</v>
      </c>
      <c r="BG82" s="13"/>
      <c r="BH82" s="13"/>
      <c r="BI82" s="13"/>
      <c r="BJ82" s="13"/>
      <c r="BK82" s="13">
        <v>0</v>
      </c>
      <c r="BL82" s="13">
        <f t="shared" si="30"/>
        <v>0</v>
      </c>
      <c r="BM82" s="13">
        <v>0</v>
      </c>
      <c r="BN82" s="13"/>
      <c r="BO82" s="13">
        <f t="shared" si="44"/>
        <v>0</v>
      </c>
      <c r="BP82" s="13"/>
      <c r="BQ82" s="13"/>
      <c r="BR82" s="13"/>
      <c r="BS82" s="13"/>
      <c r="BT82" s="13">
        <v>850</v>
      </c>
      <c r="BU82" s="13">
        <v>0</v>
      </c>
      <c r="BV82" s="13">
        <f t="shared" si="35"/>
        <v>0</v>
      </c>
      <c r="BW82" s="13">
        <v>0</v>
      </c>
      <c r="BX82" s="93">
        <v>9798</v>
      </c>
      <c r="BY82" s="13">
        <f t="shared" si="45"/>
        <v>10648</v>
      </c>
      <c r="BZ82" s="13"/>
      <c r="CA82" s="13"/>
      <c r="CB82" s="13"/>
      <c r="CC82" s="13"/>
      <c r="CD82" s="13"/>
      <c r="CE82" s="13">
        <v>0</v>
      </c>
      <c r="CF82" s="13">
        <f t="shared" si="38"/>
        <v>0</v>
      </c>
      <c r="CG82" s="13">
        <v>0</v>
      </c>
      <c r="CH82" s="93">
        <v>9798</v>
      </c>
      <c r="CI82" s="13">
        <f t="shared" si="46"/>
        <v>9798</v>
      </c>
      <c r="CJ82" s="13"/>
      <c r="CK82" s="13"/>
      <c r="CL82" s="13"/>
      <c r="CM82" s="13"/>
      <c r="CN82" s="13"/>
      <c r="CO82" s="13">
        <v>0</v>
      </c>
      <c r="CP82" s="13">
        <f t="shared" si="39"/>
        <v>0</v>
      </c>
      <c r="CQ82" s="13">
        <v>0</v>
      </c>
      <c r="CR82" s="93">
        <v>9798</v>
      </c>
      <c r="CS82" s="13">
        <f t="shared" si="47"/>
        <v>9798</v>
      </c>
    </row>
    <row r="83" spans="1:97">
      <c r="A83" s="4">
        <v>650168300</v>
      </c>
      <c r="B83" s="13" t="s">
        <v>213</v>
      </c>
      <c r="C83" s="2">
        <v>77</v>
      </c>
      <c r="D83" s="13" t="s">
        <v>144</v>
      </c>
      <c r="E83" s="6" t="s">
        <v>71</v>
      </c>
      <c r="F83" s="13" t="s">
        <v>252</v>
      </c>
      <c r="G83" s="14">
        <v>0.35</v>
      </c>
      <c r="H83" s="13" t="s">
        <v>437</v>
      </c>
      <c r="I83" s="13">
        <v>666</v>
      </c>
      <c r="J83" s="13">
        <v>4950</v>
      </c>
      <c r="K83" s="13">
        <v>4950</v>
      </c>
      <c r="L83" s="13"/>
      <c r="M83" s="13">
        <v>5616</v>
      </c>
      <c r="N83" s="13"/>
      <c r="O83" s="13"/>
      <c r="P83" s="13"/>
      <c r="Q83" s="13"/>
      <c r="R83" s="13">
        <v>666</v>
      </c>
      <c r="S83" s="13">
        <v>4950</v>
      </c>
      <c r="T83" s="13">
        <v>4950</v>
      </c>
      <c r="U83" s="13"/>
      <c r="V83" s="13">
        <f t="shared" si="40"/>
        <v>5616</v>
      </c>
      <c r="W83" s="13"/>
      <c r="X83" s="13"/>
      <c r="Y83" s="13"/>
      <c r="Z83" s="13"/>
      <c r="AA83" s="13">
        <v>666</v>
      </c>
      <c r="AB83" s="13">
        <f t="shared" si="26"/>
        <v>4950</v>
      </c>
      <c r="AC83" s="13">
        <v>4950</v>
      </c>
      <c r="AD83" s="13"/>
      <c r="AE83" s="13">
        <f t="shared" si="41"/>
        <v>5616</v>
      </c>
      <c r="AF83" s="13"/>
      <c r="AG83" s="13"/>
      <c r="AH83" s="13"/>
      <c r="AI83" s="13"/>
      <c r="AJ83" s="13">
        <v>666</v>
      </c>
      <c r="AK83" s="13">
        <f t="shared" si="27"/>
        <v>4950</v>
      </c>
      <c r="AL83" s="13"/>
      <c r="AM83" s="13"/>
      <c r="AN83" s="13">
        <v>0</v>
      </c>
      <c r="AO83" s="13"/>
      <c r="AP83" s="13"/>
      <c r="AQ83" s="13"/>
      <c r="AR83" s="13">
        <v>4950</v>
      </c>
      <c r="AS83" s="13">
        <v>666</v>
      </c>
      <c r="AT83" s="13">
        <f t="shared" si="28"/>
        <v>0</v>
      </c>
      <c r="AU83" s="13">
        <v>0</v>
      </c>
      <c r="AV83" s="13"/>
      <c r="AW83" s="13">
        <f t="shared" si="42"/>
        <v>666</v>
      </c>
      <c r="AX83" s="13">
        <v>666</v>
      </c>
      <c r="AY83" s="13"/>
      <c r="AZ83" s="13">
        <v>666</v>
      </c>
      <c r="BA83" s="13"/>
      <c r="BB83" s="13">
        <v>0</v>
      </c>
      <c r="BC83" s="13">
        <f t="shared" si="29"/>
        <v>0</v>
      </c>
      <c r="BD83" s="13">
        <v>0</v>
      </c>
      <c r="BE83" s="13"/>
      <c r="BF83" s="13">
        <f t="shared" si="43"/>
        <v>0</v>
      </c>
      <c r="BG83" s="13"/>
      <c r="BH83" s="13"/>
      <c r="BI83" s="13"/>
      <c r="BJ83" s="13"/>
      <c r="BK83" s="13">
        <v>0</v>
      </c>
      <c r="BL83" s="13">
        <f t="shared" si="30"/>
        <v>0</v>
      </c>
      <c r="BM83" s="13">
        <v>0</v>
      </c>
      <c r="BN83" s="13"/>
      <c r="BO83" s="13">
        <f t="shared" si="44"/>
        <v>0</v>
      </c>
      <c r="BP83" s="13"/>
      <c r="BQ83" s="13"/>
      <c r="BR83" s="13"/>
      <c r="BS83" s="13"/>
      <c r="BT83" s="13">
        <v>446</v>
      </c>
      <c r="BU83" s="13">
        <v>0</v>
      </c>
      <c r="BV83" s="13">
        <f t="shared" si="35"/>
        <v>0</v>
      </c>
      <c r="BW83" s="13">
        <v>0</v>
      </c>
      <c r="BX83" s="93">
        <v>9450</v>
      </c>
      <c r="BY83" s="13">
        <f t="shared" si="45"/>
        <v>9896</v>
      </c>
      <c r="BZ83" s="13"/>
      <c r="CA83" s="13"/>
      <c r="CB83" s="13"/>
      <c r="CC83" s="13"/>
      <c r="CD83" s="13"/>
      <c r="CE83" s="13">
        <v>0</v>
      </c>
      <c r="CF83" s="13">
        <f t="shared" si="38"/>
        <v>0</v>
      </c>
      <c r="CG83" s="13">
        <v>0</v>
      </c>
      <c r="CH83" s="93">
        <v>9450</v>
      </c>
      <c r="CI83" s="13">
        <f t="shared" si="46"/>
        <v>9450</v>
      </c>
      <c r="CJ83" s="13"/>
      <c r="CK83" s="13"/>
      <c r="CL83" s="13"/>
      <c r="CM83" s="13"/>
      <c r="CN83" s="13"/>
      <c r="CO83" s="13">
        <v>0</v>
      </c>
      <c r="CP83" s="13">
        <f t="shared" si="39"/>
        <v>0</v>
      </c>
      <c r="CQ83" s="13">
        <v>0</v>
      </c>
      <c r="CR83" s="93">
        <v>9450</v>
      </c>
      <c r="CS83" s="13">
        <f t="shared" si="47"/>
        <v>9450</v>
      </c>
    </row>
    <row r="84" spans="1:97">
      <c r="A84" s="4">
        <v>650168400</v>
      </c>
      <c r="B84" s="13" t="s">
        <v>163</v>
      </c>
      <c r="C84" s="2">
        <v>78</v>
      </c>
      <c r="D84" s="13" t="s">
        <v>144</v>
      </c>
      <c r="E84" s="6" t="s">
        <v>72</v>
      </c>
      <c r="F84" s="13" t="s">
        <v>252</v>
      </c>
      <c r="G84" s="14">
        <v>0.35</v>
      </c>
      <c r="H84" s="13" t="s">
        <v>437</v>
      </c>
      <c r="I84" s="13">
        <v>1312</v>
      </c>
      <c r="J84" s="13">
        <v>0</v>
      </c>
      <c r="K84" s="13">
        <v>0</v>
      </c>
      <c r="L84" s="13"/>
      <c r="M84" s="13">
        <v>1312</v>
      </c>
      <c r="N84" s="13"/>
      <c r="O84" s="13"/>
      <c r="P84" s="13"/>
      <c r="Q84" s="13"/>
      <c r="R84" s="13">
        <v>1312</v>
      </c>
      <c r="S84" s="13">
        <v>0</v>
      </c>
      <c r="T84" s="13">
        <v>0</v>
      </c>
      <c r="U84" s="13"/>
      <c r="V84" s="13">
        <f t="shared" si="40"/>
        <v>1312</v>
      </c>
      <c r="W84" s="13"/>
      <c r="X84" s="13"/>
      <c r="Y84" s="13"/>
      <c r="Z84" s="13"/>
      <c r="AA84" s="13">
        <v>1312</v>
      </c>
      <c r="AB84" s="13">
        <f t="shared" si="26"/>
        <v>0</v>
      </c>
      <c r="AC84" s="13">
        <v>0</v>
      </c>
      <c r="AD84" s="13"/>
      <c r="AE84" s="13">
        <f t="shared" si="41"/>
        <v>1312</v>
      </c>
      <c r="AF84" s="13"/>
      <c r="AG84" s="13"/>
      <c r="AH84" s="13"/>
      <c r="AI84" s="13"/>
      <c r="AJ84" s="13">
        <v>1312</v>
      </c>
      <c r="AK84" s="13">
        <f t="shared" si="27"/>
        <v>0</v>
      </c>
      <c r="AL84" s="13"/>
      <c r="AM84" s="13"/>
      <c r="AN84" s="13">
        <v>0</v>
      </c>
      <c r="AO84" s="13"/>
      <c r="AP84" s="13"/>
      <c r="AQ84" s="13"/>
      <c r="AR84" s="13"/>
      <c r="AS84" s="13">
        <v>1312</v>
      </c>
      <c r="AT84" s="13">
        <f t="shared" si="28"/>
        <v>0</v>
      </c>
      <c r="AU84" s="13">
        <v>0</v>
      </c>
      <c r="AV84" s="13"/>
      <c r="AW84" s="13">
        <f t="shared" si="42"/>
        <v>1312</v>
      </c>
      <c r="AX84" s="13">
        <v>1312</v>
      </c>
      <c r="AY84" s="13"/>
      <c r="AZ84" s="13">
        <v>1312</v>
      </c>
      <c r="BA84" s="13"/>
      <c r="BB84" s="13">
        <v>0</v>
      </c>
      <c r="BC84" s="13">
        <f t="shared" si="29"/>
        <v>0</v>
      </c>
      <c r="BD84" s="13">
        <v>0</v>
      </c>
      <c r="BE84" s="13"/>
      <c r="BF84" s="13">
        <f t="shared" si="43"/>
        <v>0</v>
      </c>
      <c r="BG84" s="13"/>
      <c r="BH84" s="13"/>
      <c r="BI84" s="13"/>
      <c r="BJ84" s="13"/>
      <c r="BK84" s="13">
        <v>0</v>
      </c>
      <c r="BL84" s="13">
        <f t="shared" si="30"/>
        <v>0</v>
      </c>
      <c r="BM84" s="13">
        <v>0</v>
      </c>
      <c r="BN84" s="13"/>
      <c r="BO84" s="13">
        <f t="shared" si="44"/>
        <v>0</v>
      </c>
      <c r="BP84" s="13"/>
      <c r="BQ84" s="13"/>
      <c r="BR84" s="13"/>
      <c r="BS84" s="13"/>
      <c r="BT84" s="13">
        <v>1192</v>
      </c>
      <c r="BU84" s="13">
        <v>0</v>
      </c>
      <c r="BV84" s="13">
        <f t="shared" si="35"/>
        <v>0</v>
      </c>
      <c r="BW84" s="13">
        <v>0</v>
      </c>
      <c r="BX84" s="93">
        <v>0</v>
      </c>
      <c r="BY84" s="13">
        <f t="shared" si="45"/>
        <v>1192</v>
      </c>
      <c r="BZ84" s="13"/>
      <c r="CA84" s="13"/>
      <c r="CB84" s="13"/>
      <c r="CC84" s="13"/>
      <c r="CD84" s="13"/>
      <c r="CE84" s="13">
        <v>0</v>
      </c>
      <c r="CF84" s="13">
        <f t="shared" si="38"/>
        <v>0</v>
      </c>
      <c r="CG84" s="13">
        <v>0</v>
      </c>
      <c r="CH84" s="93">
        <v>0</v>
      </c>
      <c r="CI84" s="13">
        <f t="shared" si="46"/>
        <v>0</v>
      </c>
      <c r="CJ84" s="13"/>
      <c r="CK84" s="13"/>
      <c r="CL84" s="13"/>
      <c r="CM84" s="13"/>
      <c r="CN84" s="13"/>
      <c r="CO84" s="13">
        <v>0</v>
      </c>
      <c r="CP84" s="13">
        <f t="shared" si="39"/>
        <v>0</v>
      </c>
      <c r="CQ84" s="13">
        <v>0</v>
      </c>
      <c r="CR84" s="93">
        <v>0</v>
      </c>
      <c r="CS84" s="13">
        <f t="shared" si="47"/>
        <v>0</v>
      </c>
    </row>
    <row r="85" spans="1:97">
      <c r="A85" s="4">
        <v>650168600</v>
      </c>
      <c r="B85" s="13" t="s">
        <v>213</v>
      </c>
      <c r="C85" s="2">
        <v>79</v>
      </c>
      <c r="D85" s="13" t="s">
        <v>144</v>
      </c>
      <c r="E85" s="6" t="s">
        <v>73</v>
      </c>
      <c r="F85" s="13" t="s">
        <v>252</v>
      </c>
      <c r="G85" s="14">
        <v>0.35</v>
      </c>
      <c r="H85" s="13" t="s">
        <v>437</v>
      </c>
      <c r="I85" s="13">
        <v>2729</v>
      </c>
      <c r="J85" s="13">
        <v>4644</v>
      </c>
      <c r="K85" s="13">
        <v>4644</v>
      </c>
      <c r="L85" s="13"/>
      <c r="M85" s="13">
        <v>7373</v>
      </c>
      <c r="N85" s="13"/>
      <c r="O85" s="13"/>
      <c r="P85" s="13"/>
      <c r="Q85" s="13"/>
      <c r="R85" s="13">
        <v>2729</v>
      </c>
      <c r="S85" s="13">
        <v>4644</v>
      </c>
      <c r="T85" s="13">
        <v>4644</v>
      </c>
      <c r="U85" s="13"/>
      <c r="V85" s="13">
        <f t="shared" si="40"/>
        <v>7373</v>
      </c>
      <c r="W85" s="13"/>
      <c r="X85" s="13"/>
      <c r="Y85" s="13"/>
      <c r="Z85" s="13"/>
      <c r="AA85" s="13">
        <v>2729</v>
      </c>
      <c r="AB85" s="13">
        <f t="shared" si="26"/>
        <v>4644</v>
      </c>
      <c r="AC85" s="13">
        <v>4644</v>
      </c>
      <c r="AD85" s="13"/>
      <c r="AE85" s="13">
        <f t="shared" si="41"/>
        <v>7373</v>
      </c>
      <c r="AF85" s="13"/>
      <c r="AG85" s="13"/>
      <c r="AH85" s="13"/>
      <c r="AI85" s="13"/>
      <c r="AJ85" s="13">
        <v>2729</v>
      </c>
      <c r="AK85" s="13">
        <f t="shared" si="27"/>
        <v>4644</v>
      </c>
      <c r="AL85" s="13"/>
      <c r="AM85" s="13"/>
      <c r="AN85" s="13">
        <v>0</v>
      </c>
      <c r="AO85" s="13"/>
      <c r="AP85" s="13"/>
      <c r="AQ85" s="13"/>
      <c r="AR85" s="13">
        <v>4644</v>
      </c>
      <c r="AS85" s="13">
        <v>2729</v>
      </c>
      <c r="AT85" s="13">
        <f t="shared" si="28"/>
        <v>0</v>
      </c>
      <c r="AU85" s="13">
        <v>0</v>
      </c>
      <c r="AV85" s="13"/>
      <c r="AW85" s="13">
        <f t="shared" si="42"/>
        <v>2729</v>
      </c>
      <c r="AX85" s="13">
        <v>2729</v>
      </c>
      <c r="AY85" s="13"/>
      <c r="AZ85" s="13">
        <v>2729</v>
      </c>
      <c r="BA85" s="13"/>
      <c r="BB85" s="13">
        <v>0</v>
      </c>
      <c r="BC85" s="13">
        <f t="shared" si="29"/>
        <v>0</v>
      </c>
      <c r="BD85" s="13">
        <v>0</v>
      </c>
      <c r="BE85" s="13"/>
      <c r="BF85" s="13">
        <f t="shared" si="43"/>
        <v>0</v>
      </c>
      <c r="BG85" s="13"/>
      <c r="BH85" s="13"/>
      <c r="BI85" s="13"/>
      <c r="BJ85" s="13"/>
      <c r="BK85" s="13">
        <v>0</v>
      </c>
      <c r="BL85" s="13">
        <f t="shared" si="30"/>
        <v>0</v>
      </c>
      <c r="BM85" s="13">
        <v>0</v>
      </c>
      <c r="BN85" s="13"/>
      <c r="BO85" s="13">
        <f t="shared" si="44"/>
        <v>0</v>
      </c>
      <c r="BP85" s="13"/>
      <c r="BQ85" s="13"/>
      <c r="BR85" s="13"/>
      <c r="BS85" s="13"/>
      <c r="BT85" s="13">
        <v>2369</v>
      </c>
      <c r="BU85" s="13">
        <v>0</v>
      </c>
      <c r="BV85" s="13">
        <f t="shared" si="35"/>
        <v>0</v>
      </c>
      <c r="BW85" s="13">
        <v>0</v>
      </c>
      <c r="BX85" s="93">
        <v>8838</v>
      </c>
      <c r="BY85" s="13">
        <f t="shared" si="45"/>
        <v>11207</v>
      </c>
      <c r="BZ85" s="13"/>
      <c r="CA85" s="13"/>
      <c r="CB85" s="13"/>
      <c r="CC85" s="13"/>
      <c r="CD85" s="13"/>
      <c r="CE85" s="13">
        <v>0</v>
      </c>
      <c r="CF85" s="13">
        <f t="shared" si="38"/>
        <v>0</v>
      </c>
      <c r="CG85" s="13">
        <v>0</v>
      </c>
      <c r="CH85" s="93">
        <v>8838</v>
      </c>
      <c r="CI85" s="13">
        <f t="shared" si="46"/>
        <v>8838</v>
      </c>
      <c r="CJ85" s="13"/>
      <c r="CK85" s="13"/>
      <c r="CL85" s="13"/>
      <c r="CM85" s="13"/>
      <c r="CN85" s="13"/>
      <c r="CO85" s="13">
        <v>0</v>
      </c>
      <c r="CP85" s="13">
        <f t="shared" si="39"/>
        <v>0</v>
      </c>
      <c r="CQ85" s="13">
        <v>0</v>
      </c>
      <c r="CR85" s="93">
        <v>8838</v>
      </c>
      <c r="CS85" s="13">
        <f t="shared" si="47"/>
        <v>8838</v>
      </c>
    </row>
    <row r="86" spans="1:97">
      <c r="A86" s="4">
        <v>650168700</v>
      </c>
      <c r="B86" s="13" t="s">
        <v>213</v>
      </c>
      <c r="C86" s="2">
        <v>80</v>
      </c>
      <c r="D86" s="13" t="s">
        <v>144</v>
      </c>
      <c r="E86" s="6" t="s">
        <v>74</v>
      </c>
      <c r="F86" s="13" t="s">
        <v>252</v>
      </c>
      <c r="G86" s="14">
        <v>0.35</v>
      </c>
      <c r="H86" s="13" t="s">
        <v>437</v>
      </c>
      <c r="I86" s="13">
        <v>4035</v>
      </c>
      <c r="J86" s="13">
        <v>4910</v>
      </c>
      <c r="K86" s="13">
        <v>4910</v>
      </c>
      <c r="L86" s="13"/>
      <c r="M86" s="13">
        <v>8945</v>
      </c>
      <c r="N86" s="13"/>
      <c r="O86" s="13"/>
      <c r="P86" s="13"/>
      <c r="Q86" s="13"/>
      <c r="R86" s="13">
        <v>4035</v>
      </c>
      <c r="S86" s="13">
        <v>4910</v>
      </c>
      <c r="T86" s="13">
        <v>4910</v>
      </c>
      <c r="U86" s="13"/>
      <c r="V86" s="13">
        <f t="shared" si="40"/>
        <v>8945</v>
      </c>
      <c r="W86" s="13"/>
      <c r="X86" s="13"/>
      <c r="Y86" s="13"/>
      <c r="Z86" s="13"/>
      <c r="AA86" s="13">
        <v>4035</v>
      </c>
      <c r="AB86" s="13">
        <f t="shared" si="26"/>
        <v>4910</v>
      </c>
      <c r="AC86" s="13">
        <v>4910</v>
      </c>
      <c r="AD86" s="13"/>
      <c r="AE86" s="13">
        <f t="shared" si="41"/>
        <v>8945</v>
      </c>
      <c r="AF86" s="13"/>
      <c r="AG86" s="13"/>
      <c r="AH86" s="13"/>
      <c r="AI86" s="13"/>
      <c r="AJ86" s="13">
        <v>4035</v>
      </c>
      <c r="AK86" s="13">
        <f t="shared" si="27"/>
        <v>4910</v>
      </c>
      <c r="AL86" s="13"/>
      <c r="AM86" s="13"/>
      <c r="AN86" s="13">
        <v>0</v>
      </c>
      <c r="AO86" s="13"/>
      <c r="AP86" s="13"/>
      <c r="AQ86" s="13"/>
      <c r="AR86" s="13">
        <v>4910</v>
      </c>
      <c r="AS86" s="13">
        <v>4035</v>
      </c>
      <c r="AT86" s="13">
        <f t="shared" si="28"/>
        <v>0</v>
      </c>
      <c r="AU86" s="13">
        <v>0</v>
      </c>
      <c r="AV86" s="13"/>
      <c r="AW86" s="13">
        <f t="shared" si="42"/>
        <v>4035</v>
      </c>
      <c r="AX86" s="13">
        <v>4035</v>
      </c>
      <c r="AY86" s="13"/>
      <c r="AZ86" s="13">
        <v>4035</v>
      </c>
      <c r="BA86" s="13"/>
      <c r="BB86" s="13">
        <v>0</v>
      </c>
      <c r="BC86" s="13">
        <f t="shared" si="29"/>
        <v>0</v>
      </c>
      <c r="BD86" s="13">
        <v>0</v>
      </c>
      <c r="BE86" s="13"/>
      <c r="BF86" s="13">
        <f t="shared" si="43"/>
        <v>0</v>
      </c>
      <c r="BG86" s="13"/>
      <c r="BH86" s="13"/>
      <c r="BI86" s="13"/>
      <c r="BJ86" s="13"/>
      <c r="BK86" s="13">
        <v>0</v>
      </c>
      <c r="BL86" s="13">
        <f t="shared" si="30"/>
        <v>0</v>
      </c>
      <c r="BM86" s="13">
        <v>0</v>
      </c>
      <c r="BN86" s="13"/>
      <c r="BO86" s="13">
        <f t="shared" si="44"/>
        <v>0</v>
      </c>
      <c r="BP86" s="13"/>
      <c r="BQ86" s="13"/>
      <c r="BR86" s="13"/>
      <c r="BS86" s="13"/>
      <c r="BT86" s="13">
        <v>2715</v>
      </c>
      <c r="BU86" s="13">
        <v>0</v>
      </c>
      <c r="BV86" s="13">
        <f t="shared" si="35"/>
        <v>0</v>
      </c>
      <c r="BW86" s="13">
        <v>0</v>
      </c>
      <c r="BX86" s="93">
        <v>9010</v>
      </c>
      <c r="BY86" s="13">
        <f t="shared" si="45"/>
        <v>11725</v>
      </c>
      <c r="BZ86" s="13"/>
      <c r="CA86" s="13"/>
      <c r="CB86" s="13"/>
      <c r="CC86" s="13"/>
      <c r="CD86" s="13"/>
      <c r="CE86" s="13">
        <v>0</v>
      </c>
      <c r="CF86" s="13">
        <f t="shared" si="38"/>
        <v>0</v>
      </c>
      <c r="CG86" s="13">
        <v>0</v>
      </c>
      <c r="CH86" s="93">
        <v>9010</v>
      </c>
      <c r="CI86" s="13">
        <f t="shared" si="46"/>
        <v>9010</v>
      </c>
      <c r="CJ86" s="13"/>
      <c r="CK86" s="13"/>
      <c r="CL86" s="13"/>
      <c r="CM86" s="13"/>
      <c r="CN86" s="13"/>
      <c r="CO86" s="13">
        <v>0</v>
      </c>
      <c r="CP86" s="13">
        <f t="shared" si="39"/>
        <v>0</v>
      </c>
      <c r="CQ86" s="13">
        <v>0</v>
      </c>
      <c r="CR86" s="93">
        <v>9010</v>
      </c>
      <c r="CS86" s="13">
        <f t="shared" si="47"/>
        <v>9010</v>
      </c>
    </row>
    <row r="87" spans="1:97">
      <c r="A87" s="4">
        <v>650168800</v>
      </c>
      <c r="B87" s="13" t="s">
        <v>213</v>
      </c>
      <c r="C87" s="2">
        <v>81</v>
      </c>
      <c r="D87" s="13" t="s">
        <v>144</v>
      </c>
      <c r="E87" s="6" t="s">
        <v>75</v>
      </c>
      <c r="F87" s="13" t="s">
        <v>252</v>
      </c>
      <c r="G87" s="14">
        <v>0.35</v>
      </c>
      <c r="H87" s="13" t="s">
        <v>437</v>
      </c>
      <c r="I87" s="13">
        <v>1394</v>
      </c>
      <c r="J87" s="13">
        <v>4050</v>
      </c>
      <c r="K87" s="13">
        <v>4050</v>
      </c>
      <c r="L87" s="13"/>
      <c r="M87" s="13">
        <v>5444</v>
      </c>
      <c r="N87" s="13"/>
      <c r="O87" s="13"/>
      <c r="P87" s="13"/>
      <c r="Q87" s="13"/>
      <c r="R87" s="13">
        <v>1394</v>
      </c>
      <c r="S87" s="13">
        <v>4050</v>
      </c>
      <c r="T87" s="13">
        <v>4050</v>
      </c>
      <c r="U87" s="13"/>
      <c r="V87" s="13">
        <f t="shared" si="40"/>
        <v>5444</v>
      </c>
      <c r="W87" s="13"/>
      <c r="X87" s="13"/>
      <c r="Y87" s="13"/>
      <c r="Z87" s="13"/>
      <c r="AA87" s="13">
        <v>1394</v>
      </c>
      <c r="AB87" s="13">
        <f t="shared" si="26"/>
        <v>4050</v>
      </c>
      <c r="AC87" s="13">
        <v>4050</v>
      </c>
      <c r="AD87" s="13"/>
      <c r="AE87" s="13">
        <f t="shared" si="41"/>
        <v>5444</v>
      </c>
      <c r="AF87" s="13"/>
      <c r="AG87" s="13"/>
      <c r="AH87" s="13"/>
      <c r="AI87" s="13"/>
      <c r="AJ87" s="13">
        <v>1394</v>
      </c>
      <c r="AK87" s="13">
        <f t="shared" si="27"/>
        <v>4050</v>
      </c>
      <c r="AL87" s="13"/>
      <c r="AM87" s="13"/>
      <c r="AN87" s="13">
        <v>0</v>
      </c>
      <c r="AO87" s="13"/>
      <c r="AP87" s="13"/>
      <c r="AQ87" s="13"/>
      <c r="AR87" s="13">
        <v>4050</v>
      </c>
      <c r="AS87" s="13">
        <v>1394</v>
      </c>
      <c r="AT87" s="13">
        <f t="shared" si="28"/>
        <v>0</v>
      </c>
      <c r="AU87" s="13">
        <v>0</v>
      </c>
      <c r="AV87" s="13"/>
      <c r="AW87" s="13">
        <f t="shared" si="42"/>
        <v>1394</v>
      </c>
      <c r="AX87" s="13">
        <v>1394</v>
      </c>
      <c r="AY87" s="13"/>
      <c r="AZ87" s="13">
        <v>1394</v>
      </c>
      <c r="BA87" s="13"/>
      <c r="BB87" s="13">
        <v>0</v>
      </c>
      <c r="BC87" s="13">
        <f t="shared" si="29"/>
        <v>0</v>
      </c>
      <c r="BD87" s="13">
        <v>0</v>
      </c>
      <c r="BE87" s="13"/>
      <c r="BF87" s="13">
        <f t="shared" si="43"/>
        <v>0</v>
      </c>
      <c r="BG87" s="13"/>
      <c r="BH87" s="13"/>
      <c r="BI87" s="13"/>
      <c r="BJ87" s="13"/>
      <c r="BK87" s="13">
        <v>0</v>
      </c>
      <c r="BL87" s="13">
        <f t="shared" si="30"/>
        <v>0</v>
      </c>
      <c r="BM87" s="13">
        <v>0</v>
      </c>
      <c r="BN87" s="13"/>
      <c r="BO87" s="13">
        <f t="shared" si="44"/>
        <v>0</v>
      </c>
      <c r="BP87" s="13"/>
      <c r="BQ87" s="13"/>
      <c r="BR87" s="13"/>
      <c r="BS87" s="13"/>
      <c r="BT87" s="13">
        <v>1034</v>
      </c>
      <c r="BU87" s="13">
        <v>0</v>
      </c>
      <c r="BV87" s="13">
        <f t="shared" si="35"/>
        <v>0</v>
      </c>
      <c r="BW87" s="13">
        <v>0</v>
      </c>
      <c r="BX87" s="93">
        <v>7289</v>
      </c>
      <c r="BY87" s="13">
        <f t="shared" si="45"/>
        <v>8323</v>
      </c>
      <c r="BZ87" s="13"/>
      <c r="CA87" s="13"/>
      <c r="CB87" s="13"/>
      <c r="CC87" s="13"/>
      <c r="CD87" s="13"/>
      <c r="CE87" s="13">
        <v>0</v>
      </c>
      <c r="CF87" s="13">
        <f t="shared" si="38"/>
        <v>0</v>
      </c>
      <c r="CG87" s="13">
        <v>0</v>
      </c>
      <c r="CH87" s="93">
        <v>7289</v>
      </c>
      <c r="CI87" s="13">
        <f t="shared" si="46"/>
        <v>7289</v>
      </c>
      <c r="CJ87" s="13"/>
      <c r="CK87" s="13"/>
      <c r="CL87" s="13"/>
      <c r="CM87" s="13"/>
      <c r="CN87" s="13"/>
      <c r="CO87" s="13">
        <v>0</v>
      </c>
      <c r="CP87" s="13">
        <f t="shared" si="39"/>
        <v>0</v>
      </c>
      <c r="CQ87" s="13">
        <v>0</v>
      </c>
      <c r="CR87" s="93">
        <v>7289</v>
      </c>
      <c r="CS87" s="13">
        <f t="shared" si="47"/>
        <v>7289</v>
      </c>
    </row>
    <row r="88" spans="1:97">
      <c r="A88" s="4">
        <v>650169100</v>
      </c>
      <c r="B88" s="13" t="s">
        <v>213</v>
      </c>
      <c r="C88" s="2">
        <v>82</v>
      </c>
      <c r="D88" s="13" t="s">
        <v>144</v>
      </c>
      <c r="E88" s="6" t="s">
        <v>76</v>
      </c>
      <c r="F88" s="13" t="s">
        <v>252</v>
      </c>
      <c r="G88" s="14">
        <v>0.35</v>
      </c>
      <c r="H88" s="13" t="s">
        <v>437</v>
      </c>
      <c r="I88" s="13">
        <v>0</v>
      </c>
      <c r="J88" s="13">
        <v>9680</v>
      </c>
      <c r="K88" s="13">
        <v>9680</v>
      </c>
      <c r="L88" s="13"/>
      <c r="M88" s="13">
        <v>9680</v>
      </c>
      <c r="N88" s="13"/>
      <c r="O88" s="13"/>
      <c r="P88" s="13"/>
      <c r="Q88" s="13"/>
      <c r="R88" s="13">
        <v>0</v>
      </c>
      <c r="S88" s="13">
        <v>9680</v>
      </c>
      <c r="T88" s="13">
        <v>9680</v>
      </c>
      <c r="U88" s="13"/>
      <c r="V88" s="13">
        <f t="shared" si="40"/>
        <v>9680</v>
      </c>
      <c r="W88" s="13"/>
      <c r="X88" s="13"/>
      <c r="Y88" s="13"/>
      <c r="Z88" s="13"/>
      <c r="AA88" s="13">
        <v>0</v>
      </c>
      <c r="AB88" s="13">
        <f t="shared" si="26"/>
        <v>9680</v>
      </c>
      <c r="AC88" s="13">
        <v>9680</v>
      </c>
      <c r="AD88" s="13"/>
      <c r="AE88" s="13">
        <f t="shared" si="41"/>
        <v>9680</v>
      </c>
      <c r="AF88" s="13"/>
      <c r="AG88" s="13"/>
      <c r="AH88" s="13"/>
      <c r="AI88" s="13"/>
      <c r="AJ88" s="13">
        <v>0</v>
      </c>
      <c r="AK88" s="13">
        <f t="shared" si="27"/>
        <v>9680</v>
      </c>
      <c r="AL88" s="13"/>
      <c r="AM88" s="13"/>
      <c r="AN88" s="13">
        <v>0</v>
      </c>
      <c r="AO88" s="13"/>
      <c r="AP88" s="13"/>
      <c r="AQ88" s="13"/>
      <c r="AR88" s="13">
        <v>4680</v>
      </c>
      <c r="AS88" s="13">
        <v>0</v>
      </c>
      <c r="AT88" s="13">
        <f t="shared" si="28"/>
        <v>5000</v>
      </c>
      <c r="AU88" s="13">
        <v>5000</v>
      </c>
      <c r="AV88" s="13"/>
      <c r="AW88" s="13">
        <f t="shared" si="42"/>
        <v>5000</v>
      </c>
      <c r="AX88" s="13"/>
      <c r="AY88" s="13"/>
      <c r="AZ88" s="13"/>
      <c r="BA88" s="13"/>
      <c r="BB88" s="13">
        <v>0</v>
      </c>
      <c r="BC88" s="13">
        <f t="shared" si="29"/>
        <v>5000</v>
      </c>
      <c r="BD88" s="13">
        <v>5000</v>
      </c>
      <c r="BE88" s="13"/>
      <c r="BF88" s="13">
        <f t="shared" si="43"/>
        <v>5000</v>
      </c>
      <c r="BG88" s="13"/>
      <c r="BH88" s="13"/>
      <c r="BI88" s="13"/>
      <c r="BJ88" s="13"/>
      <c r="BK88" s="13">
        <v>0</v>
      </c>
      <c r="BL88" s="13">
        <f t="shared" si="30"/>
        <v>5000</v>
      </c>
      <c r="BM88" s="13">
        <v>5000</v>
      </c>
      <c r="BN88" s="13"/>
      <c r="BO88" s="13">
        <f t="shared" si="44"/>
        <v>5000</v>
      </c>
      <c r="BP88" s="13"/>
      <c r="BQ88" s="13"/>
      <c r="BR88" s="13"/>
      <c r="BS88" s="13"/>
      <c r="BT88" s="13"/>
      <c r="BU88" s="13">
        <v>0</v>
      </c>
      <c r="BV88" s="13">
        <f t="shared" si="35"/>
        <v>5000</v>
      </c>
      <c r="BW88" s="13">
        <v>5000</v>
      </c>
      <c r="BX88" s="93">
        <v>7919</v>
      </c>
      <c r="BY88" s="13">
        <f t="shared" si="45"/>
        <v>12919</v>
      </c>
      <c r="BZ88" s="13"/>
      <c r="CA88" s="13"/>
      <c r="CB88" s="13"/>
      <c r="CC88" s="13"/>
      <c r="CD88" s="13"/>
      <c r="CE88" s="13">
        <v>0</v>
      </c>
      <c r="CF88" s="13">
        <f t="shared" si="38"/>
        <v>5000</v>
      </c>
      <c r="CG88" s="13">
        <v>5000</v>
      </c>
      <c r="CH88" s="93">
        <v>7919</v>
      </c>
      <c r="CI88" s="13">
        <f t="shared" si="46"/>
        <v>12919</v>
      </c>
      <c r="CJ88" s="13"/>
      <c r="CK88" s="13"/>
      <c r="CL88" s="13"/>
      <c r="CM88" s="13"/>
      <c r="CN88" s="13"/>
      <c r="CO88" s="13">
        <v>0</v>
      </c>
      <c r="CP88" s="13">
        <f t="shared" si="39"/>
        <v>5000</v>
      </c>
      <c r="CQ88" s="13">
        <v>5000</v>
      </c>
      <c r="CR88" s="93">
        <v>7919</v>
      </c>
      <c r="CS88" s="13">
        <f t="shared" si="47"/>
        <v>12919</v>
      </c>
    </row>
    <row r="89" spans="1:97">
      <c r="A89" s="4">
        <v>650170200</v>
      </c>
      <c r="B89" s="13" t="s">
        <v>322</v>
      </c>
      <c r="C89" s="2">
        <v>83</v>
      </c>
      <c r="D89" s="13" t="s">
        <v>144</v>
      </c>
      <c r="E89" s="6" t="s">
        <v>77</v>
      </c>
      <c r="F89" s="13" t="s">
        <v>252</v>
      </c>
      <c r="G89" s="14">
        <v>0.35</v>
      </c>
      <c r="H89" s="13" t="s">
        <v>437</v>
      </c>
      <c r="I89" s="13">
        <v>2136</v>
      </c>
      <c r="J89" s="13">
        <v>4850</v>
      </c>
      <c r="K89" s="13">
        <v>4850</v>
      </c>
      <c r="L89" s="13"/>
      <c r="M89" s="13">
        <v>6986</v>
      </c>
      <c r="N89" s="13"/>
      <c r="O89" s="13"/>
      <c r="P89" s="13"/>
      <c r="Q89" s="13"/>
      <c r="R89" s="13">
        <v>2136</v>
      </c>
      <c r="S89" s="13">
        <v>4850</v>
      </c>
      <c r="T89" s="13">
        <v>4850</v>
      </c>
      <c r="U89" s="13"/>
      <c r="V89" s="13">
        <f t="shared" si="40"/>
        <v>6986</v>
      </c>
      <c r="W89" s="13"/>
      <c r="X89" s="13"/>
      <c r="Y89" s="13"/>
      <c r="Z89" s="13"/>
      <c r="AA89" s="13">
        <v>2136</v>
      </c>
      <c r="AB89" s="13">
        <f t="shared" si="26"/>
        <v>4850</v>
      </c>
      <c r="AC89" s="13">
        <v>4850</v>
      </c>
      <c r="AD89" s="13"/>
      <c r="AE89" s="13">
        <f t="shared" si="41"/>
        <v>6986</v>
      </c>
      <c r="AF89" s="13"/>
      <c r="AG89" s="13"/>
      <c r="AH89" s="13"/>
      <c r="AI89" s="13"/>
      <c r="AJ89" s="13">
        <v>2136</v>
      </c>
      <c r="AK89" s="13">
        <f t="shared" si="27"/>
        <v>4850</v>
      </c>
      <c r="AL89" s="13"/>
      <c r="AM89" s="13"/>
      <c r="AN89" s="13">
        <v>0</v>
      </c>
      <c r="AO89" s="13"/>
      <c r="AP89" s="13"/>
      <c r="AQ89" s="13"/>
      <c r="AR89" s="13">
        <v>4850</v>
      </c>
      <c r="AS89" s="13">
        <v>2136</v>
      </c>
      <c r="AT89" s="13">
        <f t="shared" si="28"/>
        <v>0</v>
      </c>
      <c r="AU89" s="13">
        <v>0</v>
      </c>
      <c r="AV89" s="13"/>
      <c r="AW89" s="13">
        <f t="shared" si="42"/>
        <v>2136</v>
      </c>
      <c r="AX89" s="13">
        <v>2136</v>
      </c>
      <c r="AY89" s="13"/>
      <c r="AZ89" s="13">
        <v>2136</v>
      </c>
      <c r="BA89" s="13"/>
      <c r="BB89" s="13">
        <v>0</v>
      </c>
      <c r="BC89" s="13">
        <f t="shared" si="29"/>
        <v>0</v>
      </c>
      <c r="BD89" s="13">
        <v>0</v>
      </c>
      <c r="BE89" s="13"/>
      <c r="BF89" s="13">
        <f t="shared" si="43"/>
        <v>0</v>
      </c>
      <c r="BG89" s="13"/>
      <c r="BH89" s="13"/>
      <c r="BI89" s="13"/>
      <c r="BJ89" s="13"/>
      <c r="BK89" s="13">
        <v>0</v>
      </c>
      <c r="BL89" s="13">
        <f t="shared" si="30"/>
        <v>0</v>
      </c>
      <c r="BM89" s="13">
        <v>0</v>
      </c>
      <c r="BN89" s="13"/>
      <c r="BO89" s="13">
        <f t="shared" si="44"/>
        <v>0</v>
      </c>
      <c r="BP89" s="13"/>
      <c r="BQ89" s="13"/>
      <c r="BR89" s="13"/>
      <c r="BS89" s="13"/>
      <c r="BT89" s="13">
        <v>736</v>
      </c>
      <c r="BU89" s="13">
        <v>0</v>
      </c>
      <c r="BV89" s="13">
        <f t="shared" si="35"/>
        <v>0</v>
      </c>
      <c r="BW89" s="13">
        <v>0</v>
      </c>
      <c r="BX89" s="93">
        <v>8530</v>
      </c>
      <c r="BY89" s="13">
        <f t="shared" si="45"/>
        <v>9266</v>
      </c>
      <c r="BZ89" s="13"/>
      <c r="CA89" s="13"/>
      <c r="CB89" s="13"/>
      <c r="CC89" s="13"/>
      <c r="CD89" s="13"/>
      <c r="CE89" s="13">
        <v>0</v>
      </c>
      <c r="CF89" s="13">
        <f t="shared" si="38"/>
        <v>0</v>
      </c>
      <c r="CG89" s="13">
        <v>0</v>
      </c>
      <c r="CH89" s="93">
        <v>8530</v>
      </c>
      <c r="CI89" s="13">
        <f t="shared" si="46"/>
        <v>8530</v>
      </c>
      <c r="CJ89" s="13"/>
      <c r="CK89" s="13"/>
      <c r="CL89" s="13"/>
      <c r="CM89" s="13"/>
      <c r="CN89" s="13"/>
      <c r="CO89" s="13">
        <v>0</v>
      </c>
      <c r="CP89" s="13">
        <f t="shared" si="39"/>
        <v>0</v>
      </c>
      <c r="CQ89" s="13">
        <v>0</v>
      </c>
      <c r="CR89" s="93">
        <v>8530</v>
      </c>
      <c r="CS89" s="13">
        <f t="shared" si="47"/>
        <v>8530</v>
      </c>
    </row>
    <row r="90" spans="1:97">
      <c r="A90" s="4">
        <v>650171500</v>
      </c>
      <c r="B90" s="13" t="s">
        <v>322</v>
      </c>
      <c r="C90" s="2">
        <v>84</v>
      </c>
      <c r="D90" s="13" t="s">
        <v>144</v>
      </c>
      <c r="E90" s="6" t="s">
        <v>78</v>
      </c>
      <c r="F90" s="13" t="s">
        <v>252</v>
      </c>
      <c r="G90" s="14">
        <v>0.35</v>
      </c>
      <c r="H90" s="13" t="s">
        <v>437</v>
      </c>
      <c r="I90" s="13">
        <v>1576</v>
      </c>
      <c r="J90" s="13">
        <v>4900</v>
      </c>
      <c r="K90" s="13">
        <v>4900</v>
      </c>
      <c r="L90" s="13"/>
      <c r="M90" s="13">
        <v>6476</v>
      </c>
      <c r="N90" s="13"/>
      <c r="O90" s="13"/>
      <c r="P90" s="13"/>
      <c r="Q90" s="13"/>
      <c r="R90" s="13">
        <v>1576</v>
      </c>
      <c r="S90" s="13">
        <v>4900</v>
      </c>
      <c r="T90" s="13">
        <v>4900</v>
      </c>
      <c r="U90" s="13"/>
      <c r="V90" s="13">
        <f t="shared" si="40"/>
        <v>6476</v>
      </c>
      <c r="W90" s="13"/>
      <c r="X90" s="13"/>
      <c r="Y90" s="13"/>
      <c r="Z90" s="13"/>
      <c r="AA90" s="13">
        <v>1576</v>
      </c>
      <c r="AB90" s="13">
        <f t="shared" si="26"/>
        <v>4900</v>
      </c>
      <c r="AC90" s="13">
        <v>4900</v>
      </c>
      <c r="AD90" s="13"/>
      <c r="AE90" s="13">
        <f t="shared" si="41"/>
        <v>6476</v>
      </c>
      <c r="AF90" s="13"/>
      <c r="AG90" s="13"/>
      <c r="AH90" s="13"/>
      <c r="AI90" s="13"/>
      <c r="AJ90" s="13">
        <v>1576</v>
      </c>
      <c r="AK90" s="13">
        <f t="shared" si="27"/>
        <v>4900</v>
      </c>
      <c r="AL90" s="13"/>
      <c r="AM90" s="13"/>
      <c r="AN90" s="13">
        <v>0</v>
      </c>
      <c r="AO90" s="13"/>
      <c r="AP90" s="13"/>
      <c r="AQ90" s="13"/>
      <c r="AR90" s="13">
        <v>4900</v>
      </c>
      <c r="AS90" s="13">
        <v>1576</v>
      </c>
      <c r="AT90" s="13">
        <f t="shared" si="28"/>
        <v>0</v>
      </c>
      <c r="AU90" s="13">
        <v>0</v>
      </c>
      <c r="AV90" s="13"/>
      <c r="AW90" s="13">
        <f t="shared" si="42"/>
        <v>1576</v>
      </c>
      <c r="AX90" s="13">
        <v>1576</v>
      </c>
      <c r="AY90" s="13"/>
      <c r="AZ90" s="13">
        <v>1576</v>
      </c>
      <c r="BA90" s="13"/>
      <c r="BB90" s="13">
        <v>0</v>
      </c>
      <c r="BC90" s="13">
        <f t="shared" si="29"/>
        <v>0</v>
      </c>
      <c r="BD90" s="13">
        <v>0</v>
      </c>
      <c r="BE90" s="13"/>
      <c r="BF90" s="13">
        <f t="shared" si="43"/>
        <v>0</v>
      </c>
      <c r="BG90" s="13"/>
      <c r="BH90" s="13"/>
      <c r="BI90" s="13"/>
      <c r="BJ90" s="13"/>
      <c r="BK90" s="13">
        <v>0</v>
      </c>
      <c r="BL90" s="13">
        <f t="shared" si="30"/>
        <v>0</v>
      </c>
      <c r="BM90" s="13">
        <v>0</v>
      </c>
      <c r="BN90" s="13"/>
      <c r="BO90" s="13">
        <f t="shared" si="44"/>
        <v>0</v>
      </c>
      <c r="BP90" s="13"/>
      <c r="BQ90" s="13"/>
      <c r="BR90" s="13"/>
      <c r="BS90" s="13"/>
      <c r="BT90" s="13">
        <v>296</v>
      </c>
      <c r="BU90" s="13">
        <v>0</v>
      </c>
      <c r="BV90" s="13">
        <f t="shared" si="35"/>
        <v>0</v>
      </c>
      <c r="BW90" s="13">
        <v>0</v>
      </c>
      <c r="BX90" s="93">
        <v>8900</v>
      </c>
      <c r="BY90" s="13">
        <f t="shared" si="45"/>
        <v>9196</v>
      </c>
      <c r="BZ90" s="13"/>
      <c r="CA90" s="13"/>
      <c r="CB90" s="13"/>
      <c r="CC90" s="13"/>
      <c r="CD90" s="13"/>
      <c r="CE90" s="13">
        <v>0</v>
      </c>
      <c r="CF90" s="13">
        <f t="shared" si="38"/>
        <v>0</v>
      </c>
      <c r="CG90" s="13">
        <v>0</v>
      </c>
      <c r="CH90" s="93">
        <v>8900</v>
      </c>
      <c r="CI90" s="13">
        <f t="shared" si="46"/>
        <v>8900</v>
      </c>
      <c r="CJ90" s="13"/>
      <c r="CK90" s="13"/>
      <c r="CL90" s="13"/>
      <c r="CM90" s="13"/>
      <c r="CN90" s="13"/>
      <c r="CO90" s="13">
        <v>0</v>
      </c>
      <c r="CP90" s="13">
        <f t="shared" si="39"/>
        <v>0</v>
      </c>
      <c r="CQ90" s="13">
        <v>0</v>
      </c>
      <c r="CR90" s="93">
        <v>8900</v>
      </c>
      <c r="CS90" s="13">
        <f t="shared" si="47"/>
        <v>8900</v>
      </c>
    </row>
    <row r="91" spans="1:97">
      <c r="A91" s="4">
        <v>650172000</v>
      </c>
      <c r="B91" s="13" t="s">
        <v>322</v>
      </c>
      <c r="C91" s="2">
        <v>85</v>
      </c>
      <c r="D91" s="13" t="s">
        <v>144</v>
      </c>
      <c r="E91" s="6" t="s">
        <v>79</v>
      </c>
      <c r="F91" s="13" t="s">
        <v>252</v>
      </c>
      <c r="G91" s="14">
        <v>0.35</v>
      </c>
      <c r="H91" s="13" t="s">
        <v>437</v>
      </c>
      <c r="I91" s="13">
        <v>4758</v>
      </c>
      <c r="J91" s="13">
        <v>5000</v>
      </c>
      <c r="K91" s="13">
        <v>5000</v>
      </c>
      <c r="L91" s="13"/>
      <c r="M91" s="13">
        <v>9758</v>
      </c>
      <c r="N91" s="13"/>
      <c r="O91" s="13"/>
      <c r="P91" s="13"/>
      <c r="Q91" s="13"/>
      <c r="R91" s="13">
        <v>4758</v>
      </c>
      <c r="S91" s="13">
        <v>5000</v>
      </c>
      <c r="T91" s="13">
        <v>5000</v>
      </c>
      <c r="U91" s="13"/>
      <c r="V91" s="13">
        <f t="shared" si="40"/>
        <v>9758</v>
      </c>
      <c r="W91" s="13"/>
      <c r="X91" s="13"/>
      <c r="Y91" s="13"/>
      <c r="Z91" s="13"/>
      <c r="AA91" s="13">
        <v>4758</v>
      </c>
      <c r="AB91" s="13">
        <f t="shared" si="26"/>
        <v>5000</v>
      </c>
      <c r="AC91" s="13">
        <v>5000</v>
      </c>
      <c r="AD91" s="13"/>
      <c r="AE91" s="13">
        <f t="shared" si="41"/>
        <v>9758</v>
      </c>
      <c r="AF91" s="13"/>
      <c r="AG91" s="13"/>
      <c r="AH91" s="13"/>
      <c r="AI91" s="13"/>
      <c r="AJ91" s="13">
        <v>4758</v>
      </c>
      <c r="AK91" s="13">
        <f t="shared" si="27"/>
        <v>5000</v>
      </c>
      <c r="AL91" s="13"/>
      <c r="AM91" s="13"/>
      <c r="AN91" s="13">
        <v>0</v>
      </c>
      <c r="AO91" s="13"/>
      <c r="AP91" s="13"/>
      <c r="AQ91" s="13"/>
      <c r="AR91" s="13"/>
      <c r="AS91" s="13">
        <v>4758</v>
      </c>
      <c r="AT91" s="13">
        <f t="shared" si="28"/>
        <v>5000</v>
      </c>
      <c r="AU91" s="13">
        <v>5000</v>
      </c>
      <c r="AV91" s="13"/>
      <c r="AW91" s="13">
        <f t="shared" si="42"/>
        <v>9758</v>
      </c>
      <c r="AX91" s="13"/>
      <c r="AY91" s="13"/>
      <c r="AZ91" s="13">
        <v>5000</v>
      </c>
      <c r="BA91" s="13"/>
      <c r="BB91" s="13">
        <v>4758</v>
      </c>
      <c r="BC91" s="13">
        <f t="shared" si="29"/>
        <v>0</v>
      </c>
      <c r="BD91" s="13">
        <v>0</v>
      </c>
      <c r="BE91" s="13"/>
      <c r="BF91" s="13">
        <f t="shared" si="43"/>
        <v>4758</v>
      </c>
      <c r="BG91" s="13"/>
      <c r="BH91" s="13"/>
      <c r="BI91" s="13"/>
      <c r="BJ91" s="13"/>
      <c r="BK91" s="13">
        <v>4758</v>
      </c>
      <c r="BL91" s="13">
        <f t="shared" si="30"/>
        <v>0</v>
      </c>
      <c r="BM91" s="13">
        <v>0</v>
      </c>
      <c r="BN91" s="13"/>
      <c r="BO91" s="13">
        <f t="shared" si="44"/>
        <v>4758</v>
      </c>
      <c r="BP91" s="13"/>
      <c r="BQ91" s="13"/>
      <c r="BR91" s="13"/>
      <c r="BS91" s="13"/>
      <c r="BT91" s="13">
        <v>4760</v>
      </c>
      <c r="BU91" s="24">
        <v>4758</v>
      </c>
      <c r="BV91" s="13">
        <f t="shared" si="35"/>
        <v>0</v>
      </c>
      <c r="BW91" s="13">
        <v>0</v>
      </c>
      <c r="BX91" s="93">
        <v>0</v>
      </c>
      <c r="BY91" s="13">
        <f t="shared" si="45"/>
        <v>9518</v>
      </c>
      <c r="BZ91" s="13"/>
      <c r="CA91" s="13"/>
      <c r="CB91" s="13"/>
      <c r="CC91" s="13"/>
      <c r="CD91" s="13"/>
      <c r="CE91" s="24">
        <v>4758</v>
      </c>
      <c r="CF91" s="13">
        <f t="shared" si="38"/>
        <v>0</v>
      </c>
      <c r="CG91" s="13">
        <v>0</v>
      </c>
      <c r="CH91" s="93">
        <v>0</v>
      </c>
      <c r="CI91" s="13">
        <f t="shared" si="46"/>
        <v>4758</v>
      </c>
      <c r="CJ91" s="13"/>
      <c r="CK91" s="13"/>
      <c r="CL91" s="13"/>
      <c r="CM91" s="13"/>
      <c r="CN91" s="13"/>
      <c r="CO91" s="24">
        <v>4758</v>
      </c>
      <c r="CP91" s="13">
        <f t="shared" si="39"/>
        <v>0</v>
      </c>
      <c r="CQ91" s="13">
        <v>0</v>
      </c>
      <c r="CR91" s="93">
        <v>0</v>
      </c>
      <c r="CS91" s="13">
        <f t="shared" si="47"/>
        <v>4758</v>
      </c>
    </row>
    <row r="92" spans="1:97">
      <c r="A92" s="4">
        <v>650172100</v>
      </c>
      <c r="B92" s="13" t="s">
        <v>322</v>
      </c>
      <c r="C92" s="2">
        <v>86</v>
      </c>
      <c r="D92" s="13" t="s">
        <v>144</v>
      </c>
      <c r="E92" s="6" t="s">
        <v>80</v>
      </c>
      <c r="F92" s="13" t="s">
        <v>252</v>
      </c>
      <c r="G92" s="14">
        <v>0.35</v>
      </c>
      <c r="H92" s="13" t="s">
        <v>437</v>
      </c>
      <c r="I92" s="13">
        <v>1746</v>
      </c>
      <c r="J92" s="13">
        <v>4899</v>
      </c>
      <c r="K92" s="13">
        <v>4899</v>
      </c>
      <c r="L92" s="13"/>
      <c r="M92" s="13">
        <v>6645</v>
      </c>
      <c r="N92" s="13"/>
      <c r="O92" s="13"/>
      <c r="P92" s="13"/>
      <c r="Q92" s="13"/>
      <c r="R92" s="13">
        <v>1746</v>
      </c>
      <c r="S92" s="13">
        <v>4899</v>
      </c>
      <c r="T92" s="13">
        <v>4899</v>
      </c>
      <c r="U92" s="13"/>
      <c r="V92" s="13">
        <f t="shared" si="40"/>
        <v>6645</v>
      </c>
      <c r="W92" s="13"/>
      <c r="X92" s="13"/>
      <c r="Y92" s="13"/>
      <c r="Z92" s="13"/>
      <c r="AA92" s="13">
        <v>1746</v>
      </c>
      <c r="AB92" s="13">
        <f t="shared" si="26"/>
        <v>4899</v>
      </c>
      <c r="AC92" s="13">
        <v>4899</v>
      </c>
      <c r="AD92" s="13"/>
      <c r="AE92" s="13">
        <f t="shared" si="41"/>
        <v>6645</v>
      </c>
      <c r="AF92" s="13"/>
      <c r="AG92" s="13"/>
      <c r="AH92" s="13"/>
      <c r="AI92" s="13"/>
      <c r="AJ92" s="13">
        <v>1746</v>
      </c>
      <c r="AK92" s="13">
        <f t="shared" si="27"/>
        <v>4899</v>
      </c>
      <c r="AL92" s="13"/>
      <c r="AM92" s="13"/>
      <c r="AN92" s="13">
        <v>0</v>
      </c>
      <c r="AO92" s="13"/>
      <c r="AP92" s="13"/>
      <c r="AQ92" s="13"/>
      <c r="AR92" s="13">
        <v>4899</v>
      </c>
      <c r="AS92" s="13">
        <v>1746</v>
      </c>
      <c r="AT92" s="13">
        <f t="shared" si="28"/>
        <v>0</v>
      </c>
      <c r="AU92" s="13">
        <v>0</v>
      </c>
      <c r="AV92" s="13"/>
      <c r="AW92" s="13">
        <f t="shared" si="42"/>
        <v>1746</v>
      </c>
      <c r="AX92" s="13">
        <v>1746</v>
      </c>
      <c r="AY92" s="13"/>
      <c r="AZ92" s="13">
        <v>1746</v>
      </c>
      <c r="BA92" s="13"/>
      <c r="BB92" s="13">
        <v>0</v>
      </c>
      <c r="BC92" s="13">
        <f t="shared" si="29"/>
        <v>0</v>
      </c>
      <c r="BD92" s="13">
        <v>0</v>
      </c>
      <c r="BE92" s="13"/>
      <c r="BF92" s="13">
        <f t="shared" si="43"/>
        <v>0</v>
      </c>
      <c r="BG92" s="13"/>
      <c r="BH92" s="13"/>
      <c r="BI92" s="13"/>
      <c r="BJ92" s="13"/>
      <c r="BK92" s="13">
        <v>0</v>
      </c>
      <c r="BL92" s="13">
        <f t="shared" si="30"/>
        <v>0</v>
      </c>
      <c r="BM92" s="13">
        <v>0</v>
      </c>
      <c r="BN92" s="13"/>
      <c r="BO92" s="13">
        <f t="shared" si="44"/>
        <v>0</v>
      </c>
      <c r="BP92" s="13"/>
      <c r="BQ92" s="13"/>
      <c r="BR92" s="13"/>
      <c r="BS92" s="13"/>
      <c r="BT92" s="13">
        <v>1506</v>
      </c>
      <c r="BU92" s="13">
        <v>0</v>
      </c>
      <c r="BV92" s="13">
        <f t="shared" si="35"/>
        <v>0</v>
      </c>
      <c r="BW92" s="13">
        <v>0</v>
      </c>
      <c r="BX92" s="93">
        <v>9619</v>
      </c>
      <c r="BY92" s="13">
        <f t="shared" si="45"/>
        <v>11125</v>
      </c>
      <c r="BZ92" s="13"/>
      <c r="CA92" s="13"/>
      <c r="CB92" s="13"/>
      <c r="CC92" s="13"/>
      <c r="CD92" s="13"/>
      <c r="CE92" s="13">
        <v>0</v>
      </c>
      <c r="CF92" s="13">
        <f t="shared" si="38"/>
        <v>0</v>
      </c>
      <c r="CG92" s="13">
        <v>0</v>
      </c>
      <c r="CH92" s="93">
        <v>9619</v>
      </c>
      <c r="CI92" s="13">
        <f t="shared" si="46"/>
        <v>9619</v>
      </c>
      <c r="CJ92" s="13"/>
      <c r="CK92" s="13"/>
      <c r="CL92" s="13"/>
      <c r="CM92" s="13"/>
      <c r="CN92" s="13"/>
      <c r="CO92" s="13">
        <v>0</v>
      </c>
      <c r="CP92" s="13">
        <f t="shared" si="39"/>
        <v>0</v>
      </c>
      <c r="CQ92" s="13">
        <v>0</v>
      </c>
      <c r="CR92" s="93">
        <v>9619</v>
      </c>
      <c r="CS92" s="13">
        <f t="shared" si="47"/>
        <v>9619</v>
      </c>
    </row>
    <row r="93" spans="1:97">
      <c r="A93" s="4">
        <v>650172600</v>
      </c>
      <c r="B93" s="13" t="s">
        <v>322</v>
      </c>
      <c r="C93" s="2">
        <v>87</v>
      </c>
      <c r="D93" s="13" t="s">
        <v>144</v>
      </c>
      <c r="E93" s="6" t="s">
        <v>81</v>
      </c>
      <c r="F93" s="13" t="s">
        <v>252</v>
      </c>
      <c r="G93" s="14">
        <v>0.35</v>
      </c>
      <c r="H93" s="13" t="s">
        <v>437</v>
      </c>
      <c r="I93" s="13">
        <v>3449</v>
      </c>
      <c r="J93" s="13">
        <v>4930</v>
      </c>
      <c r="K93" s="13">
        <v>4930</v>
      </c>
      <c r="L93" s="13"/>
      <c r="M93" s="13">
        <v>8379</v>
      </c>
      <c r="N93" s="13"/>
      <c r="O93" s="13"/>
      <c r="P93" s="13"/>
      <c r="Q93" s="13"/>
      <c r="R93" s="13">
        <v>3449</v>
      </c>
      <c r="S93" s="13">
        <v>4930</v>
      </c>
      <c r="T93" s="13">
        <v>4930</v>
      </c>
      <c r="U93" s="13"/>
      <c r="V93" s="13">
        <f t="shared" si="40"/>
        <v>8379</v>
      </c>
      <c r="W93" s="13"/>
      <c r="X93" s="13"/>
      <c r="Y93" s="13"/>
      <c r="Z93" s="13"/>
      <c r="AA93" s="13">
        <v>3449</v>
      </c>
      <c r="AB93" s="13">
        <f t="shared" si="26"/>
        <v>4930</v>
      </c>
      <c r="AC93" s="13">
        <v>4930</v>
      </c>
      <c r="AD93" s="13"/>
      <c r="AE93" s="13">
        <f t="shared" si="41"/>
        <v>8379</v>
      </c>
      <c r="AF93" s="13"/>
      <c r="AG93" s="13"/>
      <c r="AH93" s="13"/>
      <c r="AI93" s="13"/>
      <c r="AJ93" s="13">
        <v>3449</v>
      </c>
      <c r="AK93" s="13">
        <f t="shared" si="27"/>
        <v>4930</v>
      </c>
      <c r="AL93" s="13"/>
      <c r="AM93" s="13"/>
      <c r="AN93" s="13">
        <v>0</v>
      </c>
      <c r="AO93" s="13"/>
      <c r="AP93" s="13"/>
      <c r="AQ93" s="13"/>
      <c r="AR93" s="13">
        <v>4930</v>
      </c>
      <c r="AS93" s="13">
        <v>3449</v>
      </c>
      <c r="AT93" s="13">
        <f t="shared" si="28"/>
        <v>0</v>
      </c>
      <c r="AU93" s="13">
        <v>0</v>
      </c>
      <c r="AV93" s="13"/>
      <c r="AW93" s="13">
        <f t="shared" si="42"/>
        <v>3449</v>
      </c>
      <c r="AX93" s="13">
        <v>3449</v>
      </c>
      <c r="AY93" s="13"/>
      <c r="AZ93" s="13">
        <v>3449</v>
      </c>
      <c r="BA93" s="13"/>
      <c r="BB93" s="13">
        <v>0</v>
      </c>
      <c r="BC93" s="13">
        <f t="shared" si="29"/>
        <v>0</v>
      </c>
      <c r="BD93" s="13">
        <v>0</v>
      </c>
      <c r="BE93" s="13"/>
      <c r="BF93" s="13">
        <f t="shared" si="43"/>
        <v>0</v>
      </c>
      <c r="BG93" s="13"/>
      <c r="BH93" s="13"/>
      <c r="BI93" s="13"/>
      <c r="BJ93" s="13"/>
      <c r="BK93" s="13">
        <v>0</v>
      </c>
      <c r="BL93" s="13">
        <f t="shared" si="30"/>
        <v>0</v>
      </c>
      <c r="BM93" s="13">
        <v>0</v>
      </c>
      <c r="BN93" s="13"/>
      <c r="BO93" s="13">
        <f t="shared" si="44"/>
        <v>0</v>
      </c>
      <c r="BP93" s="13"/>
      <c r="BQ93" s="13"/>
      <c r="BR93" s="13"/>
      <c r="BS93" s="13"/>
      <c r="BT93" s="13">
        <v>2609</v>
      </c>
      <c r="BU93" s="13">
        <v>0</v>
      </c>
      <c r="BV93" s="13">
        <f t="shared" si="35"/>
        <v>0</v>
      </c>
      <c r="BW93" s="13">
        <v>0</v>
      </c>
      <c r="BX93" s="93">
        <v>9229</v>
      </c>
      <c r="BY93" s="13">
        <f t="shared" si="45"/>
        <v>11838</v>
      </c>
      <c r="BZ93" s="13"/>
      <c r="CA93" s="13"/>
      <c r="CB93" s="13"/>
      <c r="CC93" s="13"/>
      <c r="CD93" s="13"/>
      <c r="CE93" s="13">
        <v>0</v>
      </c>
      <c r="CF93" s="13">
        <f t="shared" si="38"/>
        <v>0</v>
      </c>
      <c r="CG93" s="13">
        <v>0</v>
      </c>
      <c r="CH93" s="93">
        <v>9229</v>
      </c>
      <c r="CI93" s="13">
        <f t="shared" si="46"/>
        <v>9229</v>
      </c>
      <c r="CJ93" s="13"/>
      <c r="CK93" s="13"/>
      <c r="CL93" s="13"/>
      <c r="CM93" s="13"/>
      <c r="CN93" s="13"/>
      <c r="CO93" s="13">
        <v>0</v>
      </c>
      <c r="CP93" s="13">
        <f t="shared" si="39"/>
        <v>0</v>
      </c>
      <c r="CQ93" s="13">
        <v>0</v>
      </c>
      <c r="CR93" s="93">
        <v>9229</v>
      </c>
      <c r="CS93" s="13">
        <f t="shared" si="47"/>
        <v>9229</v>
      </c>
    </row>
    <row r="94" spans="1:97">
      <c r="A94" s="4">
        <v>650172900</v>
      </c>
      <c r="B94" s="13" t="s">
        <v>322</v>
      </c>
      <c r="C94" s="2">
        <v>88</v>
      </c>
      <c r="D94" s="13" t="s">
        <v>144</v>
      </c>
      <c r="E94" s="6" t="s">
        <v>82</v>
      </c>
      <c r="F94" s="13" t="s">
        <v>252</v>
      </c>
      <c r="G94" s="14">
        <v>0.35</v>
      </c>
      <c r="H94" s="13" t="s">
        <v>437</v>
      </c>
      <c r="I94" s="13">
        <v>1577</v>
      </c>
      <c r="J94" s="13">
        <v>4990</v>
      </c>
      <c r="K94" s="13">
        <v>4990</v>
      </c>
      <c r="L94" s="13"/>
      <c r="M94" s="13">
        <v>6567</v>
      </c>
      <c r="N94" s="13"/>
      <c r="O94" s="13"/>
      <c r="P94" s="13"/>
      <c r="Q94" s="13"/>
      <c r="R94" s="13">
        <v>1577</v>
      </c>
      <c r="S94" s="13">
        <v>4990</v>
      </c>
      <c r="T94" s="13">
        <v>4990</v>
      </c>
      <c r="U94" s="13"/>
      <c r="V94" s="13">
        <f t="shared" si="40"/>
        <v>6567</v>
      </c>
      <c r="W94" s="13"/>
      <c r="X94" s="13"/>
      <c r="Y94" s="13"/>
      <c r="Z94" s="13"/>
      <c r="AA94" s="13">
        <v>1577</v>
      </c>
      <c r="AB94" s="13">
        <f t="shared" si="26"/>
        <v>4990</v>
      </c>
      <c r="AC94" s="13">
        <v>4990</v>
      </c>
      <c r="AD94" s="13"/>
      <c r="AE94" s="13">
        <f t="shared" si="41"/>
        <v>6567</v>
      </c>
      <c r="AF94" s="13"/>
      <c r="AG94" s="13"/>
      <c r="AH94" s="13"/>
      <c r="AI94" s="13"/>
      <c r="AJ94" s="13">
        <v>1577</v>
      </c>
      <c r="AK94" s="13">
        <f t="shared" si="27"/>
        <v>4990</v>
      </c>
      <c r="AL94" s="13"/>
      <c r="AM94" s="13"/>
      <c r="AN94" s="13">
        <v>0</v>
      </c>
      <c r="AO94" s="13"/>
      <c r="AP94" s="13"/>
      <c r="AQ94" s="13"/>
      <c r="AR94" s="13">
        <v>4990</v>
      </c>
      <c r="AS94" s="13">
        <v>1577</v>
      </c>
      <c r="AT94" s="13">
        <f t="shared" si="28"/>
        <v>0</v>
      </c>
      <c r="AU94" s="13">
        <v>0</v>
      </c>
      <c r="AV94" s="13"/>
      <c r="AW94" s="13">
        <f t="shared" si="42"/>
        <v>1577</v>
      </c>
      <c r="AX94" s="13">
        <v>1577</v>
      </c>
      <c r="AY94" s="13"/>
      <c r="AZ94" s="13">
        <v>1577</v>
      </c>
      <c r="BA94" s="13"/>
      <c r="BB94" s="13">
        <v>0</v>
      </c>
      <c r="BC94" s="13">
        <f t="shared" si="29"/>
        <v>0</v>
      </c>
      <c r="BD94" s="13">
        <v>0</v>
      </c>
      <c r="BE94" s="13"/>
      <c r="BF94" s="13">
        <f t="shared" si="43"/>
        <v>0</v>
      </c>
      <c r="BG94" s="13"/>
      <c r="BH94" s="13"/>
      <c r="BI94" s="13"/>
      <c r="BJ94" s="13"/>
      <c r="BK94" s="13">
        <v>0</v>
      </c>
      <c r="BL94" s="13">
        <f t="shared" si="30"/>
        <v>0</v>
      </c>
      <c r="BM94" s="13">
        <v>0</v>
      </c>
      <c r="BN94" s="13"/>
      <c r="BO94" s="13">
        <f t="shared" si="44"/>
        <v>0</v>
      </c>
      <c r="BP94" s="13"/>
      <c r="BQ94" s="13"/>
      <c r="BR94" s="13"/>
      <c r="BS94" s="13"/>
      <c r="BT94" s="13">
        <v>1457</v>
      </c>
      <c r="BU94" s="13">
        <v>0</v>
      </c>
      <c r="BV94" s="13">
        <f t="shared" si="35"/>
        <v>0</v>
      </c>
      <c r="BW94" s="13">
        <v>0</v>
      </c>
      <c r="BX94" s="93">
        <v>9892</v>
      </c>
      <c r="BY94" s="13">
        <f t="shared" si="45"/>
        <v>11349</v>
      </c>
      <c r="BZ94" s="13"/>
      <c r="CA94" s="13"/>
      <c r="CB94" s="13"/>
      <c r="CC94" s="13"/>
      <c r="CD94" s="13"/>
      <c r="CE94" s="13">
        <v>0</v>
      </c>
      <c r="CF94" s="13">
        <f t="shared" si="38"/>
        <v>0</v>
      </c>
      <c r="CG94" s="13">
        <v>0</v>
      </c>
      <c r="CH94" s="93">
        <v>9892</v>
      </c>
      <c r="CI94" s="13">
        <f t="shared" si="46"/>
        <v>9892</v>
      </c>
      <c r="CJ94" s="13"/>
      <c r="CK94" s="13"/>
      <c r="CL94" s="13"/>
      <c r="CM94" s="13"/>
      <c r="CN94" s="13"/>
      <c r="CO94" s="13">
        <v>0</v>
      </c>
      <c r="CP94" s="13">
        <f t="shared" si="39"/>
        <v>0</v>
      </c>
      <c r="CQ94" s="13">
        <v>0</v>
      </c>
      <c r="CR94" s="93">
        <v>9892</v>
      </c>
      <c r="CS94" s="13">
        <f t="shared" si="47"/>
        <v>9892</v>
      </c>
    </row>
    <row r="95" spans="1:97">
      <c r="A95" s="4">
        <v>650173400</v>
      </c>
      <c r="B95" s="13" t="s">
        <v>322</v>
      </c>
      <c r="C95" s="2">
        <v>89</v>
      </c>
      <c r="D95" s="13" t="s">
        <v>144</v>
      </c>
      <c r="E95" s="6" t="s">
        <v>83</v>
      </c>
      <c r="F95" s="13" t="s">
        <v>252</v>
      </c>
      <c r="G95" s="14">
        <v>0.35</v>
      </c>
      <c r="H95" s="13" t="s">
        <v>437</v>
      </c>
      <c r="I95" s="13">
        <v>4272</v>
      </c>
      <c r="J95" s="13">
        <v>2650</v>
      </c>
      <c r="K95" s="13">
        <v>2650</v>
      </c>
      <c r="L95" s="13"/>
      <c r="M95" s="13">
        <v>6922</v>
      </c>
      <c r="N95" s="13"/>
      <c r="O95" s="13"/>
      <c r="P95" s="13"/>
      <c r="Q95" s="13"/>
      <c r="R95" s="13">
        <v>4272</v>
      </c>
      <c r="S95" s="13">
        <v>2650</v>
      </c>
      <c r="T95" s="13">
        <v>2650</v>
      </c>
      <c r="U95" s="13"/>
      <c r="V95" s="13">
        <f t="shared" si="40"/>
        <v>6922</v>
      </c>
      <c r="W95" s="13"/>
      <c r="X95" s="13"/>
      <c r="Y95" s="13"/>
      <c r="Z95" s="13"/>
      <c r="AA95" s="13">
        <v>4272</v>
      </c>
      <c r="AB95" s="13">
        <f t="shared" si="26"/>
        <v>2650</v>
      </c>
      <c r="AC95" s="13">
        <v>2650</v>
      </c>
      <c r="AD95" s="13"/>
      <c r="AE95" s="13">
        <f t="shared" si="41"/>
        <v>6922</v>
      </c>
      <c r="AF95" s="13"/>
      <c r="AG95" s="13"/>
      <c r="AH95" s="13"/>
      <c r="AI95" s="13"/>
      <c r="AJ95" s="13">
        <v>4272</v>
      </c>
      <c r="AK95" s="13">
        <f t="shared" si="27"/>
        <v>2650</v>
      </c>
      <c r="AL95" s="13"/>
      <c r="AM95" s="13"/>
      <c r="AN95" s="13">
        <v>0</v>
      </c>
      <c r="AO95" s="13"/>
      <c r="AP95" s="13"/>
      <c r="AQ95" s="13"/>
      <c r="AR95" s="13">
        <v>2650</v>
      </c>
      <c r="AS95" s="13">
        <v>4272</v>
      </c>
      <c r="AT95" s="13">
        <f t="shared" si="28"/>
        <v>0</v>
      </c>
      <c r="AU95" s="13">
        <v>0</v>
      </c>
      <c r="AV95" s="13"/>
      <c r="AW95" s="13">
        <f t="shared" si="42"/>
        <v>4272</v>
      </c>
      <c r="AX95" s="13">
        <v>4272</v>
      </c>
      <c r="AY95" s="13"/>
      <c r="AZ95" s="13">
        <v>4272</v>
      </c>
      <c r="BA95" s="13"/>
      <c r="BB95" s="13">
        <v>0</v>
      </c>
      <c r="BC95" s="13">
        <f t="shared" si="29"/>
        <v>0</v>
      </c>
      <c r="BD95" s="13">
        <v>0</v>
      </c>
      <c r="BE95" s="13"/>
      <c r="BF95" s="13">
        <f t="shared" si="43"/>
        <v>0</v>
      </c>
      <c r="BG95" s="13"/>
      <c r="BH95" s="13"/>
      <c r="BI95" s="13"/>
      <c r="BJ95" s="13"/>
      <c r="BK95" s="13">
        <v>0</v>
      </c>
      <c r="BL95" s="13">
        <f t="shared" si="30"/>
        <v>0</v>
      </c>
      <c r="BM95" s="13">
        <v>0</v>
      </c>
      <c r="BN95" s="13"/>
      <c r="BO95" s="13">
        <f t="shared" si="44"/>
        <v>0</v>
      </c>
      <c r="BP95" s="13"/>
      <c r="BQ95" s="13"/>
      <c r="BR95" s="13"/>
      <c r="BS95" s="13"/>
      <c r="BT95" s="13">
        <v>3672</v>
      </c>
      <c r="BU95" s="13">
        <v>0</v>
      </c>
      <c r="BV95" s="13">
        <f t="shared" si="35"/>
        <v>0</v>
      </c>
      <c r="BW95" s="13">
        <v>0</v>
      </c>
      <c r="BX95" s="93">
        <v>4850</v>
      </c>
      <c r="BY95" s="13">
        <f t="shared" si="45"/>
        <v>8522</v>
      </c>
      <c r="BZ95" s="13"/>
      <c r="CA95" s="13"/>
      <c r="CB95" s="13"/>
      <c r="CC95" s="13"/>
      <c r="CD95" s="13"/>
      <c r="CE95" s="13">
        <v>0</v>
      </c>
      <c r="CF95" s="13">
        <f t="shared" si="38"/>
        <v>0</v>
      </c>
      <c r="CG95" s="13">
        <v>0</v>
      </c>
      <c r="CH95" s="93">
        <v>4850</v>
      </c>
      <c r="CI95" s="13">
        <f t="shared" si="46"/>
        <v>4850</v>
      </c>
      <c r="CJ95" s="13"/>
      <c r="CK95" s="13"/>
      <c r="CL95" s="13"/>
      <c r="CM95" s="13"/>
      <c r="CN95" s="13"/>
      <c r="CO95" s="13">
        <v>0</v>
      </c>
      <c r="CP95" s="13">
        <f t="shared" si="39"/>
        <v>0</v>
      </c>
      <c r="CQ95" s="13">
        <v>0</v>
      </c>
      <c r="CR95" s="93">
        <v>4850</v>
      </c>
      <c r="CS95" s="13">
        <f t="shared" si="47"/>
        <v>4850</v>
      </c>
    </row>
    <row r="96" spans="1:97">
      <c r="A96" s="4">
        <v>650173800</v>
      </c>
      <c r="B96" s="13" t="s">
        <v>322</v>
      </c>
      <c r="C96" s="2">
        <v>90</v>
      </c>
      <c r="D96" s="13" t="s">
        <v>144</v>
      </c>
      <c r="E96" s="6" t="s">
        <v>84</v>
      </c>
      <c r="F96" s="13" t="s">
        <v>252</v>
      </c>
      <c r="G96" s="14">
        <v>0.35</v>
      </c>
      <c r="H96" s="13" t="s">
        <v>437</v>
      </c>
      <c r="I96" s="13">
        <v>2090</v>
      </c>
      <c r="J96" s="13">
        <v>0</v>
      </c>
      <c r="K96" s="13">
        <v>0</v>
      </c>
      <c r="L96" s="13"/>
      <c r="M96" s="13">
        <v>2090</v>
      </c>
      <c r="N96" s="13"/>
      <c r="O96" s="13"/>
      <c r="P96" s="13"/>
      <c r="Q96" s="13"/>
      <c r="R96" s="13">
        <v>2090</v>
      </c>
      <c r="S96" s="13">
        <v>0</v>
      </c>
      <c r="T96" s="13">
        <v>0</v>
      </c>
      <c r="U96" s="13"/>
      <c r="V96" s="13">
        <f t="shared" si="40"/>
        <v>2090</v>
      </c>
      <c r="W96" s="13"/>
      <c r="X96" s="13"/>
      <c r="Y96" s="13"/>
      <c r="Z96" s="13"/>
      <c r="AA96" s="13">
        <v>2090</v>
      </c>
      <c r="AB96" s="13">
        <f t="shared" si="26"/>
        <v>0</v>
      </c>
      <c r="AC96" s="13">
        <v>0</v>
      </c>
      <c r="AD96" s="13"/>
      <c r="AE96" s="13">
        <f t="shared" si="41"/>
        <v>2090</v>
      </c>
      <c r="AF96" s="13"/>
      <c r="AG96" s="13"/>
      <c r="AH96" s="13"/>
      <c r="AI96" s="13"/>
      <c r="AJ96" s="13">
        <v>2090</v>
      </c>
      <c r="AK96" s="13">
        <f t="shared" si="27"/>
        <v>0</v>
      </c>
      <c r="AL96" s="13"/>
      <c r="AM96" s="13"/>
      <c r="AN96" s="13">
        <v>0</v>
      </c>
      <c r="AO96" s="13"/>
      <c r="AP96" s="13"/>
      <c r="AQ96" s="13"/>
      <c r="AR96" s="13"/>
      <c r="AS96" s="13">
        <v>2090</v>
      </c>
      <c r="AT96" s="13">
        <f t="shared" si="28"/>
        <v>0</v>
      </c>
      <c r="AU96" s="13">
        <v>0</v>
      </c>
      <c r="AV96" s="13"/>
      <c r="AW96" s="13">
        <f t="shared" si="42"/>
        <v>2090</v>
      </c>
      <c r="AX96" s="13">
        <v>2090</v>
      </c>
      <c r="AY96" s="13"/>
      <c r="AZ96" s="13">
        <v>2090</v>
      </c>
      <c r="BA96" s="13"/>
      <c r="BB96" s="13">
        <v>0</v>
      </c>
      <c r="BC96" s="13">
        <f t="shared" si="29"/>
        <v>0</v>
      </c>
      <c r="BD96" s="13">
        <v>0</v>
      </c>
      <c r="BE96" s="13"/>
      <c r="BF96" s="13">
        <f t="shared" si="43"/>
        <v>0</v>
      </c>
      <c r="BG96" s="13"/>
      <c r="BH96" s="13"/>
      <c r="BI96" s="13"/>
      <c r="BJ96" s="13"/>
      <c r="BK96" s="13">
        <v>0</v>
      </c>
      <c r="BL96" s="13">
        <f t="shared" si="30"/>
        <v>0</v>
      </c>
      <c r="BM96" s="13">
        <v>0</v>
      </c>
      <c r="BN96" s="13"/>
      <c r="BO96" s="13">
        <f t="shared" si="44"/>
        <v>0</v>
      </c>
      <c r="BP96" s="13"/>
      <c r="BQ96" s="13"/>
      <c r="BR96" s="13"/>
      <c r="BS96" s="13"/>
      <c r="BT96" s="13">
        <v>2010</v>
      </c>
      <c r="BU96" s="13">
        <v>0</v>
      </c>
      <c r="BV96" s="13">
        <f t="shared" si="35"/>
        <v>0</v>
      </c>
      <c r="BW96" s="13">
        <v>0</v>
      </c>
      <c r="BX96" s="93">
        <v>0</v>
      </c>
      <c r="BY96" s="13">
        <f t="shared" si="45"/>
        <v>2010</v>
      </c>
      <c r="BZ96" s="13"/>
      <c r="CA96" s="13"/>
      <c r="CB96" s="13"/>
      <c r="CC96" s="13"/>
      <c r="CD96" s="13"/>
      <c r="CE96" s="13">
        <v>0</v>
      </c>
      <c r="CF96" s="13">
        <f t="shared" si="38"/>
        <v>0</v>
      </c>
      <c r="CG96" s="13">
        <v>0</v>
      </c>
      <c r="CH96" s="93">
        <v>0</v>
      </c>
      <c r="CI96" s="13">
        <f t="shared" si="46"/>
        <v>0</v>
      </c>
      <c r="CJ96" s="13"/>
      <c r="CK96" s="13"/>
      <c r="CL96" s="13"/>
      <c r="CM96" s="13"/>
      <c r="CN96" s="13"/>
      <c r="CO96" s="13">
        <v>0</v>
      </c>
      <c r="CP96" s="13">
        <f t="shared" si="39"/>
        <v>0</v>
      </c>
      <c r="CQ96" s="13">
        <v>0</v>
      </c>
      <c r="CR96" s="93">
        <v>0</v>
      </c>
      <c r="CS96" s="13">
        <f t="shared" si="47"/>
        <v>0</v>
      </c>
    </row>
    <row r="97" spans="1:97">
      <c r="A97" s="4">
        <v>650174100</v>
      </c>
      <c r="B97" s="13" t="s">
        <v>322</v>
      </c>
      <c r="C97" s="2">
        <v>91</v>
      </c>
      <c r="D97" s="13" t="s">
        <v>144</v>
      </c>
      <c r="E97" s="6" t="s">
        <v>274</v>
      </c>
      <c r="F97" s="24" t="s">
        <v>252</v>
      </c>
      <c r="G97" s="14">
        <v>0.35</v>
      </c>
      <c r="H97" s="14" t="s">
        <v>163</v>
      </c>
      <c r="I97" s="13">
        <v>4246</v>
      </c>
      <c r="J97" s="13">
        <v>4377</v>
      </c>
      <c r="K97" s="13">
        <v>4377</v>
      </c>
      <c r="L97" s="13"/>
      <c r="M97" s="13">
        <v>8623</v>
      </c>
      <c r="N97" s="13"/>
      <c r="O97" s="13"/>
      <c r="P97" s="13"/>
      <c r="Q97" s="13"/>
      <c r="R97" s="13">
        <v>4246</v>
      </c>
      <c r="S97" s="13">
        <v>4377</v>
      </c>
      <c r="T97" s="13">
        <v>4377</v>
      </c>
      <c r="U97" s="13"/>
      <c r="V97" s="13">
        <f t="shared" si="40"/>
        <v>8623</v>
      </c>
      <c r="W97" s="13"/>
      <c r="X97" s="13"/>
      <c r="Y97" s="13"/>
      <c r="Z97" s="13"/>
      <c r="AA97" s="13">
        <v>4246</v>
      </c>
      <c r="AB97" s="13">
        <f t="shared" si="26"/>
        <v>4377</v>
      </c>
      <c r="AC97" s="13">
        <v>4377</v>
      </c>
      <c r="AD97" s="13"/>
      <c r="AE97" s="13">
        <f t="shared" si="41"/>
        <v>8623</v>
      </c>
      <c r="AF97" s="13"/>
      <c r="AG97" s="13"/>
      <c r="AH97" s="13"/>
      <c r="AI97" s="13"/>
      <c r="AJ97" s="13">
        <v>4246</v>
      </c>
      <c r="AK97" s="13">
        <f t="shared" si="27"/>
        <v>4377</v>
      </c>
      <c r="AL97" s="13"/>
      <c r="AM97" s="13"/>
      <c r="AN97" s="13">
        <v>0</v>
      </c>
      <c r="AO97" s="13"/>
      <c r="AP97" s="13"/>
      <c r="AQ97" s="13"/>
      <c r="AR97" s="13">
        <v>4377</v>
      </c>
      <c r="AS97" s="13">
        <v>4246</v>
      </c>
      <c r="AT97" s="13">
        <f t="shared" si="28"/>
        <v>0</v>
      </c>
      <c r="AU97" s="13">
        <v>0</v>
      </c>
      <c r="AV97" s="13"/>
      <c r="AW97" s="13">
        <f t="shared" si="42"/>
        <v>4246</v>
      </c>
      <c r="AX97" s="13">
        <v>4246</v>
      </c>
      <c r="AY97" s="13"/>
      <c r="AZ97" s="13">
        <v>4246</v>
      </c>
      <c r="BA97" s="13"/>
      <c r="BB97" s="13">
        <v>0</v>
      </c>
      <c r="BC97" s="13">
        <f t="shared" si="29"/>
        <v>0</v>
      </c>
      <c r="BD97" s="13">
        <v>0</v>
      </c>
      <c r="BE97" s="13"/>
      <c r="BF97" s="13">
        <f t="shared" si="43"/>
        <v>0</v>
      </c>
      <c r="BG97" s="13"/>
      <c r="BH97" s="13"/>
      <c r="BI97" s="13"/>
      <c r="BJ97" s="13"/>
      <c r="BK97" s="13">
        <v>0</v>
      </c>
      <c r="BL97" s="13">
        <f t="shared" si="30"/>
        <v>0</v>
      </c>
      <c r="BM97" s="13">
        <v>0</v>
      </c>
      <c r="BN97" s="13"/>
      <c r="BO97" s="13">
        <f t="shared" si="44"/>
        <v>0</v>
      </c>
      <c r="BP97" s="13"/>
      <c r="BQ97" s="13"/>
      <c r="BR97" s="13"/>
      <c r="BS97" s="13"/>
      <c r="BT97" s="13">
        <v>4206</v>
      </c>
      <c r="BU97" s="13">
        <v>0</v>
      </c>
      <c r="BV97" s="13">
        <f t="shared" si="35"/>
        <v>0</v>
      </c>
      <c r="BW97" s="13">
        <v>0</v>
      </c>
      <c r="BX97" s="93">
        <v>8485</v>
      </c>
      <c r="BY97" s="13">
        <f t="shared" si="45"/>
        <v>12691</v>
      </c>
      <c r="BZ97" s="13"/>
      <c r="CA97" s="13"/>
      <c r="CB97" s="13"/>
      <c r="CC97" s="13"/>
      <c r="CD97" s="13"/>
      <c r="CE97" s="13">
        <v>0</v>
      </c>
      <c r="CF97" s="13">
        <f t="shared" si="38"/>
        <v>0</v>
      </c>
      <c r="CG97" s="13">
        <v>0</v>
      </c>
      <c r="CH97" s="93">
        <v>8485</v>
      </c>
      <c r="CI97" s="13">
        <f t="shared" si="46"/>
        <v>8485</v>
      </c>
      <c r="CJ97" s="13"/>
      <c r="CK97" s="13"/>
      <c r="CL97" s="13"/>
      <c r="CM97" s="13"/>
      <c r="CN97" s="13"/>
      <c r="CO97" s="13">
        <v>0</v>
      </c>
      <c r="CP97" s="13">
        <f t="shared" si="39"/>
        <v>0</v>
      </c>
      <c r="CQ97" s="13">
        <v>0</v>
      </c>
      <c r="CR97" s="93">
        <v>8485</v>
      </c>
      <c r="CS97" s="13">
        <f t="shared" si="47"/>
        <v>8485</v>
      </c>
    </row>
    <row r="98" spans="1:97">
      <c r="A98" s="4">
        <v>650174200</v>
      </c>
      <c r="B98" s="13" t="s">
        <v>322</v>
      </c>
      <c r="C98" s="2">
        <v>92</v>
      </c>
      <c r="D98" s="13" t="s">
        <v>144</v>
      </c>
      <c r="E98" s="6" t="s">
        <v>86</v>
      </c>
      <c r="F98" s="13" t="s">
        <v>252</v>
      </c>
      <c r="G98" s="14">
        <v>0.35</v>
      </c>
      <c r="H98" s="13" t="s">
        <v>437</v>
      </c>
      <c r="I98" s="13">
        <v>0</v>
      </c>
      <c r="J98" s="13">
        <v>4980</v>
      </c>
      <c r="K98" s="13">
        <v>4980</v>
      </c>
      <c r="L98" s="13"/>
      <c r="M98" s="13">
        <v>4980</v>
      </c>
      <c r="N98" s="13"/>
      <c r="O98" s="13"/>
      <c r="P98" s="13"/>
      <c r="Q98" s="13"/>
      <c r="R98" s="13">
        <v>0</v>
      </c>
      <c r="S98" s="13">
        <v>4980</v>
      </c>
      <c r="T98" s="13">
        <v>4980</v>
      </c>
      <c r="U98" s="13"/>
      <c r="V98" s="13">
        <f t="shared" si="40"/>
        <v>4980</v>
      </c>
      <c r="W98" s="13"/>
      <c r="X98" s="13"/>
      <c r="Y98" s="13"/>
      <c r="Z98" s="13"/>
      <c r="AA98" s="13">
        <v>0</v>
      </c>
      <c r="AB98" s="13">
        <f t="shared" si="26"/>
        <v>4980</v>
      </c>
      <c r="AC98" s="13">
        <v>4980</v>
      </c>
      <c r="AD98" s="13"/>
      <c r="AE98" s="13">
        <f t="shared" si="41"/>
        <v>4980</v>
      </c>
      <c r="AF98" s="13"/>
      <c r="AG98" s="13"/>
      <c r="AH98" s="13"/>
      <c r="AI98" s="13"/>
      <c r="AJ98" s="13">
        <v>0</v>
      </c>
      <c r="AK98" s="13">
        <f t="shared" si="27"/>
        <v>4980</v>
      </c>
      <c r="AL98" s="13"/>
      <c r="AM98" s="13"/>
      <c r="AN98" s="13">
        <v>0</v>
      </c>
      <c r="AO98" s="13"/>
      <c r="AP98" s="13"/>
      <c r="AQ98" s="13"/>
      <c r="AR98" s="13">
        <v>4980</v>
      </c>
      <c r="AS98" s="13">
        <v>0</v>
      </c>
      <c r="AT98" s="13">
        <f t="shared" si="28"/>
        <v>0</v>
      </c>
      <c r="AU98" s="13">
        <v>0</v>
      </c>
      <c r="AV98" s="13"/>
      <c r="AW98" s="13">
        <f t="shared" si="42"/>
        <v>0</v>
      </c>
      <c r="AX98" s="13"/>
      <c r="AY98" s="13"/>
      <c r="AZ98" s="13"/>
      <c r="BA98" s="13"/>
      <c r="BB98" s="13">
        <v>0</v>
      </c>
      <c r="BC98" s="13">
        <f t="shared" si="29"/>
        <v>0</v>
      </c>
      <c r="BD98" s="13">
        <v>0</v>
      </c>
      <c r="BE98" s="13"/>
      <c r="BF98" s="13">
        <f t="shared" si="43"/>
        <v>0</v>
      </c>
      <c r="BG98" s="13"/>
      <c r="BH98" s="13"/>
      <c r="BI98" s="13"/>
      <c r="BJ98" s="13"/>
      <c r="BK98" s="13">
        <v>0</v>
      </c>
      <c r="BL98" s="13">
        <f t="shared" si="30"/>
        <v>0</v>
      </c>
      <c r="BM98" s="13">
        <v>0</v>
      </c>
      <c r="BN98" s="13"/>
      <c r="BO98" s="13">
        <f t="shared" si="44"/>
        <v>0</v>
      </c>
      <c r="BP98" s="13"/>
      <c r="BQ98" s="13"/>
      <c r="BR98" s="13"/>
      <c r="BS98" s="13"/>
      <c r="BT98" s="13"/>
      <c r="BU98" s="13">
        <v>0</v>
      </c>
      <c r="BV98" s="13">
        <f t="shared" si="35"/>
        <v>0</v>
      </c>
      <c r="BW98" s="13">
        <v>0</v>
      </c>
      <c r="BX98" s="93">
        <v>9780</v>
      </c>
      <c r="BY98" s="13">
        <f t="shared" si="45"/>
        <v>9780</v>
      </c>
      <c r="BZ98" s="13"/>
      <c r="CA98" s="13"/>
      <c r="CB98" s="13"/>
      <c r="CC98" s="13"/>
      <c r="CD98" s="13"/>
      <c r="CE98" s="13">
        <v>0</v>
      </c>
      <c r="CF98" s="13">
        <f t="shared" si="38"/>
        <v>0</v>
      </c>
      <c r="CG98" s="13">
        <v>0</v>
      </c>
      <c r="CH98" s="93">
        <v>9780</v>
      </c>
      <c r="CI98" s="13">
        <f t="shared" si="46"/>
        <v>9780</v>
      </c>
      <c r="CJ98" s="13"/>
      <c r="CK98" s="13"/>
      <c r="CL98" s="13"/>
      <c r="CM98" s="13"/>
      <c r="CN98" s="13"/>
      <c r="CO98" s="13">
        <v>0</v>
      </c>
      <c r="CP98" s="13">
        <f t="shared" si="39"/>
        <v>0</v>
      </c>
      <c r="CQ98" s="13">
        <v>0</v>
      </c>
      <c r="CR98" s="93">
        <v>9780</v>
      </c>
      <c r="CS98" s="13">
        <f t="shared" si="47"/>
        <v>9780</v>
      </c>
    </row>
    <row r="99" spans="1:97">
      <c r="A99" s="4">
        <v>650174900</v>
      </c>
      <c r="B99" s="13" t="s">
        <v>322</v>
      </c>
      <c r="C99" s="2">
        <v>93</v>
      </c>
      <c r="D99" s="13" t="s">
        <v>144</v>
      </c>
      <c r="E99" s="6" t="s">
        <v>87</v>
      </c>
      <c r="F99" s="13" t="s">
        <v>252</v>
      </c>
      <c r="G99" s="14">
        <v>0.35</v>
      </c>
      <c r="H99" s="13" t="s">
        <v>437</v>
      </c>
      <c r="I99" s="13">
        <v>1479</v>
      </c>
      <c r="J99" s="13">
        <v>4970</v>
      </c>
      <c r="K99" s="13">
        <v>4970</v>
      </c>
      <c r="L99" s="13"/>
      <c r="M99" s="13">
        <v>6449</v>
      </c>
      <c r="N99" s="13"/>
      <c r="O99" s="13"/>
      <c r="P99" s="13"/>
      <c r="Q99" s="13"/>
      <c r="R99" s="13">
        <v>1479</v>
      </c>
      <c r="S99" s="13">
        <v>4970</v>
      </c>
      <c r="T99" s="13">
        <v>4970</v>
      </c>
      <c r="U99" s="13"/>
      <c r="V99" s="13">
        <f t="shared" si="40"/>
        <v>6449</v>
      </c>
      <c r="W99" s="13"/>
      <c r="X99" s="13"/>
      <c r="Y99" s="13"/>
      <c r="Z99" s="13"/>
      <c r="AA99" s="13">
        <v>1479</v>
      </c>
      <c r="AB99" s="13">
        <f t="shared" si="26"/>
        <v>4970</v>
      </c>
      <c r="AC99" s="13">
        <v>4970</v>
      </c>
      <c r="AD99" s="13"/>
      <c r="AE99" s="13">
        <f t="shared" si="41"/>
        <v>6449</v>
      </c>
      <c r="AF99" s="13"/>
      <c r="AG99" s="13"/>
      <c r="AH99" s="13"/>
      <c r="AI99" s="13"/>
      <c r="AJ99" s="13">
        <v>1479</v>
      </c>
      <c r="AK99" s="13">
        <f t="shared" si="27"/>
        <v>4970</v>
      </c>
      <c r="AL99" s="13"/>
      <c r="AM99" s="13"/>
      <c r="AN99" s="13">
        <v>0</v>
      </c>
      <c r="AO99" s="13"/>
      <c r="AP99" s="13"/>
      <c r="AQ99" s="13"/>
      <c r="AR99" s="13">
        <v>4970</v>
      </c>
      <c r="AS99" s="13">
        <v>1479</v>
      </c>
      <c r="AT99" s="13">
        <f t="shared" si="28"/>
        <v>0</v>
      </c>
      <c r="AU99" s="13">
        <v>0</v>
      </c>
      <c r="AV99" s="13"/>
      <c r="AW99" s="13">
        <f t="shared" si="42"/>
        <v>1479</v>
      </c>
      <c r="AX99" s="13">
        <v>1479</v>
      </c>
      <c r="AY99" s="13"/>
      <c r="AZ99" s="13">
        <v>1479</v>
      </c>
      <c r="BA99" s="13"/>
      <c r="BB99" s="13">
        <v>0</v>
      </c>
      <c r="BC99" s="13">
        <f t="shared" si="29"/>
        <v>0</v>
      </c>
      <c r="BD99" s="13">
        <v>0</v>
      </c>
      <c r="BE99" s="13"/>
      <c r="BF99" s="13">
        <f t="shared" si="43"/>
        <v>0</v>
      </c>
      <c r="BG99" s="13"/>
      <c r="BH99" s="13"/>
      <c r="BI99" s="13"/>
      <c r="BJ99" s="13"/>
      <c r="BK99" s="13">
        <v>0</v>
      </c>
      <c r="BL99" s="13">
        <f t="shared" si="30"/>
        <v>0</v>
      </c>
      <c r="BM99" s="13">
        <v>0</v>
      </c>
      <c r="BN99" s="13"/>
      <c r="BO99" s="13">
        <f t="shared" si="44"/>
        <v>0</v>
      </c>
      <c r="BP99" s="13"/>
      <c r="BQ99" s="13"/>
      <c r="BR99" s="13"/>
      <c r="BS99" s="13"/>
      <c r="BT99" s="13">
        <v>1119</v>
      </c>
      <c r="BU99" s="13">
        <v>0</v>
      </c>
      <c r="BV99" s="13">
        <f t="shared" si="35"/>
        <v>0</v>
      </c>
      <c r="BW99" s="13">
        <v>0</v>
      </c>
      <c r="BX99" s="93">
        <v>9670</v>
      </c>
      <c r="BY99" s="13">
        <f t="shared" si="45"/>
        <v>10789</v>
      </c>
      <c r="BZ99" s="13"/>
      <c r="CA99" s="13"/>
      <c r="CB99" s="13"/>
      <c r="CC99" s="13"/>
      <c r="CD99" s="13"/>
      <c r="CE99" s="13">
        <v>0</v>
      </c>
      <c r="CF99" s="13">
        <f t="shared" si="38"/>
        <v>0</v>
      </c>
      <c r="CG99" s="13">
        <v>0</v>
      </c>
      <c r="CH99" s="93">
        <v>9670</v>
      </c>
      <c r="CI99" s="13">
        <f t="shared" si="46"/>
        <v>9670</v>
      </c>
      <c r="CJ99" s="13"/>
      <c r="CK99" s="13"/>
      <c r="CL99" s="13"/>
      <c r="CM99" s="13"/>
      <c r="CN99" s="13"/>
      <c r="CO99" s="13">
        <v>0</v>
      </c>
      <c r="CP99" s="13">
        <f t="shared" si="39"/>
        <v>0</v>
      </c>
      <c r="CQ99" s="13">
        <v>0</v>
      </c>
      <c r="CR99" s="93">
        <v>9670</v>
      </c>
      <c r="CS99" s="13">
        <f t="shared" si="47"/>
        <v>9670</v>
      </c>
    </row>
    <row r="100" spans="1:97">
      <c r="A100" s="4">
        <v>650175700</v>
      </c>
      <c r="B100" s="13" t="s">
        <v>322</v>
      </c>
      <c r="C100" s="2">
        <v>94</v>
      </c>
      <c r="D100" s="13" t="s">
        <v>144</v>
      </c>
      <c r="E100" s="6" t="s">
        <v>88</v>
      </c>
      <c r="F100" s="13" t="s">
        <v>252</v>
      </c>
      <c r="G100" s="14">
        <v>0.35</v>
      </c>
      <c r="H100" s="13" t="s">
        <v>437</v>
      </c>
      <c r="I100" s="13">
        <v>3252</v>
      </c>
      <c r="J100" s="13">
        <v>4980</v>
      </c>
      <c r="K100" s="13">
        <v>4980</v>
      </c>
      <c r="L100" s="13"/>
      <c r="M100" s="13">
        <v>8232</v>
      </c>
      <c r="N100" s="13"/>
      <c r="O100" s="13"/>
      <c r="P100" s="13"/>
      <c r="Q100" s="13"/>
      <c r="R100" s="13">
        <v>3252</v>
      </c>
      <c r="S100" s="13">
        <v>4980</v>
      </c>
      <c r="T100" s="13">
        <v>4980</v>
      </c>
      <c r="U100" s="13"/>
      <c r="V100" s="13">
        <f t="shared" si="40"/>
        <v>8232</v>
      </c>
      <c r="W100" s="13"/>
      <c r="X100" s="13"/>
      <c r="Y100" s="13"/>
      <c r="Z100" s="13"/>
      <c r="AA100" s="13">
        <v>3252</v>
      </c>
      <c r="AB100" s="13">
        <f t="shared" si="26"/>
        <v>4980</v>
      </c>
      <c r="AC100" s="13">
        <v>4980</v>
      </c>
      <c r="AD100" s="13"/>
      <c r="AE100" s="13">
        <f t="shared" si="41"/>
        <v>8232</v>
      </c>
      <c r="AF100" s="13"/>
      <c r="AG100" s="13"/>
      <c r="AH100" s="13"/>
      <c r="AI100" s="13"/>
      <c r="AJ100" s="13">
        <v>3252</v>
      </c>
      <c r="AK100" s="13">
        <f t="shared" si="27"/>
        <v>4980</v>
      </c>
      <c r="AL100" s="13"/>
      <c r="AM100" s="13"/>
      <c r="AN100" s="13">
        <v>0</v>
      </c>
      <c r="AO100" s="13"/>
      <c r="AP100" s="13"/>
      <c r="AQ100" s="13"/>
      <c r="AR100" s="13">
        <v>4980</v>
      </c>
      <c r="AS100" s="13">
        <v>3252</v>
      </c>
      <c r="AT100" s="13">
        <f t="shared" si="28"/>
        <v>0</v>
      </c>
      <c r="AU100" s="13">
        <v>0</v>
      </c>
      <c r="AV100" s="13"/>
      <c r="AW100" s="13">
        <f t="shared" si="42"/>
        <v>3252</v>
      </c>
      <c r="AX100" s="13">
        <v>3252</v>
      </c>
      <c r="AY100" s="13"/>
      <c r="AZ100" s="13">
        <v>3252</v>
      </c>
      <c r="BA100" s="13"/>
      <c r="BB100" s="13">
        <v>0</v>
      </c>
      <c r="BC100" s="13">
        <f t="shared" si="29"/>
        <v>0</v>
      </c>
      <c r="BD100" s="13">
        <v>0</v>
      </c>
      <c r="BE100" s="13"/>
      <c r="BF100" s="13">
        <f t="shared" si="43"/>
        <v>0</v>
      </c>
      <c r="BG100" s="13"/>
      <c r="BH100" s="13"/>
      <c r="BI100" s="13"/>
      <c r="BJ100" s="13"/>
      <c r="BK100" s="13">
        <v>0</v>
      </c>
      <c r="BL100" s="13">
        <f t="shared" si="30"/>
        <v>0</v>
      </c>
      <c r="BM100" s="13">
        <v>0</v>
      </c>
      <c r="BN100" s="13"/>
      <c r="BO100" s="13">
        <f t="shared" si="44"/>
        <v>0</v>
      </c>
      <c r="BP100" s="13"/>
      <c r="BQ100" s="13"/>
      <c r="BR100" s="13"/>
      <c r="BS100" s="13"/>
      <c r="BT100" s="13"/>
      <c r="BU100" s="13">
        <v>0</v>
      </c>
      <c r="BV100" s="13">
        <f t="shared" si="35"/>
        <v>0</v>
      </c>
      <c r="BW100" s="13">
        <v>0</v>
      </c>
      <c r="BX100" s="93">
        <v>9780</v>
      </c>
      <c r="BY100" s="13">
        <f t="shared" si="45"/>
        <v>9780</v>
      </c>
      <c r="BZ100" s="13"/>
      <c r="CA100" s="13"/>
      <c r="CB100" s="13"/>
      <c r="CC100" s="13"/>
      <c r="CD100" s="13"/>
      <c r="CE100" s="13">
        <v>0</v>
      </c>
      <c r="CF100" s="13">
        <f t="shared" si="38"/>
        <v>0</v>
      </c>
      <c r="CG100" s="13">
        <v>0</v>
      </c>
      <c r="CH100" s="93">
        <v>9780</v>
      </c>
      <c r="CI100" s="13">
        <f t="shared" si="46"/>
        <v>9780</v>
      </c>
      <c r="CJ100" s="13"/>
      <c r="CK100" s="13"/>
      <c r="CL100" s="13"/>
      <c r="CM100" s="13"/>
      <c r="CN100" s="13"/>
      <c r="CO100" s="13">
        <v>0</v>
      </c>
      <c r="CP100" s="13">
        <f t="shared" si="39"/>
        <v>0</v>
      </c>
      <c r="CQ100" s="13">
        <v>0</v>
      </c>
      <c r="CR100" s="93">
        <v>9780</v>
      </c>
      <c r="CS100" s="13">
        <f t="shared" si="47"/>
        <v>9780</v>
      </c>
    </row>
    <row r="101" spans="1:97">
      <c r="A101" s="4">
        <v>650176600</v>
      </c>
      <c r="B101" s="13" t="s">
        <v>322</v>
      </c>
      <c r="C101" s="2">
        <v>95</v>
      </c>
      <c r="D101" s="13" t="s">
        <v>144</v>
      </c>
      <c r="E101" s="6" t="s">
        <v>89</v>
      </c>
      <c r="F101" s="13" t="s">
        <v>252</v>
      </c>
      <c r="G101" s="14">
        <v>0.45</v>
      </c>
      <c r="H101" s="13" t="s">
        <v>437</v>
      </c>
      <c r="I101" s="13">
        <v>958</v>
      </c>
      <c r="J101" s="13">
        <v>4900</v>
      </c>
      <c r="K101" s="13">
        <v>4900</v>
      </c>
      <c r="L101" s="13"/>
      <c r="M101" s="13">
        <v>5858</v>
      </c>
      <c r="N101" s="13"/>
      <c r="O101" s="13"/>
      <c r="P101" s="13"/>
      <c r="Q101" s="13"/>
      <c r="R101" s="13">
        <v>958</v>
      </c>
      <c r="S101" s="13">
        <v>4900</v>
      </c>
      <c r="T101" s="13">
        <v>4900</v>
      </c>
      <c r="U101" s="13"/>
      <c r="V101" s="13">
        <f t="shared" si="40"/>
        <v>5858</v>
      </c>
      <c r="W101" s="13"/>
      <c r="X101" s="13"/>
      <c r="Y101" s="13"/>
      <c r="Z101" s="13"/>
      <c r="AA101" s="13">
        <v>958</v>
      </c>
      <c r="AB101" s="13">
        <f t="shared" si="26"/>
        <v>4900</v>
      </c>
      <c r="AC101" s="13">
        <v>4900</v>
      </c>
      <c r="AD101" s="13"/>
      <c r="AE101" s="13">
        <f t="shared" si="41"/>
        <v>5858</v>
      </c>
      <c r="AF101" s="13"/>
      <c r="AG101" s="13"/>
      <c r="AH101" s="13"/>
      <c r="AI101" s="13"/>
      <c r="AJ101" s="13">
        <v>958</v>
      </c>
      <c r="AK101" s="13">
        <f t="shared" si="27"/>
        <v>4900</v>
      </c>
      <c r="AL101" s="13"/>
      <c r="AM101" s="13"/>
      <c r="AN101" s="13">
        <v>0</v>
      </c>
      <c r="AO101" s="13"/>
      <c r="AP101" s="13"/>
      <c r="AQ101" s="13"/>
      <c r="AR101" s="13">
        <v>4900</v>
      </c>
      <c r="AS101" s="13">
        <v>958</v>
      </c>
      <c r="AT101" s="13">
        <f t="shared" si="28"/>
        <v>0</v>
      </c>
      <c r="AU101" s="13">
        <v>0</v>
      </c>
      <c r="AV101" s="13"/>
      <c r="AW101" s="13">
        <f t="shared" si="42"/>
        <v>958</v>
      </c>
      <c r="AX101" s="13">
        <v>958</v>
      </c>
      <c r="AY101" s="13"/>
      <c r="AZ101" s="13">
        <v>958</v>
      </c>
      <c r="BA101" s="13"/>
      <c r="BB101" s="13">
        <v>0</v>
      </c>
      <c r="BC101" s="13">
        <f t="shared" si="29"/>
        <v>0</v>
      </c>
      <c r="BD101" s="13">
        <v>0</v>
      </c>
      <c r="BE101" s="13"/>
      <c r="BF101" s="13">
        <f t="shared" si="43"/>
        <v>0</v>
      </c>
      <c r="BG101" s="13"/>
      <c r="BH101" s="13"/>
      <c r="BI101" s="13"/>
      <c r="BJ101" s="13"/>
      <c r="BK101" s="13">
        <v>0</v>
      </c>
      <c r="BL101" s="13">
        <f t="shared" si="30"/>
        <v>0</v>
      </c>
      <c r="BM101" s="13">
        <v>0</v>
      </c>
      <c r="BN101" s="13"/>
      <c r="BO101" s="13">
        <f t="shared" si="44"/>
        <v>0</v>
      </c>
      <c r="BP101" s="13"/>
      <c r="BQ101" s="13"/>
      <c r="BR101" s="13"/>
      <c r="BS101" s="13"/>
      <c r="BT101" s="13">
        <v>118</v>
      </c>
      <c r="BU101" s="13">
        <v>0</v>
      </c>
      <c r="BV101" s="13">
        <f t="shared" si="35"/>
        <v>0</v>
      </c>
      <c r="BW101" s="13">
        <v>0</v>
      </c>
      <c r="BX101" s="93">
        <v>8900</v>
      </c>
      <c r="BY101" s="13">
        <f t="shared" si="45"/>
        <v>9018</v>
      </c>
      <c r="BZ101" s="13"/>
      <c r="CA101" s="13"/>
      <c r="CB101" s="13"/>
      <c r="CC101" s="13"/>
      <c r="CD101" s="13"/>
      <c r="CE101" s="13">
        <v>0</v>
      </c>
      <c r="CF101" s="13">
        <f t="shared" si="38"/>
        <v>0</v>
      </c>
      <c r="CG101" s="13">
        <v>0</v>
      </c>
      <c r="CH101" s="93">
        <v>8900</v>
      </c>
      <c r="CI101" s="13">
        <f t="shared" si="46"/>
        <v>8900</v>
      </c>
      <c r="CJ101" s="13"/>
      <c r="CK101" s="13"/>
      <c r="CL101" s="13"/>
      <c r="CM101" s="13"/>
      <c r="CN101" s="13"/>
      <c r="CO101" s="13">
        <v>0</v>
      </c>
      <c r="CP101" s="13">
        <f t="shared" si="39"/>
        <v>0</v>
      </c>
      <c r="CQ101" s="13">
        <v>0</v>
      </c>
      <c r="CR101" s="93">
        <v>8900</v>
      </c>
      <c r="CS101" s="13">
        <f t="shared" si="47"/>
        <v>8900</v>
      </c>
    </row>
    <row r="102" spans="1:97" ht="17.5" customHeight="1">
      <c r="A102" s="4">
        <v>650176700</v>
      </c>
      <c r="B102" s="13" t="s">
        <v>322</v>
      </c>
      <c r="C102" s="2">
        <v>96</v>
      </c>
      <c r="D102" s="13" t="s">
        <v>144</v>
      </c>
      <c r="E102" s="6" t="s">
        <v>165</v>
      </c>
      <c r="F102" s="13" t="s">
        <v>252</v>
      </c>
      <c r="G102" s="14">
        <v>0.45</v>
      </c>
      <c r="H102" s="13" t="s">
        <v>437</v>
      </c>
      <c r="I102" s="13">
        <v>3495</v>
      </c>
      <c r="J102" s="13">
        <v>4950</v>
      </c>
      <c r="K102" s="13">
        <v>4950</v>
      </c>
      <c r="L102" s="13"/>
      <c r="M102" s="13">
        <v>8445</v>
      </c>
      <c r="N102" s="13"/>
      <c r="O102" s="13"/>
      <c r="P102" s="13"/>
      <c r="Q102" s="13"/>
      <c r="R102" s="13">
        <v>3495</v>
      </c>
      <c r="S102" s="13">
        <v>4950</v>
      </c>
      <c r="T102" s="13">
        <v>4950</v>
      </c>
      <c r="U102" s="13"/>
      <c r="V102" s="13">
        <f t="shared" si="40"/>
        <v>8445</v>
      </c>
      <c r="W102" s="13"/>
      <c r="X102" s="13"/>
      <c r="Y102" s="13"/>
      <c r="Z102" s="13"/>
      <c r="AA102" s="13">
        <v>3495</v>
      </c>
      <c r="AB102" s="13">
        <f t="shared" si="26"/>
        <v>4950</v>
      </c>
      <c r="AC102" s="13">
        <v>4950</v>
      </c>
      <c r="AD102" s="13"/>
      <c r="AE102" s="13">
        <f t="shared" si="41"/>
        <v>8445</v>
      </c>
      <c r="AF102" s="13"/>
      <c r="AG102" s="13"/>
      <c r="AH102" s="13"/>
      <c r="AI102" s="13"/>
      <c r="AJ102" s="13">
        <v>3495</v>
      </c>
      <c r="AK102" s="13">
        <f t="shared" si="27"/>
        <v>4950</v>
      </c>
      <c r="AL102" s="13"/>
      <c r="AM102" s="13"/>
      <c r="AN102" s="13">
        <v>0</v>
      </c>
      <c r="AO102" s="13"/>
      <c r="AP102" s="13"/>
      <c r="AQ102" s="13"/>
      <c r="AR102" s="13">
        <v>4950</v>
      </c>
      <c r="AS102" s="13">
        <v>3495</v>
      </c>
      <c r="AT102" s="13">
        <f t="shared" si="28"/>
        <v>0</v>
      </c>
      <c r="AU102" s="13">
        <v>0</v>
      </c>
      <c r="AV102" s="13"/>
      <c r="AW102" s="13">
        <f t="shared" si="42"/>
        <v>3495</v>
      </c>
      <c r="AX102" s="13">
        <v>3495</v>
      </c>
      <c r="AY102" s="13"/>
      <c r="AZ102" s="13">
        <v>3495</v>
      </c>
      <c r="BA102" s="13"/>
      <c r="BB102" s="13">
        <v>0</v>
      </c>
      <c r="BC102" s="13">
        <f t="shared" si="29"/>
        <v>0</v>
      </c>
      <c r="BD102" s="13">
        <v>0</v>
      </c>
      <c r="BE102" s="13"/>
      <c r="BF102" s="13">
        <f t="shared" si="43"/>
        <v>0</v>
      </c>
      <c r="BG102" s="13"/>
      <c r="BH102" s="13"/>
      <c r="BI102" s="13"/>
      <c r="BJ102" s="13"/>
      <c r="BK102" s="13">
        <v>0</v>
      </c>
      <c r="BL102" s="13">
        <f t="shared" si="30"/>
        <v>0</v>
      </c>
      <c r="BM102" s="13">
        <v>0</v>
      </c>
      <c r="BN102" s="13"/>
      <c r="BO102" s="13">
        <f t="shared" si="44"/>
        <v>0</v>
      </c>
      <c r="BP102" s="13"/>
      <c r="BQ102" s="13"/>
      <c r="BR102" s="13"/>
      <c r="BS102" s="13"/>
      <c r="BT102" s="13">
        <v>2895</v>
      </c>
      <c r="BU102" s="13">
        <v>0</v>
      </c>
      <c r="BV102" s="13">
        <f t="shared" si="35"/>
        <v>0</v>
      </c>
      <c r="BW102" s="13">
        <v>0</v>
      </c>
      <c r="BX102" s="93">
        <v>9450</v>
      </c>
      <c r="BY102" s="13">
        <f t="shared" si="45"/>
        <v>12345</v>
      </c>
      <c r="BZ102" s="13"/>
      <c r="CA102" s="13"/>
      <c r="CB102" s="13"/>
      <c r="CC102" s="13"/>
      <c r="CD102" s="13"/>
      <c r="CE102" s="13">
        <v>0</v>
      </c>
      <c r="CF102" s="13">
        <f t="shared" si="38"/>
        <v>0</v>
      </c>
      <c r="CG102" s="13">
        <v>0</v>
      </c>
      <c r="CH102" s="93">
        <v>9450</v>
      </c>
      <c r="CI102" s="13">
        <f t="shared" si="46"/>
        <v>9450</v>
      </c>
      <c r="CJ102" s="13"/>
      <c r="CK102" s="13"/>
      <c r="CL102" s="13"/>
      <c r="CM102" s="13"/>
      <c r="CN102" s="13"/>
      <c r="CO102" s="13">
        <v>0</v>
      </c>
      <c r="CP102" s="13">
        <f t="shared" si="39"/>
        <v>0</v>
      </c>
      <c r="CQ102" s="13">
        <v>0</v>
      </c>
      <c r="CR102" s="93">
        <v>9450</v>
      </c>
      <c r="CS102" s="13">
        <f t="shared" si="47"/>
        <v>9450</v>
      </c>
    </row>
    <row r="103" spans="1:97">
      <c r="A103" s="4">
        <v>650191200</v>
      </c>
      <c r="B103" s="13" t="s">
        <v>327</v>
      </c>
      <c r="C103" s="2">
        <v>97</v>
      </c>
      <c r="D103" s="13" t="s">
        <v>155</v>
      </c>
      <c r="E103" s="6" t="s">
        <v>90</v>
      </c>
      <c r="F103" s="13" t="s">
        <v>267</v>
      </c>
      <c r="G103" s="13">
        <v>78</v>
      </c>
      <c r="H103" s="13" t="s">
        <v>440</v>
      </c>
      <c r="I103" s="13">
        <v>310</v>
      </c>
      <c r="J103" s="13">
        <v>500</v>
      </c>
      <c r="K103" s="13">
        <v>500</v>
      </c>
      <c r="L103" s="13"/>
      <c r="M103" s="13">
        <v>810</v>
      </c>
      <c r="N103" s="13"/>
      <c r="O103" s="13"/>
      <c r="P103" s="13"/>
      <c r="Q103" s="13"/>
      <c r="R103" s="13">
        <v>310</v>
      </c>
      <c r="S103" s="13">
        <v>500</v>
      </c>
      <c r="T103" s="13">
        <v>500</v>
      </c>
      <c r="U103" s="13"/>
      <c r="V103" s="13">
        <f t="shared" si="40"/>
        <v>810</v>
      </c>
      <c r="W103" s="13"/>
      <c r="X103" s="13"/>
      <c r="Y103" s="13"/>
      <c r="Z103" s="13"/>
      <c r="AA103" s="13">
        <v>310</v>
      </c>
      <c r="AB103" s="13">
        <f t="shared" si="26"/>
        <v>500</v>
      </c>
      <c r="AC103" s="13">
        <v>500</v>
      </c>
      <c r="AD103" s="13"/>
      <c r="AE103" s="13">
        <f t="shared" si="41"/>
        <v>810</v>
      </c>
      <c r="AF103" s="13"/>
      <c r="AG103" s="13"/>
      <c r="AH103" s="13"/>
      <c r="AI103" s="13"/>
      <c r="AJ103" s="13">
        <v>310</v>
      </c>
      <c r="AK103" s="13">
        <f t="shared" si="27"/>
        <v>500</v>
      </c>
      <c r="AL103" s="13"/>
      <c r="AM103" s="13"/>
      <c r="AN103" s="13">
        <v>0</v>
      </c>
      <c r="AO103" s="13"/>
      <c r="AP103" s="13"/>
      <c r="AQ103" s="13"/>
      <c r="AR103" s="13">
        <v>180</v>
      </c>
      <c r="AS103" s="13">
        <v>310</v>
      </c>
      <c r="AT103" s="13">
        <f t="shared" si="28"/>
        <v>320</v>
      </c>
      <c r="AU103" s="13">
        <v>320</v>
      </c>
      <c r="AV103" s="13"/>
      <c r="AW103" s="13">
        <f t="shared" si="42"/>
        <v>630</v>
      </c>
      <c r="AX103" s="13">
        <v>310</v>
      </c>
      <c r="AY103" s="13"/>
      <c r="AZ103" s="13">
        <v>630</v>
      </c>
      <c r="BA103" s="13"/>
      <c r="BB103" s="13">
        <v>0</v>
      </c>
      <c r="BC103" s="13">
        <f t="shared" si="29"/>
        <v>0</v>
      </c>
      <c r="BD103" s="13">
        <v>0</v>
      </c>
      <c r="BE103" s="13"/>
      <c r="BF103" s="13">
        <f t="shared" si="43"/>
        <v>0</v>
      </c>
      <c r="BG103" s="13">
        <v>106</v>
      </c>
      <c r="BH103" s="13"/>
      <c r="BI103" s="13"/>
      <c r="BJ103" s="13"/>
      <c r="BK103" s="13">
        <v>0</v>
      </c>
      <c r="BL103" s="13">
        <f t="shared" si="30"/>
        <v>106</v>
      </c>
      <c r="BM103" s="13">
        <v>106</v>
      </c>
      <c r="BN103" s="13"/>
      <c r="BO103" s="13">
        <f t="shared" si="44"/>
        <v>106</v>
      </c>
      <c r="BP103" s="13"/>
      <c r="BQ103" s="13"/>
      <c r="BR103" s="13"/>
      <c r="BS103" s="13">
        <v>100</v>
      </c>
      <c r="BT103" s="13">
        <v>150</v>
      </c>
      <c r="BU103" s="13">
        <v>0</v>
      </c>
      <c r="BV103" s="13">
        <f t="shared" si="35"/>
        <v>6</v>
      </c>
      <c r="BW103" s="13">
        <v>6</v>
      </c>
      <c r="BX103" s="93">
        <v>100</v>
      </c>
      <c r="BY103" s="13">
        <f t="shared" si="45"/>
        <v>256</v>
      </c>
      <c r="BZ103" s="13"/>
      <c r="CA103" s="13"/>
      <c r="CB103" s="13"/>
      <c r="CC103" s="13"/>
      <c r="CD103" s="13"/>
      <c r="CE103" s="13">
        <v>0</v>
      </c>
      <c r="CF103" s="13">
        <f t="shared" si="38"/>
        <v>6</v>
      </c>
      <c r="CG103" s="13">
        <v>6</v>
      </c>
      <c r="CH103" s="93">
        <v>100</v>
      </c>
      <c r="CI103" s="13">
        <f t="shared" si="46"/>
        <v>106</v>
      </c>
      <c r="CJ103" s="13"/>
      <c r="CK103" s="13"/>
      <c r="CL103" s="13"/>
      <c r="CM103" s="13"/>
      <c r="CN103" s="13"/>
      <c r="CO103" s="13">
        <v>0</v>
      </c>
      <c r="CP103" s="13">
        <f t="shared" si="39"/>
        <v>6</v>
      </c>
      <c r="CQ103" s="13">
        <v>6</v>
      </c>
      <c r="CR103" s="93">
        <v>100</v>
      </c>
      <c r="CS103" s="13">
        <f t="shared" si="47"/>
        <v>106</v>
      </c>
    </row>
    <row r="104" spans="1:97">
      <c r="A104" s="4">
        <v>650200600</v>
      </c>
      <c r="B104" s="13" t="s">
        <v>322</v>
      </c>
      <c r="C104" s="2">
        <v>98</v>
      </c>
      <c r="D104" s="13" t="s">
        <v>144</v>
      </c>
      <c r="E104" s="6" t="s">
        <v>91</v>
      </c>
      <c r="F104" s="13" t="s">
        <v>252</v>
      </c>
      <c r="G104" s="14">
        <v>0.85</v>
      </c>
      <c r="H104" s="13" t="s">
        <v>439</v>
      </c>
      <c r="I104" s="13">
        <v>4554</v>
      </c>
      <c r="J104" s="13">
        <v>4625</v>
      </c>
      <c r="K104" s="13">
        <v>4625</v>
      </c>
      <c r="L104" s="13"/>
      <c r="M104" s="13">
        <v>9179</v>
      </c>
      <c r="N104" s="13"/>
      <c r="O104" s="13"/>
      <c r="P104" s="13"/>
      <c r="Q104" s="13"/>
      <c r="R104" s="13">
        <v>4554</v>
      </c>
      <c r="S104" s="13">
        <v>4625</v>
      </c>
      <c r="T104" s="13">
        <v>4625</v>
      </c>
      <c r="U104" s="13"/>
      <c r="V104" s="13">
        <f t="shared" si="40"/>
        <v>9179</v>
      </c>
      <c r="W104" s="13"/>
      <c r="X104" s="13"/>
      <c r="Y104" s="13"/>
      <c r="Z104" s="13"/>
      <c r="AA104" s="13">
        <v>4554</v>
      </c>
      <c r="AB104" s="13">
        <f t="shared" si="26"/>
        <v>4625</v>
      </c>
      <c r="AC104" s="13">
        <v>4625</v>
      </c>
      <c r="AD104" s="13"/>
      <c r="AE104" s="13">
        <f t="shared" si="41"/>
        <v>9179</v>
      </c>
      <c r="AF104" s="13"/>
      <c r="AG104" s="13"/>
      <c r="AH104" s="13"/>
      <c r="AI104" s="13"/>
      <c r="AJ104" s="13">
        <v>4554</v>
      </c>
      <c r="AK104" s="13">
        <f t="shared" si="27"/>
        <v>4625</v>
      </c>
      <c r="AL104" s="13"/>
      <c r="AM104" s="13"/>
      <c r="AN104" s="13">
        <v>0</v>
      </c>
      <c r="AO104" s="13"/>
      <c r="AP104" s="13"/>
      <c r="AQ104" s="13"/>
      <c r="AR104" s="13">
        <v>4625</v>
      </c>
      <c r="AS104" s="13">
        <v>4554</v>
      </c>
      <c r="AT104" s="13">
        <f t="shared" si="28"/>
        <v>0</v>
      </c>
      <c r="AU104" s="13">
        <v>0</v>
      </c>
      <c r="AV104" s="13"/>
      <c r="AW104" s="13">
        <f t="shared" si="42"/>
        <v>4554</v>
      </c>
      <c r="AX104" s="13">
        <v>4554</v>
      </c>
      <c r="AY104" s="13"/>
      <c r="AZ104" s="13">
        <v>4554</v>
      </c>
      <c r="BA104" s="13"/>
      <c r="BB104" s="13">
        <v>0</v>
      </c>
      <c r="BC104" s="13">
        <f t="shared" si="29"/>
        <v>0</v>
      </c>
      <c r="BD104" s="13">
        <v>0</v>
      </c>
      <c r="BE104" s="13"/>
      <c r="BF104" s="13">
        <f t="shared" si="43"/>
        <v>0</v>
      </c>
      <c r="BG104" s="13"/>
      <c r="BH104" s="13"/>
      <c r="BI104" s="13"/>
      <c r="BJ104" s="13"/>
      <c r="BK104" s="13">
        <v>0</v>
      </c>
      <c r="BL104" s="13">
        <f t="shared" si="30"/>
        <v>0</v>
      </c>
      <c r="BM104" s="13">
        <v>0</v>
      </c>
      <c r="BN104" s="13"/>
      <c r="BO104" s="13">
        <f t="shared" si="44"/>
        <v>0</v>
      </c>
      <c r="BP104" s="13"/>
      <c r="BQ104" s="13"/>
      <c r="BR104" s="13"/>
      <c r="BS104" s="13"/>
      <c r="BT104" s="13">
        <v>4314</v>
      </c>
      <c r="BU104" s="13">
        <v>0</v>
      </c>
      <c r="BV104" s="13">
        <f t="shared" si="35"/>
        <v>0</v>
      </c>
      <c r="BW104" s="13">
        <v>0</v>
      </c>
      <c r="BX104" s="93">
        <v>9070</v>
      </c>
      <c r="BY104" s="13">
        <f t="shared" si="45"/>
        <v>13384</v>
      </c>
      <c r="BZ104" s="13"/>
      <c r="CA104" s="13"/>
      <c r="CB104" s="13"/>
      <c r="CC104" s="13"/>
      <c r="CD104" s="13"/>
      <c r="CE104" s="13">
        <v>0</v>
      </c>
      <c r="CF104" s="13">
        <f t="shared" si="38"/>
        <v>0</v>
      </c>
      <c r="CG104" s="13">
        <v>0</v>
      </c>
      <c r="CH104" s="93">
        <v>9070</v>
      </c>
      <c r="CI104" s="13">
        <f t="shared" si="46"/>
        <v>9070</v>
      </c>
      <c r="CJ104" s="13"/>
      <c r="CK104" s="13"/>
      <c r="CL104" s="13"/>
      <c r="CM104" s="13"/>
      <c r="CN104" s="13"/>
      <c r="CO104" s="13">
        <v>0</v>
      </c>
      <c r="CP104" s="13">
        <f t="shared" si="39"/>
        <v>0</v>
      </c>
      <c r="CQ104" s="13">
        <v>0</v>
      </c>
      <c r="CR104" s="93">
        <v>9070</v>
      </c>
      <c r="CS104" s="13">
        <f t="shared" si="47"/>
        <v>9070</v>
      </c>
    </row>
    <row r="105" spans="1:97">
      <c r="A105" s="4">
        <v>650216900</v>
      </c>
      <c r="B105" s="13" t="s">
        <v>322</v>
      </c>
      <c r="C105" s="2">
        <v>99</v>
      </c>
      <c r="D105" s="13" t="s">
        <v>144</v>
      </c>
      <c r="E105" s="6" t="s">
        <v>92</v>
      </c>
      <c r="F105" s="13" t="s">
        <v>252</v>
      </c>
      <c r="G105" s="14">
        <v>0.35</v>
      </c>
      <c r="H105" s="13" t="s">
        <v>437</v>
      </c>
      <c r="I105" s="13">
        <v>3186</v>
      </c>
      <c r="J105" s="13">
        <v>4940</v>
      </c>
      <c r="K105" s="13">
        <v>4940</v>
      </c>
      <c r="L105" s="13"/>
      <c r="M105" s="13">
        <v>8126</v>
      </c>
      <c r="N105" s="13"/>
      <c r="O105" s="13"/>
      <c r="P105" s="13"/>
      <c r="Q105" s="13"/>
      <c r="R105" s="13">
        <v>3186</v>
      </c>
      <c r="S105" s="13">
        <v>4940</v>
      </c>
      <c r="T105" s="13">
        <v>4940</v>
      </c>
      <c r="U105" s="13"/>
      <c r="V105" s="13">
        <f t="shared" si="40"/>
        <v>8126</v>
      </c>
      <c r="W105" s="13"/>
      <c r="X105" s="13"/>
      <c r="Y105" s="13"/>
      <c r="Z105" s="13"/>
      <c r="AA105" s="13">
        <v>3186</v>
      </c>
      <c r="AB105" s="13">
        <f t="shared" si="26"/>
        <v>4940</v>
      </c>
      <c r="AC105" s="13">
        <v>4940</v>
      </c>
      <c r="AD105" s="13"/>
      <c r="AE105" s="13">
        <f t="shared" si="41"/>
        <v>8126</v>
      </c>
      <c r="AF105" s="13"/>
      <c r="AG105" s="13"/>
      <c r="AH105" s="13"/>
      <c r="AI105" s="13"/>
      <c r="AJ105" s="13">
        <v>3186</v>
      </c>
      <c r="AK105" s="13">
        <f t="shared" si="27"/>
        <v>4940</v>
      </c>
      <c r="AL105" s="13"/>
      <c r="AM105" s="13"/>
      <c r="AN105" s="13">
        <v>0</v>
      </c>
      <c r="AO105" s="13"/>
      <c r="AP105" s="13"/>
      <c r="AQ105" s="13"/>
      <c r="AR105" s="13">
        <v>4940</v>
      </c>
      <c r="AS105" s="13">
        <v>3186</v>
      </c>
      <c r="AT105" s="13">
        <f t="shared" si="28"/>
        <v>0</v>
      </c>
      <c r="AU105" s="13">
        <v>0</v>
      </c>
      <c r="AV105" s="13"/>
      <c r="AW105" s="13">
        <f t="shared" si="42"/>
        <v>3186</v>
      </c>
      <c r="AX105" s="13">
        <v>3186</v>
      </c>
      <c r="AY105" s="13"/>
      <c r="AZ105" s="13">
        <v>3186</v>
      </c>
      <c r="BA105" s="13"/>
      <c r="BB105" s="13">
        <v>0</v>
      </c>
      <c r="BC105" s="13">
        <f t="shared" si="29"/>
        <v>0</v>
      </c>
      <c r="BD105" s="13">
        <v>0</v>
      </c>
      <c r="BE105" s="13"/>
      <c r="BF105" s="13">
        <f t="shared" si="43"/>
        <v>0</v>
      </c>
      <c r="BG105" s="13"/>
      <c r="BH105" s="13"/>
      <c r="BI105" s="13"/>
      <c r="BJ105" s="13"/>
      <c r="BK105" s="13">
        <v>0</v>
      </c>
      <c r="BL105" s="13">
        <f t="shared" si="30"/>
        <v>0</v>
      </c>
      <c r="BM105" s="13">
        <v>0</v>
      </c>
      <c r="BN105" s="13"/>
      <c r="BO105" s="13">
        <f t="shared" si="44"/>
        <v>0</v>
      </c>
      <c r="BP105" s="13"/>
      <c r="BQ105" s="13"/>
      <c r="BR105" s="13"/>
      <c r="BS105" s="13"/>
      <c r="BT105" s="13">
        <v>2946</v>
      </c>
      <c r="BU105" s="13">
        <v>0</v>
      </c>
      <c r="BV105" s="13">
        <f t="shared" si="35"/>
        <v>0</v>
      </c>
      <c r="BW105" s="13">
        <v>0</v>
      </c>
      <c r="BX105" s="93">
        <v>9384</v>
      </c>
      <c r="BY105" s="13">
        <f t="shared" si="45"/>
        <v>12330</v>
      </c>
      <c r="BZ105" s="13"/>
      <c r="CA105" s="13"/>
      <c r="CB105" s="13"/>
      <c r="CC105" s="13"/>
      <c r="CD105" s="13"/>
      <c r="CE105" s="13">
        <v>0</v>
      </c>
      <c r="CF105" s="13">
        <f t="shared" si="38"/>
        <v>0</v>
      </c>
      <c r="CG105" s="13">
        <v>0</v>
      </c>
      <c r="CH105" s="93">
        <v>9384</v>
      </c>
      <c r="CI105" s="13">
        <f t="shared" si="46"/>
        <v>9384</v>
      </c>
      <c r="CJ105" s="13"/>
      <c r="CK105" s="13"/>
      <c r="CL105" s="13"/>
      <c r="CM105" s="13"/>
      <c r="CN105" s="13"/>
      <c r="CO105" s="13">
        <v>0</v>
      </c>
      <c r="CP105" s="13">
        <f t="shared" si="39"/>
        <v>0</v>
      </c>
      <c r="CQ105" s="13">
        <v>0</v>
      </c>
      <c r="CR105" s="93">
        <v>9384</v>
      </c>
      <c r="CS105" s="13">
        <f t="shared" si="47"/>
        <v>9384</v>
      </c>
    </row>
    <row r="106" spans="1:97">
      <c r="A106" s="4">
        <v>650221500</v>
      </c>
      <c r="B106" s="13" t="s">
        <v>322</v>
      </c>
      <c r="C106" s="2">
        <v>100</v>
      </c>
      <c r="D106" s="13" t="s">
        <v>144</v>
      </c>
      <c r="E106" s="6" t="s">
        <v>93</v>
      </c>
      <c r="F106" s="13" t="s">
        <v>252</v>
      </c>
      <c r="G106" s="14">
        <v>0.35</v>
      </c>
      <c r="H106" s="13" t="s">
        <v>437</v>
      </c>
      <c r="I106" s="13">
        <v>1907</v>
      </c>
      <c r="J106" s="13">
        <v>4910</v>
      </c>
      <c r="K106" s="13">
        <v>4910</v>
      </c>
      <c r="L106" s="13"/>
      <c r="M106" s="13">
        <v>6817</v>
      </c>
      <c r="N106" s="13"/>
      <c r="O106" s="13"/>
      <c r="P106" s="13"/>
      <c r="Q106" s="13"/>
      <c r="R106" s="13">
        <v>1907</v>
      </c>
      <c r="S106" s="13">
        <v>4910</v>
      </c>
      <c r="T106" s="13">
        <v>4910</v>
      </c>
      <c r="U106" s="13"/>
      <c r="V106" s="13">
        <f t="shared" si="40"/>
        <v>6817</v>
      </c>
      <c r="W106" s="13"/>
      <c r="X106" s="13"/>
      <c r="Y106" s="13"/>
      <c r="Z106" s="13"/>
      <c r="AA106" s="13">
        <v>1907</v>
      </c>
      <c r="AB106" s="13">
        <f t="shared" si="26"/>
        <v>4910</v>
      </c>
      <c r="AC106" s="13">
        <v>4910</v>
      </c>
      <c r="AD106" s="13"/>
      <c r="AE106" s="13">
        <f t="shared" si="41"/>
        <v>6817</v>
      </c>
      <c r="AF106" s="13"/>
      <c r="AG106" s="13"/>
      <c r="AH106" s="13"/>
      <c r="AI106" s="13"/>
      <c r="AJ106" s="13">
        <v>1907</v>
      </c>
      <c r="AK106" s="13">
        <f t="shared" si="27"/>
        <v>4910</v>
      </c>
      <c r="AL106" s="13"/>
      <c r="AM106" s="13"/>
      <c r="AN106" s="13">
        <v>0</v>
      </c>
      <c r="AO106" s="13"/>
      <c r="AP106" s="13"/>
      <c r="AQ106" s="13"/>
      <c r="AR106" s="13">
        <v>4910</v>
      </c>
      <c r="AS106" s="13">
        <v>1907</v>
      </c>
      <c r="AT106" s="13">
        <f t="shared" si="28"/>
        <v>0</v>
      </c>
      <c r="AU106" s="13">
        <v>0</v>
      </c>
      <c r="AV106" s="13"/>
      <c r="AW106" s="13">
        <f t="shared" si="42"/>
        <v>1907</v>
      </c>
      <c r="AX106" s="13">
        <v>1907</v>
      </c>
      <c r="AY106" s="13"/>
      <c r="AZ106" s="13">
        <v>1907</v>
      </c>
      <c r="BA106" s="13"/>
      <c r="BB106" s="13">
        <v>0</v>
      </c>
      <c r="BC106" s="13">
        <f t="shared" si="29"/>
        <v>0</v>
      </c>
      <c r="BD106" s="13">
        <v>0</v>
      </c>
      <c r="BE106" s="13"/>
      <c r="BF106" s="13">
        <f t="shared" si="43"/>
        <v>0</v>
      </c>
      <c r="BG106" s="13"/>
      <c r="BH106" s="13"/>
      <c r="BI106" s="13"/>
      <c r="BJ106" s="13"/>
      <c r="BK106" s="13">
        <v>0</v>
      </c>
      <c r="BL106" s="13">
        <f t="shared" si="30"/>
        <v>0</v>
      </c>
      <c r="BM106" s="13">
        <v>0</v>
      </c>
      <c r="BN106" s="13"/>
      <c r="BO106" s="13">
        <f t="shared" si="44"/>
        <v>0</v>
      </c>
      <c r="BP106" s="13"/>
      <c r="BQ106" s="13"/>
      <c r="BR106" s="13"/>
      <c r="BS106" s="13"/>
      <c r="BT106" s="13">
        <v>827</v>
      </c>
      <c r="BU106" s="13">
        <v>0</v>
      </c>
      <c r="BV106" s="13">
        <f t="shared" si="35"/>
        <v>0</v>
      </c>
      <c r="BW106" s="13">
        <v>0</v>
      </c>
      <c r="BX106" s="93">
        <v>9010</v>
      </c>
      <c r="BY106" s="13">
        <f t="shared" si="45"/>
        <v>9837</v>
      </c>
      <c r="BZ106" s="13"/>
      <c r="CA106" s="13"/>
      <c r="CB106" s="13"/>
      <c r="CC106" s="13"/>
      <c r="CD106" s="13"/>
      <c r="CE106" s="13">
        <v>0</v>
      </c>
      <c r="CF106" s="13">
        <f t="shared" si="38"/>
        <v>0</v>
      </c>
      <c r="CG106" s="13">
        <v>0</v>
      </c>
      <c r="CH106" s="93">
        <v>9010</v>
      </c>
      <c r="CI106" s="13">
        <f t="shared" si="46"/>
        <v>9010</v>
      </c>
      <c r="CJ106" s="13"/>
      <c r="CK106" s="13"/>
      <c r="CL106" s="13"/>
      <c r="CM106" s="13"/>
      <c r="CN106" s="13"/>
      <c r="CO106" s="13">
        <v>0</v>
      </c>
      <c r="CP106" s="13">
        <f t="shared" si="39"/>
        <v>0</v>
      </c>
      <c r="CQ106" s="13">
        <v>0</v>
      </c>
      <c r="CR106" s="93">
        <v>9010</v>
      </c>
      <c r="CS106" s="13">
        <f t="shared" si="47"/>
        <v>9010</v>
      </c>
    </row>
    <row r="107" spans="1:97">
      <c r="A107" s="4">
        <v>650222600</v>
      </c>
      <c r="B107" s="13" t="s">
        <v>163</v>
      </c>
      <c r="C107" s="2">
        <v>101</v>
      </c>
      <c r="D107" s="13" t="s">
        <v>144</v>
      </c>
      <c r="E107" s="6" t="s">
        <v>275</v>
      </c>
      <c r="F107" s="24" t="s">
        <v>252</v>
      </c>
      <c r="G107" s="14" t="s">
        <v>163</v>
      </c>
      <c r="H107" s="13" t="s">
        <v>437</v>
      </c>
      <c r="I107" s="13">
        <v>2890</v>
      </c>
      <c r="J107" s="13">
        <v>0</v>
      </c>
      <c r="K107" s="13">
        <v>0</v>
      </c>
      <c r="L107" s="13"/>
      <c r="M107" s="13">
        <v>2890</v>
      </c>
      <c r="N107" s="13"/>
      <c r="O107" s="13"/>
      <c r="P107" s="13"/>
      <c r="Q107" s="13"/>
      <c r="R107" s="13">
        <v>2890</v>
      </c>
      <c r="S107" s="13">
        <v>0</v>
      </c>
      <c r="T107" s="13">
        <v>0</v>
      </c>
      <c r="U107" s="13"/>
      <c r="V107" s="13">
        <f t="shared" si="40"/>
        <v>2890</v>
      </c>
      <c r="W107" s="13"/>
      <c r="X107" s="13"/>
      <c r="Y107" s="13"/>
      <c r="Z107" s="13"/>
      <c r="AA107" s="13">
        <v>2890</v>
      </c>
      <c r="AB107" s="13">
        <f t="shared" si="26"/>
        <v>0</v>
      </c>
      <c r="AC107" s="13">
        <v>0</v>
      </c>
      <c r="AD107" s="13"/>
      <c r="AE107" s="13">
        <f t="shared" si="41"/>
        <v>2890</v>
      </c>
      <c r="AF107" s="13"/>
      <c r="AG107" s="13"/>
      <c r="AH107" s="13"/>
      <c r="AI107" s="13"/>
      <c r="AJ107" s="13">
        <v>2890</v>
      </c>
      <c r="AK107" s="13">
        <f t="shared" si="27"/>
        <v>0</v>
      </c>
      <c r="AL107" s="13"/>
      <c r="AM107" s="13"/>
      <c r="AN107" s="13">
        <v>0</v>
      </c>
      <c r="AO107" s="13"/>
      <c r="AP107" s="13"/>
      <c r="AQ107" s="13"/>
      <c r="AR107" s="13"/>
      <c r="AS107" s="13">
        <v>2890</v>
      </c>
      <c r="AT107" s="13">
        <f t="shared" si="28"/>
        <v>0</v>
      </c>
      <c r="AU107" s="13">
        <v>0</v>
      </c>
      <c r="AV107" s="13"/>
      <c r="AW107" s="13">
        <f t="shared" si="42"/>
        <v>2890</v>
      </c>
      <c r="AX107" s="13">
        <v>2890</v>
      </c>
      <c r="AY107" s="13"/>
      <c r="AZ107" s="13">
        <v>2890</v>
      </c>
      <c r="BA107" s="13"/>
      <c r="BB107" s="13">
        <v>0</v>
      </c>
      <c r="BC107" s="13">
        <f t="shared" si="29"/>
        <v>0</v>
      </c>
      <c r="BD107" s="13">
        <v>0</v>
      </c>
      <c r="BE107" s="13"/>
      <c r="BF107" s="13">
        <f t="shared" si="43"/>
        <v>0</v>
      </c>
      <c r="BG107" s="13"/>
      <c r="BH107" s="13"/>
      <c r="BI107" s="13"/>
      <c r="BJ107" s="13"/>
      <c r="BK107" s="13">
        <v>0</v>
      </c>
      <c r="BL107" s="13">
        <f t="shared" si="30"/>
        <v>0</v>
      </c>
      <c r="BM107" s="13">
        <v>0</v>
      </c>
      <c r="BN107" s="13"/>
      <c r="BO107" s="13">
        <f t="shared" si="44"/>
        <v>0</v>
      </c>
      <c r="BP107" s="13"/>
      <c r="BQ107" s="13"/>
      <c r="BR107" s="13"/>
      <c r="BS107" s="13"/>
      <c r="BT107" s="13">
        <v>2850</v>
      </c>
      <c r="BU107" s="13">
        <v>0</v>
      </c>
      <c r="BV107" s="13">
        <f t="shared" si="35"/>
        <v>0</v>
      </c>
      <c r="BW107" s="13">
        <v>0</v>
      </c>
      <c r="BX107" s="93">
        <v>0</v>
      </c>
      <c r="BY107" s="13">
        <f t="shared" si="45"/>
        <v>2850</v>
      </c>
      <c r="BZ107" s="13"/>
      <c r="CA107" s="13"/>
      <c r="CB107" s="13"/>
      <c r="CC107" s="13"/>
      <c r="CD107" s="13"/>
      <c r="CE107" s="13">
        <v>0</v>
      </c>
      <c r="CF107" s="13">
        <f t="shared" si="38"/>
        <v>0</v>
      </c>
      <c r="CG107" s="13">
        <v>0</v>
      </c>
      <c r="CH107" s="93">
        <v>0</v>
      </c>
      <c r="CI107" s="13">
        <f t="shared" si="46"/>
        <v>0</v>
      </c>
      <c r="CJ107" s="13"/>
      <c r="CK107" s="13"/>
      <c r="CL107" s="13"/>
      <c r="CM107" s="13"/>
      <c r="CN107" s="13"/>
      <c r="CO107" s="13">
        <v>0</v>
      </c>
      <c r="CP107" s="13">
        <f t="shared" si="39"/>
        <v>0</v>
      </c>
      <c r="CQ107" s="13">
        <v>0</v>
      </c>
      <c r="CR107" s="93">
        <v>0</v>
      </c>
      <c r="CS107" s="13">
        <f t="shared" si="47"/>
        <v>0</v>
      </c>
    </row>
    <row r="108" spans="1:97">
      <c r="A108" s="4">
        <v>650233800</v>
      </c>
      <c r="B108" s="13" t="s">
        <v>322</v>
      </c>
      <c r="C108" s="2">
        <v>102</v>
      </c>
      <c r="D108" s="13" t="s">
        <v>144</v>
      </c>
      <c r="E108" s="6" t="s">
        <v>95</v>
      </c>
      <c r="F108" s="13" t="s">
        <v>252</v>
      </c>
      <c r="G108" s="14">
        <v>0.45</v>
      </c>
      <c r="H108" s="13" t="s">
        <v>437</v>
      </c>
      <c r="I108" s="13">
        <v>1412</v>
      </c>
      <c r="J108" s="13">
        <v>4800</v>
      </c>
      <c r="K108" s="13">
        <v>4800</v>
      </c>
      <c r="L108" s="13"/>
      <c r="M108" s="13">
        <v>6212</v>
      </c>
      <c r="N108" s="13"/>
      <c r="O108" s="13"/>
      <c r="P108" s="13"/>
      <c r="Q108" s="13"/>
      <c r="R108" s="13">
        <v>1412</v>
      </c>
      <c r="S108" s="13">
        <v>4800</v>
      </c>
      <c r="T108" s="13">
        <v>4800</v>
      </c>
      <c r="U108" s="13"/>
      <c r="V108" s="13">
        <f t="shared" si="40"/>
        <v>6212</v>
      </c>
      <c r="W108" s="13"/>
      <c r="X108" s="13"/>
      <c r="Y108" s="13"/>
      <c r="Z108" s="13"/>
      <c r="AA108" s="13">
        <v>1412</v>
      </c>
      <c r="AB108" s="13">
        <f t="shared" si="26"/>
        <v>4800</v>
      </c>
      <c r="AC108" s="13">
        <v>4800</v>
      </c>
      <c r="AD108" s="13"/>
      <c r="AE108" s="13">
        <f t="shared" si="41"/>
        <v>6212</v>
      </c>
      <c r="AF108" s="13"/>
      <c r="AG108" s="13"/>
      <c r="AH108" s="13"/>
      <c r="AI108" s="13"/>
      <c r="AJ108" s="13">
        <v>1412</v>
      </c>
      <c r="AK108" s="13">
        <f t="shared" si="27"/>
        <v>4800</v>
      </c>
      <c r="AL108" s="13"/>
      <c r="AM108" s="13"/>
      <c r="AN108" s="13">
        <v>0</v>
      </c>
      <c r="AO108" s="13"/>
      <c r="AP108" s="13"/>
      <c r="AQ108" s="13"/>
      <c r="AR108" s="13">
        <v>4800</v>
      </c>
      <c r="AS108" s="13">
        <v>1412</v>
      </c>
      <c r="AT108" s="13">
        <f t="shared" si="28"/>
        <v>0</v>
      </c>
      <c r="AU108" s="13">
        <v>0</v>
      </c>
      <c r="AV108" s="13"/>
      <c r="AW108" s="13">
        <f t="shared" si="42"/>
        <v>1412</v>
      </c>
      <c r="AX108" s="13">
        <v>1412</v>
      </c>
      <c r="AY108" s="13"/>
      <c r="AZ108" s="13">
        <v>1412</v>
      </c>
      <c r="BA108" s="13"/>
      <c r="BB108" s="13">
        <v>0</v>
      </c>
      <c r="BC108" s="13">
        <f t="shared" si="29"/>
        <v>0</v>
      </c>
      <c r="BD108" s="13">
        <v>0</v>
      </c>
      <c r="BE108" s="13"/>
      <c r="BF108" s="13">
        <f t="shared" si="43"/>
        <v>0</v>
      </c>
      <c r="BG108" s="13"/>
      <c r="BH108" s="13"/>
      <c r="BI108" s="13"/>
      <c r="BJ108" s="13"/>
      <c r="BK108" s="13">
        <v>0</v>
      </c>
      <c r="BL108" s="13">
        <f t="shared" si="30"/>
        <v>0</v>
      </c>
      <c r="BM108" s="13">
        <v>0</v>
      </c>
      <c r="BN108" s="13"/>
      <c r="BO108" s="13">
        <f t="shared" si="44"/>
        <v>0</v>
      </c>
      <c r="BP108" s="13"/>
      <c r="BQ108" s="13"/>
      <c r="BR108" s="13"/>
      <c r="BS108" s="13"/>
      <c r="BT108" s="13">
        <v>932</v>
      </c>
      <c r="BU108" s="13">
        <v>0</v>
      </c>
      <c r="BV108" s="13">
        <f t="shared" si="35"/>
        <v>0</v>
      </c>
      <c r="BW108" s="13">
        <v>0</v>
      </c>
      <c r="BX108" s="93">
        <v>9240</v>
      </c>
      <c r="BY108" s="13">
        <f t="shared" si="45"/>
        <v>10172</v>
      </c>
      <c r="BZ108" s="13"/>
      <c r="CA108" s="13"/>
      <c r="CB108" s="13"/>
      <c r="CC108" s="13"/>
      <c r="CD108" s="13"/>
      <c r="CE108" s="13">
        <v>0</v>
      </c>
      <c r="CF108" s="13">
        <f t="shared" si="38"/>
        <v>0</v>
      </c>
      <c r="CG108" s="13">
        <v>0</v>
      </c>
      <c r="CH108" s="93">
        <v>9240</v>
      </c>
      <c r="CI108" s="13">
        <f t="shared" si="46"/>
        <v>9240</v>
      </c>
      <c r="CJ108" s="13"/>
      <c r="CK108" s="13"/>
      <c r="CL108" s="13"/>
      <c r="CM108" s="13"/>
      <c r="CN108" s="13"/>
      <c r="CO108" s="13">
        <v>0</v>
      </c>
      <c r="CP108" s="13">
        <f t="shared" si="39"/>
        <v>0</v>
      </c>
      <c r="CQ108" s="13">
        <v>0</v>
      </c>
      <c r="CR108" s="93">
        <v>9240</v>
      </c>
      <c r="CS108" s="13">
        <f t="shared" si="47"/>
        <v>9240</v>
      </c>
    </row>
    <row r="109" spans="1:97">
      <c r="A109" s="4">
        <v>650245000</v>
      </c>
      <c r="B109" s="13" t="s">
        <v>325</v>
      </c>
      <c r="C109" s="2">
        <v>103</v>
      </c>
      <c r="D109" s="13" t="s">
        <v>155</v>
      </c>
      <c r="E109" s="6" t="s">
        <v>483</v>
      </c>
      <c r="F109" s="13" t="s">
        <v>267</v>
      </c>
      <c r="G109" s="13">
        <v>6</v>
      </c>
      <c r="H109" s="13" t="s">
        <v>440</v>
      </c>
      <c r="I109" s="13">
        <v>320</v>
      </c>
      <c r="J109" s="13">
        <v>2440</v>
      </c>
      <c r="K109" s="13">
        <v>2440</v>
      </c>
      <c r="L109" s="13"/>
      <c r="M109" s="13">
        <v>2760</v>
      </c>
      <c r="N109" s="13"/>
      <c r="O109" s="13"/>
      <c r="P109" s="13"/>
      <c r="Q109" s="13"/>
      <c r="R109" s="13">
        <v>320</v>
      </c>
      <c r="S109" s="13">
        <v>2440</v>
      </c>
      <c r="T109" s="13">
        <v>2440</v>
      </c>
      <c r="U109" s="13"/>
      <c r="V109" s="13">
        <f t="shared" si="40"/>
        <v>2760</v>
      </c>
      <c r="W109" s="13"/>
      <c r="X109" s="13"/>
      <c r="Y109" s="13"/>
      <c r="Z109" s="13"/>
      <c r="AA109" s="13">
        <v>320</v>
      </c>
      <c r="AB109" s="13">
        <f t="shared" si="26"/>
        <v>2440</v>
      </c>
      <c r="AC109" s="13">
        <v>2440</v>
      </c>
      <c r="AD109" s="13"/>
      <c r="AE109" s="13">
        <f t="shared" si="41"/>
        <v>2760</v>
      </c>
      <c r="AF109" s="13"/>
      <c r="AG109" s="13"/>
      <c r="AH109" s="13"/>
      <c r="AI109" s="13"/>
      <c r="AJ109" s="13">
        <v>320</v>
      </c>
      <c r="AK109" s="13">
        <f t="shared" si="27"/>
        <v>2440</v>
      </c>
      <c r="AL109" s="13"/>
      <c r="AM109" s="13"/>
      <c r="AN109" s="13">
        <v>0</v>
      </c>
      <c r="AO109" s="13"/>
      <c r="AP109" s="13"/>
      <c r="AQ109" s="13"/>
      <c r="AR109" s="13"/>
      <c r="AS109" s="13">
        <v>320</v>
      </c>
      <c r="AT109" s="13">
        <f t="shared" si="28"/>
        <v>2440</v>
      </c>
      <c r="AU109" s="13">
        <v>2440</v>
      </c>
      <c r="AV109" s="13"/>
      <c r="AW109" s="13">
        <f t="shared" si="42"/>
        <v>2760</v>
      </c>
      <c r="AX109" s="13"/>
      <c r="AY109" s="13"/>
      <c r="AZ109" s="13">
        <v>480</v>
      </c>
      <c r="BA109" s="13"/>
      <c r="BB109" s="13">
        <v>320</v>
      </c>
      <c r="BC109" s="13">
        <f t="shared" si="29"/>
        <v>1960</v>
      </c>
      <c r="BD109" s="13">
        <v>1960</v>
      </c>
      <c r="BE109" s="13"/>
      <c r="BF109" s="13">
        <f t="shared" si="43"/>
        <v>2280</v>
      </c>
      <c r="BG109" s="13"/>
      <c r="BH109" s="13"/>
      <c r="BI109" s="13"/>
      <c r="BJ109" s="13"/>
      <c r="BK109" s="13">
        <v>320</v>
      </c>
      <c r="BL109" s="13">
        <f t="shared" si="30"/>
        <v>1960</v>
      </c>
      <c r="BM109" s="13">
        <v>1960</v>
      </c>
      <c r="BN109" s="13"/>
      <c r="BO109" s="13">
        <f t="shared" si="44"/>
        <v>2280</v>
      </c>
      <c r="BP109" s="13"/>
      <c r="BQ109" s="13"/>
      <c r="BR109" s="13"/>
      <c r="BS109" s="13"/>
      <c r="BT109" s="13">
        <v>0</v>
      </c>
      <c r="BU109" s="24">
        <v>320</v>
      </c>
      <c r="BV109" s="13">
        <f t="shared" si="35"/>
        <v>1960</v>
      </c>
      <c r="BW109" s="13">
        <v>1960</v>
      </c>
      <c r="BX109" s="93">
        <v>0</v>
      </c>
      <c r="BY109" s="13">
        <f t="shared" si="45"/>
        <v>2280</v>
      </c>
      <c r="BZ109" s="13"/>
      <c r="CA109" s="13"/>
      <c r="CB109" s="13"/>
      <c r="CC109" s="13"/>
      <c r="CD109" s="13"/>
      <c r="CE109" s="24">
        <v>320</v>
      </c>
      <c r="CF109" s="13">
        <f t="shared" si="38"/>
        <v>1960</v>
      </c>
      <c r="CG109" s="13">
        <v>1960</v>
      </c>
      <c r="CH109" s="93">
        <v>0</v>
      </c>
      <c r="CI109" s="13">
        <f t="shared" si="46"/>
        <v>2280</v>
      </c>
      <c r="CJ109" s="13"/>
      <c r="CK109" s="13"/>
      <c r="CL109" s="13"/>
      <c r="CM109" s="13"/>
      <c r="CN109" s="13"/>
      <c r="CO109" s="24">
        <v>320</v>
      </c>
      <c r="CP109" s="13">
        <f t="shared" si="39"/>
        <v>1960</v>
      </c>
      <c r="CQ109" s="13">
        <v>1960</v>
      </c>
      <c r="CR109" s="93">
        <v>0</v>
      </c>
      <c r="CS109" s="13">
        <f t="shared" si="47"/>
        <v>2280</v>
      </c>
    </row>
    <row r="110" spans="1:97">
      <c r="A110" s="4">
        <v>650247100</v>
      </c>
      <c r="B110" s="13" t="s">
        <v>325</v>
      </c>
      <c r="C110" s="2">
        <v>104</v>
      </c>
      <c r="D110" s="13" t="s">
        <v>144</v>
      </c>
      <c r="E110" s="6" t="s">
        <v>228</v>
      </c>
      <c r="F110" s="13" t="s">
        <v>267</v>
      </c>
      <c r="G110" s="13">
        <v>6</v>
      </c>
      <c r="H110" s="13" t="s">
        <v>440</v>
      </c>
      <c r="I110" s="13">
        <v>0</v>
      </c>
      <c r="J110" s="13">
        <v>1960</v>
      </c>
      <c r="K110" s="13">
        <v>1960</v>
      </c>
      <c r="L110" s="13"/>
      <c r="M110" s="13">
        <v>1960</v>
      </c>
      <c r="N110" s="13"/>
      <c r="O110" s="13"/>
      <c r="P110" s="13"/>
      <c r="Q110" s="13"/>
      <c r="R110" s="13">
        <v>0</v>
      </c>
      <c r="S110" s="13">
        <v>1960</v>
      </c>
      <c r="T110" s="13">
        <v>1960</v>
      </c>
      <c r="U110" s="13"/>
      <c r="V110" s="13">
        <f t="shared" si="40"/>
        <v>1960</v>
      </c>
      <c r="W110" s="13"/>
      <c r="X110" s="13"/>
      <c r="Y110" s="13"/>
      <c r="Z110" s="13"/>
      <c r="AA110" s="13">
        <v>0</v>
      </c>
      <c r="AB110" s="13">
        <f t="shared" si="26"/>
        <v>1960</v>
      </c>
      <c r="AC110" s="13">
        <v>1960</v>
      </c>
      <c r="AD110" s="13"/>
      <c r="AE110" s="13">
        <f t="shared" si="41"/>
        <v>1960</v>
      </c>
      <c r="AF110" s="13"/>
      <c r="AG110" s="13"/>
      <c r="AH110" s="13"/>
      <c r="AI110" s="13"/>
      <c r="AJ110" s="13">
        <v>0</v>
      </c>
      <c r="AK110" s="13">
        <f t="shared" si="27"/>
        <v>1960</v>
      </c>
      <c r="AL110" s="13"/>
      <c r="AM110" s="13"/>
      <c r="AN110" s="13">
        <v>0</v>
      </c>
      <c r="AO110" s="13"/>
      <c r="AP110" s="13"/>
      <c r="AQ110" s="13"/>
      <c r="AR110" s="13">
        <v>180</v>
      </c>
      <c r="AS110" s="13">
        <v>0</v>
      </c>
      <c r="AT110" s="13">
        <f t="shared" si="28"/>
        <v>1780</v>
      </c>
      <c r="AU110" s="13">
        <v>1780</v>
      </c>
      <c r="AV110" s="13"/>
      <c r="AW110" s="13">
        <f t="shared" si="42"/>
        <v>1780</v>
      </c>
      <c r="AX110" s="13"/>
      <c r="AY110" s="13"/>
      <c r="AZ110" s="13"/>
      <c r="BA110" s="13"/>
      <c r="BB110" s="13">
        <v>0</v>
      </c>
      <c r="BC110" s="13">
        <f t="shared" si="29"/>
        <v>1780</v>
      </c>
      <c r="BD110" s="13">
        <v>1780</v>
      </c>
      <c r="BE110" s="13"/>
      <c r="BF110" s="13">
        <f t="shared" si="43"/>
        <v>1780</v>
      </c>
      <c r="BG110" s="13"/>
      <c r="BH110" s="13"/>
      <c r="BI110" s="13"/>
      <c r="BJ110" s="13">
        <v>10</v>
      </c>
      <c r="BK110" s="13">
        <v>0</v>
      </c>
      <c r="BL110" s="13">
        <f t="shared" si="30"/>
        <v>1770</v>
      </c>
      <c r="BM110" s="13">
        <v>1770</v>
      </c>
      <c r="BN110" s="13"/>
      <c r="BO110" s="13">
        <f t="shared" si="44"/>
        <v>1770</v>
      </c>
      <c r="BP110" s="13"/>
      <c r="BQ110" s="13"/>
      <c r="BR110" s="13"/>
      <c r="BS110" s="13">
        <v>101</v>
      </c>
      <c r="BT110" s="13"/>
      <c r="BU110" s="13">
        <v>0</v>
      </c>
      <c r="BV110" s="13">
        <f t="shared" si="35"/>
        <v>1669</v>
      </c>
      <c r="BW110" s="13">
        <v>1669</v>
      </c>
      <c r="BX110" s="93">
        <v>291</v>
      </c>
      <c r="BY110" s="13">
        <f t="shared" si="45"/>
        <v>1960</v>
      </c>
      <c r="BZ110" s="13"/>
      <c r="CA110" s="13"/>
      <c r="CB110" s="13"/>
      <c r="CC110" s="13"/>
      <c r="CD110" s="13"/>
      <c r="CE110" s="13">
        <v>0</v>
      </c>
      <c r="CF110" s="13">
        <f t="shared" si="38"/>
        <v>1669</v>
      </c>
      <c r="CG110" s="13">
        <v>1669</v>
      </c>
      <c r="CH110" s="93">
        <v>291</v>
      </c>
      <c r="CI110" s="13">
        <f t="shared" si="46"/>
        <v>1960</v>
      </c>
      <c r="CJ110" s="13"/>
      <c r="CK110" s="13"/>
      <c r="CL110" s="13"/>
      <c r="CM110" s="13"/>
      <c r="CN110" s="13"/>
      <c r="CO110" s="13">
        <v>0</v>
      </c>
      <c r="CP110" s="13">
        <f t="shared" si="39"/>
        <v>1669</v>
      </c>
      <c r="CQ110" s="13">
        <v>1669</v>
      </c>
      <c r="CR110" s="93">
        <v>291</v>
      </c>
      <c r="CS110" s="13">
        <f t="shared" si="47"/>
        <v>1960</v>
      </c>
    </row>
    <row r="111" spans="1:97">
      <c r="A111" s="4">
        <v>660047701</v>
      </c>
      <c r="B111" s="13" t="s">
        <v>327</v>
      </c>
      <c r="C111" s="2">
        <v>105</v>
      </c>
      <c r="D111" s="13" t="s">
        <v>158</v>
      </c>
      <c r="E111" s="6" t="s">
        <v>98</v>
      </c>
      <c r="F111" s="13" t="s">
        <v>158</v>
      </c>
      <c r="G111" s="13">
        <v>4.49</v>
      </c>
      <c r="H111" s="13" t="s">
        <v>442</v>
      </c>
      <c r="I111" s="13">
        <v>337</v>
      </c>
      <c r="J111" s="13">
        <v>2000</v>
      </c>
      <c r="K111" s="13">
        <v>2000</v>
      </c>
      <c r="L111" s="13"/>
      <c r="M111" s="13">
        <v>2337</v>
      </c>
      <c r="N111" s="13"/>
      <c r="O111" s="13"/>
      <c r="P111" s="13"/>
      <c r="Q111" s="13"/>
      <c r="R111" s="13">
        <v>337</v>
      </c>
      <c r="S111" s="13">
        <v>2000</v>
      </c>
      <c r="T111" s="13">
        <v>2000</v>
      </c>
      <c r="U111" s="13"/>
      <c r="V111" s="13">
        <f t="shared" si="40"/>
        <v>2337</v>
      </c>
      <c r="W111" s="13"/>
      <c r="X111" s="13"/>
      <c r="Y111" s="13"/>
      <c r="Z111" s="13"/>
      <c r="AA111" s="13">
        <v>337</v>
      </c>
      <c r="AB111" s="13">
        <f t="shared" si="26"/>
        <v>2000</v>
      </c>
      <c r="AC111" s="13">
        <v>2000</v>
      </c>
      <c r="AD111" s="13"/>
      <c r="AE111" s="13">
        <f t="shared" si="41"/>
        <v>2337</v>
      </c>
      <c r="AF111" s="13"/>
      <c r="AG111" s="13"/>
      <c r="AH111" s="13"/>
      <c r="AI111" s="13"/>
      <c r="AJ111" s="13">
        <v>337</v>
      </c>
      <c r="AK111" s="13">
        <f t="shared" si="27"/>
        <v>2000</v>
      </c>
      <c r="AL111" s="13"/>
      <c r="AM111" s="13"/>
      <c r="AN111" s="13">
        <v>0</v>
      </c>
      <c r="AO111" s="13"/>
      <c r="AP111" s="13"/>
      <c r="AQ111" s="13">
        <v>720</v>
      </c>
      <c r="AR111" s="13">
        <v>225</v>
      </c>
      <c r="AS111" s="13">
        <v>337</v>
      </c>
      <c r="AT111" s="13">
        <f t="shared" si="28"/>
        <v>1055</v>
      </c>
      <c r="AU111" s="13">
        <v>1775</v>
      </c>
      <c r="AV111" s="13"/>
      <c r="AW111" s="13">
        <f t="shared" si="42"/>
        <v>1392</v>
      </c>
      <c r="AX111" s="13"/>
      <c r="AY111" s="13"/>
      <c r="AZ111" s="13"/>
      <c r="BA111" s="13"/>
      <c r="BB111" s="13">
        <v>337</v>
      </c>
      <c r="BC111" s="13">
        <f t="shared" si="29"/>
        <v>1055</v>
      </c>
      <c r="BD111" s="13">
        <v>1055</v>
      </c>
      <c r="BE111" s="13"/>
      <c r="BF111" s="13">
        <f t="shared" si="43"/>
        <v>1392</v>
      </c>
      <c r="BG111" s="13"/>
      <c r="BH111" s="13"/>
      <c r="BI111" s="13"/>
      <c r="BJ111" s="13">
        <v>2</v>
      </c>
      <c r="BK111" s="13">
        <v>337</v>
      </c>
      <c r="BL111" s="13">
        <f t="shared" si="30"/>
        <v>1053</v>
      </c>
      <c r="BM111" s="13">
        <v>1053</v>
      </c>
      <c r="BN111" s="13"/>
      <c r="BO111" s="13">
        <f t="shared" si="44"/>
        <v>1390</v>
      </c>
      <c r="BP111" s="13"/>
      <c r="BQ111" s="13"/>
      <c r="BR111" s="13"/>
      <c r="BS111" s="13">
        <v>125</v>
      </c>
      <c r="BT111" s="13">
        <v>0</v>
      </c>
      <c r="BU111" s="24">
        <v>337</v>
      </c>
      <c r="BV111" s="13">
        <f t="shared" si="35"/>
        <v>928</v>
      </c>
      <c r="BW111" s="13">
        <v>928</v>
      </c>
      <c r="BX111" s="93">
        <v>123</v>
      </c>
      <c r="BY111" s="13">
        <f t="shared" si="45"/>
        <v>1388</v>
      </c>
      <c r="BZ111" s="13"/>
      <c r="CA111" s="13"/>
      <c r="CB111" s="13"/>
      <c r="CC111" s="13"/>
      <c r="CD111" s="13"/>
      <c r="CE111" s="24">
        <v>337</v>
      </c>
      <c r="CF111" s="13">
        <f t="shared" si="38"/>
        <v>928</v>
      </c>
      <c r="CG111" s="13">
        <v>928</v>
      </c>
      <c r="CH111" s="93">
        <v>123</v>
      </c>
      <c r="CI111" s="13">
        <f t="shared" si="46"/>
        <v>1388</v>
      </c>
      <c r="CJ111" s="13"/>
      <c r="CK111" s="13"/>
      <c r="CL111" s="13"/>
      <c r="CM111" s="13"/>
      <c r="CN111" s="13"/>
      <c r="CO111" s="24">
        <v>337</v>
      </c>
      <c r="CP111" s="13">
        <f t="shared" si="39"/>
        <v>928</v>
      </c>
      <c r="CQ111" s="13">
        <v>928</v>
      </c>
      <c r="CR111" s="93">
        <v>123</v>
      </c>
      <c r="CS111" s="13">
        <f t="shared" si="47"/>
        <v>1388</v>
      </c>
    </row>
    <row r="112" spans="1:97">
      <c r="A112" s="4">
        <v>660049100</v>
      </c>
      <c r="B112" s="13" t="s">
        <v>325</v>
      </c>
      <c r="C112" s="2">
        <v>106</v>
      </c>
      <c r="D112" s="13" t="s">
        <v>158</v>
      </c>
      <c r="E112" s="6" t="s">
        <v>430</v>
      </c>
      <c r="F112" s="13" t="s">
        <v>158</v>
      </c>
      <c r="G112" s="13">
        <v>8.2799999999999994</v>
      </c>
      <c r="H112" s="13" t="s">
        <v>442</v>
      </c>
      <c r="I112" s="13">
        <v>198</v>
      </c>
      <c r="J112" s="13">
        <v>0</v>
      </c>
      <c r="K112" s="13">
        <v>0</v>
      </c>
      <c r="L112" s="13"/>
      <c r="M112" s="13">
        <v>198</v>
      </c>
      <c r="N112" s="13"/>
      <c r="O112" s="13"/>
      <c r="P112" s="13"/>
      <c r="Q112" s="13"/>
      <c r="R112" s="13">
        <v>198</v>
      </c>
      <c r="S112" s="13">
        <v>0</v>
      </c>
      <c r="T112" s="13">
        <v>0</v>
      </c>
      <c r="U112" s="13"/>
      <c r="V112" s="13">
        <f t="shared" si="40"/>
        <v>198</v>
      </c>
      <c r="W112" s="13"/>
      <c r="X112" s="13"/>
      <c r="Y112" s="13"/>
      <c r="Z112" s="13"/>
      <c r="AA112" s="13">
        <v>198</v>
      </c>
      <c r="AB112" s="13">
        <f t="shared" si="26"/>
        <v>0</v>
      </c>
      <c r="AC112" s="13">
        <v>0</v>
      </c>
      <c r="AD112" s="13"/>
      <c r="AE112" s="13">
        <f t="shared" si="41"/>
        <v>198</v>
      </c>
      <c r="AF112" s="13"/>
      <c r="AG112" s="13"/>
      <c r="AH112" s="13"/>
      <c r="AI112" s="13"/>
      <c r="AJ112" s="13">
        <v>198</v>
      </c>
      <c r="AK112" s="13">
        <f t="shared" si="27"/>
        <v>0</v>
      </c>
      <c r="AL112" s="13"/>
      <c r="AM112" s="13"/>
      <c r="AN112" s="13">
        <v>0</v>
      </c>
      <c r="AO112" s="13"/>
      <c r="AP112" s="13"/>
      <c r="AQ112" s="13"/>
      <c r="AR112" s="13"/>
      <c r="AS112" s="13">
        <v>198</v>
      </c>
      <c r="AT112" s="13">
        <f t="shared" si="28"/>
        <v>0</v>
      </c>
      <c r="AU112" s="13">
        <v>0</v>
      </c>
      <c r="AV112" s="13"/>
      <c r="AW112" s="13">
        <f t="shared" si="42"/>
        <v>198</v>
      </c>
      <c r="AX112" s="13"/>
      <c r="AY112" s="13"/>
      <c r="AZ112" s="13"/>
      <c r="BA112" s="13"/>
      <c r="BB112" s="13">
        <v>198</v>
      </c>
      <c r="BC112" s="13">
        <f t="shared" si="29"/>
        <v>0</v>
      </c>
      <c r="BD112" s="13">
        <v>0</v>
      </c>
      <c r="BE112" s="13"/>
      <c r="BF112" s="13">
        <f t="shared" si="43"/>
        <v>198</v>
      </c>
      <c r="BG112" s="13">
        <v>1080</v>
      </c>
      <c r="BH112" s="13"/>
      <c r="BI112" s="13">
        <v>120</v>
      </c>
      <c r="BJ112" s="13">
        <v>45</v>
      </c>
      <c r="BK112" s="13">
        <v>198</v>
      </c>
      <c r="BL112" s="13">
        <f t="shared" si="30"/>
        <v>915</v>
      </c>
      <c r="BM112" s="13">
        <v>915</v>
      </c>
      <c r="BN112" s="13"/>
      <c r="BO112" s="13">
        <f t="shared" si="44"/>
        <v>1113</v>
      </c>
      <c r="BP112" s="13"/>
      <c r="BQ112" s="13"/>
      <c r="BR112" s="13"/>
      <c r="BS112" s="13">
        <v>25</v>
      </c>
      <c r="BT112" s="13">
        <v>0</v>
      </c>
      <c r="BU112" s="13">
        <v>0</v>
      </c>
      <c r="BV112" s="13">
        <f t="shared" si="35"/>
        <v>890</v>
      </c>
      <c r="BW112" s="13">
        <v>890</v>
      </c>
      <c r="BX112" s="93">
        <v>0</v>
      </c>
      <c r="BY112" s="13">
        <f t="shared" si="45"/>
        <v>890</v>
      </c>
      <c r="BZ112" s="13"/>
      <c r="CA112" s="13"/>
      <c r="CB112" s="13"/>
      <c r="CC112" s="13">
        <v>45</v>
      </c>
      <c r="CD112" s="13"/>
      <c r="CE112" s="13">
        <v>0</v>
      </c>
      <c r="CF112" s="13">
        <f t="shared" si="38"/>
        <v>845</v>
      </c>
      <c r="CG112" s="13">
        <v>845</v>
      </c>
      <c r="CH112" s="93">
        <v>45</v>
      </c>
      <c r="CI112" s="13">
        <f t="shared" si="46"/>
        <v>890</v>
      </c>
      <c r="CJ112" s="13"/>
      <c r="CK112" s="13"/>
      <c r="CL112" s="13"/>
      <c r="CM112" s="13"/>
      <c r="CN112" s="13"/>
      <c r="CO112" s="13">
        <v>0</v>
      </c>
      <c r="CP112" s="13">
        <f t="shared" si="39"/>
        <v>845</v>
      </c>
      <c r="CQ112" s="13">
        <v>845</v>
      </c>
      <c r="CR112" s="93">
        <v>45</v>
      </c>
      <c r="CS112" s="13">
        <f t="shared" si="47"/>
        <v>890</v>
      </c>
    </row>
    <row r="113" spans="1:97">
      <c r="A113" s="4">
        <v>660049400</v>
      </c>
      <c r="B113" s="13" t="s">
        <v>325</v>
      </c>
      <c r="C113" s="2">
        <v>107</v>
      </c>
      <c r="D113" s="13" t="s">
        <v>158</v>
      </c>
      <c r="E113" s="6" t="s">
        <v>499</v>
      </c>
      <c r="F113" s="13" t="s">
        <v>158</v>
      </c>
      <c r="G113" s="13">
        <v>7.36</v>
      </c>
      <c r="H113" s="13" t="s">
        <v>442</v>
      </c>
      <c r="I113" s="13">
        <v>492</v>
      </c>
      <c r="J113" s="13">
        <v>0</v>
      </c>
      <c r="K113" s="13">
        <v>0</v>
      </c>
      <c r="L113" s="13"/>
      <c r="M113" s="13">
        <v>492</v>
      </c>
      <c r="N113" s="13"/>
      <c r="O113" s="13"/>
      <c r="P113" s="13"/>
      <c r="Q113" s="13"/>
      <c r="R113" s="13">
        <v>492</v>
      </c>
      <c r="S113" s="13">
        <v>0</v>
      </c>
      <c r="T113" s="13">
        <v>0</v>
      </c>
      <c r="U113" s="13"/>
      <c r="V113" s="13">
        <f t="shared" si="40"/>
        <v>492</v>
      </c>
      <c r="W113" s="13"/>
      <c r="X113" s="13"/>
      <c r="Y113" s="13"/>
      <c r="Z113" s="13"/>
      <c r="AA113" s="13">
        <v>492</v>
      </c>
      <c r="AB113" s="13">
        <f t="shared" si="26"/>
        <v>0</v>
      </c>
      <c r="AC113" s="13">
        <v>0</v>
      </c>
      <c r="AD113" s="13"/>
      <c r="AE113" s="13">
        <f t="shared" si="41"/>
        <v>492</v>
      </c>
      <c r="AF113" s="13"/>
      <c r="AG113" s="13"/>
      <c r="AH113" s="13"/>
      <c r="AI113" s="13"/>
      <c r="AJ113" s="13">
        <v>492</v>
      </c>
      <c r="AK113" s="13">
        <f t="shared" si="27"/>
        <v>0</v>
      </c>
      <c r="AL113" s="13"/>
      <c r="AM113" s="13"/>
      <c r="AN113" s="13">
        <v>0</v>
      </c>
      <c r="AO113" s="13">
        <v>480</v>
      </c>
      <c r="AP113" s="13"/>
      <c r="AQ113" s="13">
        <v>480</v>
      </c>
      <c r="AR113" s="13"/>
      <c r="AS113" s="13">
        <v>12</v>
      </c>
      <c r="AT113" s="13">
        <f t="shared" si="28"/>
        <v>0</v>
      </c>
      <c r="AU113" s="13">
        <v>492</v>
      </c>
      <c r="AV113" s="13"/>
      <c r="AW113" s="13">
        <f t="shared" si="42"/>
        <v>12</v>
      </c>
      <c r="AX113" s="13"/>
      <c r="AY113" s="13"/>
      <c r="AZ113" s="13"/>
      <c r="BA113" s="13"/>
      <c r="BB113" s="13">
        <v>0</v>
      </c>
      <c r="BC113" s="13">
        <f t="shared" si="29"/>
        <v>0</v>
      </c>
      <c r="BD113" s="13">
        <v>0</v>
      </c>
      <c r="BE113" s="13"/>
      <c r="BF113" s="13">
        <f t="shared" si="43"/>
        <v>0</v>
      </c>
      <c r="BG113" s="13">
        <v>180</v>
      </c>
      <c r="BH113" s="13"/>
      <c r="BI113" s="13"/>
      <c r="BJ113" s="13">
        <v>180</v>
      </c>
      <c r="BK113" s="13">
        <v>0</v>
      </c>
      <c r="BL113" s="13">
        <f t="shared" si="30"/>
        <v>0</v>
      </c>
      <c r="BM113" s="13">
        <v>0</v>
      </c>
      <c r="BN113" s="13"/>
      <c r="BO113" s="13">
        <f t="shared" si="44"/>
        <v>0</v>
      </c>
      <c r="BP113" s="13"/>
      <c r="BQ113" s="13"/>
      <c r="BR113" s="13"/>
      <c r="BS113" s="13"/>
      <c r="BT113" s="13">
        <v>0</v>
      </c>
      <c r="BU113" s="24">
        <v>12</v>
      </c>
      <c r="BV113" s="13">
        <f t="shared" si="35"/>
        <v>0</v>
      </c>
      <c r="BW113" s="13">
        <v>0</v>
      </c>
      <c r="BX113" s="93">
        <v>0</v>
      </c>
      <c r="BY113" s="13">
        <f t="shared" si="45"/>
        <v>12</v>
      </c>
      <c r="BZ113" s="13">
        <v>180</v>
      </c>
      <c r="CA113" s="13"/>
      <c r="CB113" s="13"/>
      <c r="CC113" s="13">
        <v>100</v>
      </c>
      <c r="CD113" s="13"/>
      <c r="CE113" s="24">
        <v>12</v>
      </c>
      <c r="CF113" s="13">
        <f t="shared" si="38"/>
        <v>80</v>
      </c>
      <c r="CG113" s="13">
        <v>80</v>
      </c>
      <c r="CH113" s="93">
        <v>100</v>
      </c>
      <c r="CI113" s="13">
        <f t="shared" si="46"/>
        <v>192</v>
      </c>
      <c r="CJ113" s="13"/>
      <c r="CK113" s="13"/>
      <c r="CL113" s="13"/>
      <c r="CM113" s="13"/>
      <c r="CN113" s="13"/>
      <c r="CO113" s="24">
        <v>12</v>
      </c>
      <c r="CP113" s="13">
        <f t="shared" si="39"/>
        <v>80</v>
      </c>
      <c r="CQ113" s="13">
        <v>80</v>
      </c>
      <c r="CR113" s="93">
        <v>100</v>
      </c>
      <c r="CS113" s="13">
        <f t="shared" si="47"/>
        <v>192</v>
      </c>
    </row>
    <row r="114" spans="1:97">
      <c r="A114" s="4">
        <v>660049601</v>
      </c>
      <c r="B114" s="13" t="s">
        <v>327</v>
      </c>
      <c r="C114" s="2">
        <v>108</v>
      </c>
      <c r="D114" s="13" t="s">
        <v>158</v>
      </c>
      <c r="E114" s="6" t="s">
        <v>101</v>
      </c>
      <c r="F114" s="13" t="s">
        <v>158</v>
      </c>
      <c r="G114" s="13">
        <v>4.1399999999999997</v>
      </c>
      <c r="H114" s="13" t="s">
        <v>442</v>
      </c>
      <c r="I114" s="13">
        <v>1272</v>
      </c>
      <c r="J114" s="13">
        <v>0</v>
      </c>
      <c r="K114" s="13">
        <v>0</v>
      </c>
      <c r="L114" s="13"/>
      <c r="M114" s="13">
        <v>1272</v>
      </c>
      <c r="N114" s="13"/>
      <c r="O114" s="13"/>
      <c r="P114" s="13"/>
      <c r="Q114" s="13"/>
      <c r="R114" s="13">
        <v>1272</v>
      </c>
      <c r="S114" s="13">
        <v>0</v>
      </c>
      <c r="T114" s="13">
        <v>0</v>
      </c>
      <c r="U114" s="13"/>
      <c r="V114" s="13">
        <f t="shared" si="40"/>
        <v>1272</v>
      </c>
      <c r="W114" s="13"/>
      <c r="X114" s="13"/>
      <c r="Y114" s="13"/>
      <c r="Z114" s="13"/>
      <c r="AA114" s="13">
        <v>1272</v>
      </c>
      <c r="AB114" s="13">
        <f t="shared" ref="AB114:AB140" si="48">(S114:S114+W114)-(X114+Y114+Z114)</f>
        <v>0</v>
      </c>
      <c r="AC114" s="13">
        <v>0</v>
      </c>
      <c r="AD114" s="13"/>
      <c r="AE114" s="13">
        <f t="shared" si="41"/>
        <v>1272</v>
      </c>
      <c r="AF114" s="13"/>
      <c r="AG114" s="13"/>
      <c r="AH114" s="13"/>
      <c r="AI114" s="13"/>
      <c r="AJ114" s="13">
        <v>1272</v>
      </c>
      <c r="AK114" s="13">
        <f t="shared" ref="AK114:AK140" si="49">(AB114:AB114+AF114)-(AG114+AH114+AI114)</f>
        <v>0</v>
      </c>
      <c r="AL114" s="13"/>
      <c r="AM114" s="13"/>
      <c r="AN114" s="13">
        <v>0</v>
      </c>
      <c r="AO114" s="13">
        <v>480</v>
      </c>
      <c r="AP114" s="13"/>
      <c r="AQ114" s="13">
        <v>480</v>
      </c>
      <c r="AR114" s="13"/>
      <c r="AS114" s="13">
        <v>792</v>
      </c>
      <c r="AT114" s="13">
        <f t="shared" ref="AT114:AT140" si="50">(AK114:AK114+AO114)-(AP114+AQ114+AR114)</f>
        <v>0</v>
      </c>
      <c r="AU114" s="13">
        <v>1272</v>
      </c>
      <c r="AV114" s="13"/>
      <c r="AW114" s="13">
        <f t="shared" si="42"/>
        <v>792</v>
      </c>
      <c r="AX114" s="13"/>
      <c r="AY114" s="13"/>
      <c r="AZ114" s="13"/>
      <c r="BA114" s="13"/>
      <c r="BB114" s="13">
        <v>0</v>
      </c>
      <c r="BC114" s="13">
        <f t="shared" ref="BC114:BC140" si="51">(AT114:AT114+AX114)-(AY114+AZ114+BA114)</f>
        <v>0</v>
      </c>
      <c r="BD114" s="13">
        <v>0</v>
      </c>
      <c r="BE114" s="13"/>
      <c r="BF114" s="13">
        <f t="shared" si="43"/>
        <v>0</v>
      </c>
      <c r="BG114" s="13">
        <v>1104</v>
      </c>
      <c r="BH114" s="13"/>
      <c r="BI114" s="13"/>
      <c r="BJ114" s="13">
        <v>180</v>
      </c>
      <c r="BK114" s="13">
        <v>0</v>
      </c>
      <c r="BL114" s="13">
        <f t="shared" ref="BL114:BL140" si="52">(BC114:BC114+BG114)-(BH114+BI114+BJ114)</f>
        <v>924</v>
      </c>
      <c r="BM114" s="13">
        <v>924</v>
      </c>
      <c r="BN114" s="13"/>
      <c r="BO114" s="13">
        <f t="shared" si="44"/>
        <v>924</v>
      </c>
      <c r="BP114" s="13"/>
      <c r="BQ114" s="13"/>
      <c r="BR114" s="13"/>
      <c r="BS114" s="13">
        <v>100</v>
      </c>
      <c r="BT114" s="13">
        <v>0</v>
      </c>
      <c r="BU114" s="24">
        <v>792</v>
      </c>
      <c r="BV114" s="13">
        <f t="shared" si="35"/>
        <v>824</v>
      </c>
      <c r="BW114" s="13">
        <v>824</v>
      </c>
      <c r="BX114" s="93">
        <v>100</v>
      </c>
      <c r="BY114" s="13">
        <f t="shared" si="45"/>
        <v>1716</v>
      </c>
      <c r="BZ114" s="13"/>
      <c r="CA114" s="13"/>
      <c r="CB114" s="13"/>
      <c r="CC114" s="13"/>
      <c r="CD114" s="13"/>
      <c r="CE114" s="24">
        <v>792</v>
      </c>
      <c r="CF114" s="13">
        <f t="shared" si="38"/>
        <v>824</v>
      </c>
      <c r="CG114" s="13">
        <v>824</v>
      </c>
      <c r="CH114" s="93">
        <v>100</v>
      </c>
      <c r="CI114" s="13">
        <f t="shared" si="46"/>
        <v>1716</v>
      </c>
      <c r="CJ114" s="13"/>
      <c r="CK114" s="13"/>
      <c r="CL114" s="13"/>
      <c r="CM114" s="13"/>
      <c r="CN114" s="13"/>
      <c r="CO114" s="24">
        <v>792</v>
      </c>
      <c r="CP114" s="13">
        <f t="shared" si="39"/>
        <v>824</v>
      </c>
      <c r="CQ114" s="13">
        <v>824</v>
      </c>
      <c r="CR114" s="93">
        <v>100</v>
      </c>
      <c r="CS114" s="13">
        <f t="shared" si="47"/>
        <v>1716</v>
      </c>
    </row>
    <row r="115" spans="1:97">
      <c r="A115" s="4">
        <v>660053900</v>
      </c>
      <c r="B115" s="13" t="s">
        <v>326</v>
      </c>
      <c r="C115" s="2">
        <v>109</v>
      </c>
      <c r="D115" s="13" t="s">
        <v>158</v>
      </c>
      <c r="E115" s="6" t="s">
        <v>471</v>
      </c>
      <c r="F115" s="13" t="s">
        <v>158</v>
      </c>
      <c r="G115" s="13">
        <v>4.2</v>
      </c>
      <c r="H115" s="13" t="s">
        <v>442</v>
      </c>
      <c r="I115" s="13">
        <v>129</v>
      </c>
      <c r="J115" s="13">
        <v>0</v>
      </c>
      <c r="K115" s="13">
        <v>0</v>
      </c>
      <c r="L115" s="13"/>
      <c r="M115" s="13">
        <v>129</v>
      </c>
      <c r="N115" s="13"/>
      <c r="O115" s="13"/>
      <c r="P115" s="13"/>
      <c r="Q115" s="13"/>
      <c r="R115" s="13">
        <v>129</v>
      </c>
      <c r="S115" s="13">
        <v>0</v>
      </c>
      <c r="T115" s="13">
        <v>0</v>
      </c>
      <c r="U115" s="13"/>
      <c r="V115" s="13">
        <f t="shared" si="40"/>
        <v>129</v>
      </c>
      <c r="W115" s="13"/>
      <c r="X115" s="13"/>
      <c r="Y115" s="13"/>
      <c r="Z115" s="13"/>
      <c r="AA115" s="13">
        <v>129</v>
      </c>
      <c r="AB115" s="13">
        <f t="shared" si="48"/>
        <v>0</v>
      </c>
      <c r="AC115" s="13">
        <v>0</v>
      </c>
      <c r="AD115" s="13"/>
      <c r="AE115" s="13">
        <f t="shared" si="41"/>
        <v>129</v>
      </c>
      <c r="AF115" s="13"/>
      <c r="AG115" s="13"/>
      <c r="AH115" s="13"/>
      <c r="AI115" s="13"/>
      <c r="AJ115" s="13">
        <v>129</v>
      </c>
      <c r="AK115" s="13">
        <f t="shared" si="49"/>
        <v>0</v>
      </c>
      <c r="AL115" s="13"/>
      <c r="AM115" s="13"/>
      <c r="AN115" s="13">
        <v>0</v>
      </c>
      <c r="AO115" s="13">
        <v>1400</v>
      </c>
      <c r="AP115" s="13"/>
      <c r="AQ115" s="13">
        <v>480</v>
      </c>
      <c r="AR115" s="13"/>
      <c r="AS115" s="13">
        <v>129</v>
      </c>
      <c r="AT115" s="13">
        <f t="shared" si="50"/>
        <v>920</v>
      </c>
      <c r="AU115" s="13">
        <v>1400</v>
      </c>
      <c r="AV115" s="13"/>
      <c r="AW115" s="13">
        <f t="shared" si="42"/>
        <v>1049</v>
      </c>
      <c r="AX115" s="13"/>
      <c r="AY115" s="13"/>
      <c r="AZ115" s="13"/>
      <c r="BA115" s="13"/>
      <c r="BB115" s="13">
        <v>129</v>
      </c>
      <c r="BC115" s="13">
        <f t="shared" si="51"/>
        <v>920</v>
      </c>
      <c r="BD115" s="13">
        <v>920</v>
      </c>
      <c r="BE115" s="13"/>
      <c r="BF115" s="13">
        <f t="shared" si="43"/>
        <v>1049</v>
      </c>
      <c r="BG115" s="13"/>
      <c r="BH115" s="13"/>
      <c r="BI115" s="13">
        <v>125</v>
      </c>
      <c r="BJ115" s="13">
        <v>100</v>
      </c>
      <c r="BK115" s="13">
        <v>129</v>
      </c>
      <c r="BL115" s="13">
        <f t="shared" si="52"/>
        <v>695</v>
      </c>
      <c r="BM115" s="13">
        <v>695</v>
      </c>
      <c r="BN115" s="13"/>
      <c r="BO115" s="13">
        <f t="shared" si="44"/>
        <v>824</v>
      </c>
      <c r="BP115" s="13"/>
      <c r="BQ115" s="13"/>
      <c r="BR115" s="13"/>
      <c r="BS115" s="13">
        <v>250</v>
      </c>
      <c r="BT115" s="13">
        <v>0</v>
      </c>
      <c r="BU115" s="13">
        <v>0</v>
      </c>
      <c r="BV115" s="13">
        <f t="shared" si="35"/>
        <v>445</v>
      </c>
      <c r="BW115" s="13">
        <v>445</v>
      </c>
      <c r="BX115" s="93">
        <v>250</v>
      </c>
      <c r="BY115" s="13">
        <f t="shared" si="45"/>
        <v>695</v>
      </c>
      <c r="BZ115" s="13"/>
      <c r="CA115" s="13"/>
      <c r="CB115" s="13"/>
      <c r="CC115" s="13"/>
      <c r="CD115" s="13"/>
      <c r="CE115" s="13">
        <v>0</v>
      </c>
      <c r="CF115" s="13">
        <f t="shared" si="38"/>
        <v>445</v>
      </c>
      <c r="CG115" s="13">
        <v>445</v>
      </c>
      <c r="CH115" s="93">
        <v>250</v>
      </c>
      <c r="CI115" s="13">
        <f t="shared" si="46"/>
        <v>695</v>
      </c>
      <c r="CJ115" s="13"/>
      <c r="CK115" s="13"/>
      <c r="CL115" s="13"/>
      <c r="CM115" s="13"/>
      <c r="CN115" s="13"/>
      <c r="CO115" s="13">
        <v>0</v>
      </c>
      <c r="CP115" s="13">
        <f t="shared" si="39"/>
        <v>445</v>
      </c>
      <c r="CQ115" s="13">
        <v>445</v>
      </c>
      <c r="CR115" s="93">
        <v>250</v>
      </c>
      <c r="CS115" s="13">
        <f t="shared" si="47"/>
        <v>695</v>
      </c>
    </row>
    <row r="116" spans="1:97">
      <c r="A116" s="4">
        <v>660055300</v>
      </c>
      <c r="B116" s="13" t="s">
        <v>325</v>
      </c>
      <c r="C116" s="2">
        <v>110</v>
      </c>
      <c r="D116" s="13" t="s">
        <v>158</v>
      </c>
      <c r="E116" s="6" t="s">
        <v>103</v>
      </c>
      <c r="F116" s="13" t="s">
        <v>158</v>
      </c>
      <c r="G116" s="13">
        <v>5.75</v>
      </c>
      <c r="H116" s="13" t="s">
        <v>442</v>
      </c>
      <c r="I116" s="13">
        <v>43</v>
      </c>
      <c r="J116" s="13">
        <v>20</v>
      </c>
      <c r="K116" s="13">
        <v>20</v>
      </c>
      <c r="L116" s="13"/>
      <c r="M116" s="13">
        <v>63</v>
      </c>
      <c r="N116" s="13"/>
      <c r="O116" s="13"/>
      <c r="P116" s="13"/>
      <c r="Q116" s="13"/>
      <c r="R116" s="13">
        <v>43</v>
      </c>
      <c r="S116" s="13">
        <v>20</v>
      </c>
      <c r="T116" s="13">
        <v>20</v>
      </c>
      <c r="U116" s="13"/>
      <c r="V116" s="13">
        <f t="shared" si="40"/>
        <v>63</v>
      </c>
      <c r="W116" s="13"/>
      <c r="X116" s="13"/>
      <c r="Y116" s="13"/>
      <c r="Z116" s="13"/>
      <c r="AA116" s="13">
        <v>43</v>
      </c>
      <c r="AB116" s="13">
        <f t="shared" si="48"/>
        <v>20</v>
      </c>
      <c r="AC116" s="13">
        <v>20</v>
      </c>
      <c r="AD116" s="13"/>
      <c r="AE116" s="13">
        <f t="shared" si="41"/>
        <v>63</v>
      </c>
      <c r="AF116" s="13"/>
      <c r="AG116" s="13"/>
      <c r="AH116" s="13"/>
      <c r="AI116" s="13"/>
      <c r="AJ116" s="13">
        <v>43</v>
      </c>
      <c r="AK116" s="13">
        <f t="shared" si="49"/>
        <v>20</v>
      </c>
      <c r="AL116" s="13"/>
      <c r="AM116" s="13"/>
      <c r="AN116" s="13">
        <v>0</v>
      </c>
      <c r="AO116" s="13">
        <v>700</v>
      </c>
      <c r="AP116" s="13"/>
      <c r="AQ116" s="13">
        <v>120</v>
      </c>
      <c r="AR116" s="13">
        <v>45</v>
      </c>
      <c r="AS116" s="13">
        <v>43</v>
      </c>
      <c r="AT116" s="13">
        <f t="shared" si="50"/>
        <v>555</v>
      </c>
      <c r="AU116" s="13">
        <v>675</v>
      </c>
      <c r="AV116" s="13"/>
      <c r="AW116" s="13">
        <f t="shared" si="42"/>
        <v>598</v>
      </c>
      <c r="AX116" s="13"/>
      <c r="AY116" s="13"/>
      <c r="AZ116" s="13"/>
      <c r="BA116" s="13"/>
      <c r="BB116" s="13">
        <v>43</v>
      </c>
      <c r="BC116" s="13">
        <f t="shared" si="51"/>
        <v>555</v>
      </c>
      <c r="BD116" s="13">
        <v>555</v>
      </c>
      <c r="BE116" s="13"/>
      <c r="BF116" s="13">
        <f t="shared" si="43"/>
        <v>598</v>
      </c>
      <c r="BG116" s="13"/>
      <c r="BH116" s="13"/>
      <c r="BI116" s="13"/>
      <c r="BJ116" s="13"/>
      <c r="BK116" s="13">
        <v>43</v>
      </c>
      <c r="BL116" s="13">
        <f t="shared" si="52"/>
        <v>555</v>
      </c>
      <c r="BM116" s="13">
        <v>555</v>
      </c>
      <c r="BN116" s="13"/>
      <c r="BO116" s="13">
        <f t="shared" si="44"/>
        <v>598</v>
      </c>
      <c r="BP116" s="13"/>
      <c r="BQ116" s="13"/>
      <c r="BR116" s="13"/>
      <c r="BS116" s="13">
        <v>25</v>
      </c>
      <c r="BT116" s="13">
        <v>0</v>
      </c>
      <c r="BU116" s="13">
        <v>0</v>
      </c>
      <c r="BV116" s="13">
        <f t="shared" si="35"/>
        <v>530</v>
      </c>
      <c r="BW116" s="13">
        <v>530</v>
      </c>
      <c r="BX116" s="93">
        <v>25</v>
      </c>
      <c r="BY116" s="13">
        <f t="shared" si="45"/>
        <v>555</v>
      </c>
      <c r="BZ116" s="13"/>
      <c r="CA116" s="13"/>
      <c r="CB116" s="13"/>
      <c r="CC116" s="13"/>
      <c r="CD116" s="13"/>
      <c r="CE116" s="13">
        <v>0</v>
      </c>
      <c r="CF116" s="13">
        <f t="shared" si="38"/>
        <v>530</v>
      </c>
      <c r="CG116" s="13">
        <v>530</v>
      </c>
      <c r="CH116" s="93">
        <v>25</v>
      </c>
      <c r="CI116" s="13">
        <f t="shared" si="46"/>
        <v>555</v>
      </c>
      <c r="CJ116" s="13"/>
      <c r="CK116" s="13"/>
      <c r="CL116" s="13"/>
      <c r="CM116" s="13"/>
      <c r="CN116" s="13"/>
      <c r="CO116" s="13">
        <v>0</v>
      </c>
      <c r="CP116" s="13">
        <f t="shared" si="39"/>
        <v>530</v>
      </c>
      <c r="CQ116" s="13">
        <v>530</v>
      </c>
      <c r="CR116" s="93">
        <v>25</v>
      </c>
      <c r="CS116" s="13">
        <f t="shared" si="47"/>
        <v>555</v>
      </c>
    </row>
    <row r="117" spans="1:97">
      <c r="A117" s="4">
        <v>660061400</v>
      </c>
      <c r="B117" s="13" t="s">
        <v>327</v>
      </c>
      <c r="C117" s="2">
        <v>111</v>
      </c>
      <c r="D117" s="13" t="s">
        <v>158</v>
      </c>
      <c r="E117" s="6" t="s">
        <v>435</v>
      </c>
      <c r="F117" s="13" t="s">
        <v>158</v>
      </c>
      <c r="G117" s="13">
        <v>0.6</v>
      </c>
      <c r="H117" s="13" t="s">
        <v>442</v>
      </c>
      <c r="I117" s="13">
        <v>0</v>
      </c>
      <c r="J117" s="13">
        <v>5</v>
      </c>
      <c r="K117" s="13">
        <v>5</v>
      </c>
      <c r="L117" s="13"/>
      <c r="M117" s="13">
        <v>5</v>
      </c>
      <c r="N117" s="13"/>
      <c r="O117" s="13"/>
      <c r="P117" s="13"/>
      <c r="Q117" s="13"/>
      <c r="R117" s="13">
        <v>0</v>
      </c>
      <c r="S117" s="13">
        <v>5</v>
      </c>
      <c r="T117" s="13">
        <v>5</v>
      </c>
      <c r="U117" s="13"/>
      <c r="V117" s="13">
        <f t="shared" si="40"/>
        <v>5</v>
      </c>
      <c r="W117" s="13"/>
      <c r="X117" s="13"/>
      <c r="Y117" s="13"/>
      <c r="Z117" s="13"/>
      <c r="AA117" s="13">
        <v>0</v>
      </c>
      <c r="AB117" s="13">
        <f t="shared" si="48"/>
        <v>5</v>
      </c>
      <c r="AC117" s="13">
        <v>5</v>
      </c>
      <c r="AD117" s="13"/>
      <c r="AE117" s="13">
        <f t="shared" si="41"/>
        <v>5</v>
      </c>
      <c r="AF117" s="13"/>
      <c r="AG117" s="13"/>
      <c r="AH117" s="13"/>
      <c r="AI117" s="13"/>
      <c r="AJ117" s="13">
        <v>0</v>
      </c>
      <c r="AK117" s="13">
        <f t="shared" si="49"/>
        <v>5</v>
      </c>
      <c r="AL117" s="13"/>
      <c r="AM117" s="13"/>
      <c r="AN117" s="13">
        <v>0</v>
      </c>
      <c r="AO117" s="13">
        <v>700</v>
      </c>
      <c r="AP117" s="13"/>
      <c r="AQ117" s="13">
        <v>240</v>
      </c>
      <c r="AR117" s="13">
        <v>90</v>
      </c>
      <c r="AS117" s="13">
        <v>0</v>
      </c>
      <c r="AT117" s="13">
        <f t="shared" si="50"/>
        <v>375</v>
      </c>
      <c r="AU117" s="13">
        <v>615</v>
      </c>
      <c r="AV117" s="13"/>
      <c r="AW117" s="13">
        <f t="shared" si="42"/>
        <v>375</v>
      </c>
      <c r="AX117" s="13"/>
      <c r="AY117" s="13"/>
      <c r="AZ117" s="13"/>
      <c r="BA117" s="13"/>
      <c r="BB117" s="13">
        <v>0</v>
      </c>
      <c r="BC117" s="13">
        <f t="shared" si="51"/>
        <v>375</v>
      </c>
      <c r="BD117" s="13">
        <v>375</v>
      </c>
      <c r="BE117" s="13"/>
      <c r="BF117" s="13">
        <f t="shared" si="43"/>
        <v>375</v>
      </c>
      <c r="BG117" s="13"/>
      <c r="BH117" s="13"/>
      <c r="BI117" s="13"/>
      <c r="BJ117" s="13"/>
      <c r="BK117" s="13">
        <v>0</v>
      </c>
      <c r="BL117" s="13">
        <f t="shared" si="52"/>
        <v>375</v>
      </c>
      <c r="BM117" s="13">
        <v>375</v>
      </c>
      <c r="BN117" s="13"/>
      <c r="BO117" s="13">
        <f t="shared" si="44"/>
        <v>375</v>
      </c>
      <c r="BP117" s="13"/>
      <c r="BQ117" s="13"/>
      <c r="BR117" s="13"/>
      <c r="BS117" s="13">
        <v>50</v>
      </c>
      <c r="BT117" s="13">
        <v>0</v>
      </c>
      <c r="BU117" s="13">
        <v>0</v>
      </c>
      <c r="BV117" s="13">
        <f t="shared" si="35"/>
        <v>325</v>
      </c>
      <c r="BW117" s="13">
        <v>325</v>
      </c>
      <c r="BX117" s="93">
        <v>100</v>
      </c>
      <c r="BY117" s="13">
        <f t="shared" si="45"/>
        <v>425</v>
      </c>
      <c r="BZ117" s="13"/>
      <c r="CA117" s="13"/>
      <c r="CB117" s="13"/>
      <c r="CC117" s="13"/>
      <c r="CD117" s="13"/>
      <c r="CE117" s="13">
        <v>0</v>
      </c>
      <c r="CF117" s="13">
        <f t="shared" si="38"/>
        <v>325</v>
      </c>
      <c r="CG117" s="13">
        <v>325</v>
      </c>
      <c r="CH117" s="93">
        <v>100</v>
      </c>
      <c r="CI117" s="13">
        <f t="shared" si="46"/>
        <v>425</v>
      </c>
      <c r="CJ117" s="13"/>
      <c r="CK117" s="13"/>
      <c r="CL117" s="13"/>
      <c r="CM117" s="13"/>
      <c r="CN117" s="13"/>
      <c r="CO117" s="13">
        <v>0</v>
      </c>
      <c r="CP117" s="13">
        <f t="shared" si="39"/>
        <v>325</v>
      </c>
      <c r="CQ117" s="13">
        <v>325</v>
      </c>
      <c r="CR117" s="93">
        <v>100</v>
      </c>
      <c r="CS117" s="13">
        <f t="shared" si="47"/>
        <v>425</v>
      </c>
    </row>
    <row r="118" spans="1:97">
      <c r="A118" s="4">
        <v>660067900</v>
      </c>
      <c r="B118" s="13" t="s">
        <v>213</v>
      </c>
      <c r="C118" s="2">
        <v>112</v>
      </c>
      <c r="D118" s="13" t="s">
        <v>159</v>
      </c>
      <c r="E118" s="6" t="s">
        <v>105</v>
      </c>
      <c r="F118" s="13"/>
      <c r="G118" s="13">
        <v>9.6999999999999993</v>
      </c>
      <c r="H118" s="13"/>
      <c r="I118" s="13">
        <v>1889</v>
      </c>
      <c r="J118" s="13">
        <v>15810</v>
      </c>
      <c r="K118" s="13">
        <v>15810</v>
      </c>
      <c r="L118" s="13"/>
      <c r="M118" s="13">
        <v>17699</v>
      </c>
      <c r="N118" s="13"/>
      <c r="O118" s="13"/>
      <c r="P118" s="13"/>
      <c r="Q118" s="13"/>
      <c r="R118" s="13">
        <v>1889</v>
      </c>
      <c r="S118" s="13">
        <v>15810</v>
      </c>
      <c r="T118" s="13">
        <v>15810</v>
      </c>
      <c r="U118" s="13"/>
      <c r="V118" s="13">
        <f t="shared" si="40"/>
        <v>17699</v>
      </c>
      <c r="W118" s="13"/>
      <c r="X118" s="13"/>
      <c r="Y118" s="13"/>
      <c r="Z118" s="13"/>
      <c r="AA118" s="13">
        <v>1889</v>
      </c>
      <c r="AB118" s="13">
        <f t="shared" si="48"/>
        <v>15810</v>
      </c>
      <c r="AC118" s="13">
        <v>15810</v>
      </c>
      <c r="AD118" s="13"/>
      <c r="AE118" s="13">
        <f t="shared" si="41"/>
        <v>17699</v>
      </c>
      <c r="AF118" s="13"/>
      <c r="AG118" s="13"/>
      <c r="AH118" s="13"/>
      <c r="AI118" s="13"/>
      <c r="AJ118" s="13">
        <v>1889</v>
      </c>
      <c r="AK118" s="13">
        <f t="shared" si="49"/>
        <v>15810</v>
      </c>
      <c r="AL118" s="13"/>
      <c r="AM118" s="13"/>
      <c r="AN118" s="13">
        <v>0</v>
      </c>
      <c r="AO118" s="13"/>
      <c r="AP118" s="13"/>
      <c r="AQ118" s="13">
        <v>4000</v>
      </c>
      <c r="AR118" s="13">
        <v>3810</v>
      </c>
      <c r="AS118" s="13">
        <v>1889</v>
      </c>
      <c r="AT118" s="13">
        <f t="shared" si="50"/>
        <v>8000</v>
      </c>
      <c r="AU118" s="13">
        <v>12000</v>
      </c>
      <c r="AV118" s="13"/>
      <c r="AW118" s="13">
        <f t="shared" si="42"/>
        <v>9889</v>
      </c>
      <c r="AX118" s="13"/>
      <c r="AY118" s="13"/>
      <c r="AZ118" s="13"/>
      <c r="BA118" s="13"/>
      <c r="BB118" s="13">
        <v>1889</v>
      </c>
      <c r="BC118" s="13">
        <f t="shared" si="51"/>
        <v>8000</v>
      </c>
      <c r="BD118" s="13">
        <v>8000</v>
      </c>
      <c r="BE118" s="13"/>
      <c r="BF118" s="13">
        <f t="shared" si="43"/>
        <v>9889</v>
      </c>
      <c r="BG118" s="13"/>
      <c r="BH118" s="13"/>
      <c r="BI118" s="13"/>
      <c r="BJ118" s="13"/>
      <c r="BK118" s="13">
        <v>1889</v>
      </c>
      <c r="BL118" s="13">
        <f t="shared" si="52"/>
        <v>8000</v>
      </c>
      <c r="BM118" s="13">
        <v>8000</v>
      </c>
      <c r="BN118" s="13"/>
      <c r="BO118" s="13">
        <f t="shared" si="44"/>
        <v>9889</v>
      </c>
      <c r="BP118" s="13"/>
      <c r="BQ118" s="13"/>
      <c r="BR118" s="13"/>
      <c r="BS118" s="13"/>
      <c r="BT118" s="13">
        <v>1720</v>
      </c>
      <c r="BU118" s="24">
        <v>1889</v>
      </c>
      <c r="BV118" s="13">
        <f t="shared" si="35"/>
        <v>8000</v>
      </c>
      <c r="BW118" s="13">
        <v>8000</v>
      </c>
      <c r="BX118" s="93">
        <v>5910</v>
      </c>
      <c r="BY118" s="13">
        <f t="shared" si="45"/>
        <v>17519</v>
      </c>
      <c r="BZ118" s="13"/>
      <c r="CA118" s="13"/>
      <c r="CB118" s="13"/>
      <c r="CC118" s="13"/>
      <c r="CD118" s="13"/>
      <c r="CE118" s="24">
        <v>1889</v>
      </c>
      <c r="CF118" s="13">
        <f t="shared" si="38"/>
        <v>8000</v>
      </c>
      <c r="CG118" s="13">
        <v>8000</v>
      </c>
      <c r="CH118" s="93">
        <v>5910</v>
      </c>
      <c r="CI118" s="13">
        <f t="shared" si="46"/>
        <v>15799</v>
      </c>
      <c r="CJ118" s="13"/>
      <c r="CK118" s="13"/>
      <c r="CL118" s="13"/>
      <c r="CM118" s="13"/>
      <c r="CN118" s="13"/>
      <c r="CO118" s="24">
        <v>1889</v>
      </c>
      <c r="CP118" s="13">
        <f t="shared" si="39"/>
        <v>8000</v>
      </c>
      <c r="CQ118" s="13">
        <v>8000</v>
      </c>
      <c r="CR118" s="93">
        <v>5910</v>
      </c>
      <c r="CS118" s="13">
        <f t="shared" si="47"/>
        <v>15799</v>
      </c>
    </row>
    <row r="119" spans="1:97">
      <c r="A119" s="4">
        <v>660068300</v>
      </c>
      <c r="B119" s="13" t="s">
        <v>163</v>
      </c>
      <c r="C119" s="2">
        <v>113</v>
      </c>
      <c r="D119" s="13" t="s">
        <v>144</v>
      </c>
      <c r="E119" s="6" t="s">
        <v>276</v>
      </c>
      <c r="F119" s="24" t="s">
        <v>252</v>
      </c>
      <c r="G119" s="13">
        <v>2.2999999999999998</v>
      </c>
      <c r="H119" s="13" t="s">
        <v>437</v>
      </c>
      <c r="I119" s="13">
        <v>1620</v>
      </c>
      <c r="J119" s="13">
        <v>0</v>
      </c>
      <c r="K119" s="13">
        <v>0</v>
      </c>
      <c r="L119" s="13"/>
      <c r="M119" s="13">
        <v>1620</v>
      </c>
      <c r="N119" s="13"/>
      <c r="O119" s="13"/>
      <c r="P119" s="13"/>
      <c r="Q119" s="13"/>
      <c r="R119" s="13">
        <v>1620</v>
      </c>
      <c r="S119" s="13">
        <v>0</v>
      </c>
      <c r="T119" s="13">
        <v>0</v>
      </c>
      <c r="U119" s="13"/>
      <c r="V119" s="13">
        <f t="shared" si="40"/>
        <v>1620</v>
      </c>
      <c r="W119" s="13"/>
      <c r="X119" s="13"/>
      <c r="Y119" s="13"/>
      <c r="Z119" s="13"/>
      <c r="AA119" s="13">
        <v>1620</v>
      </c>
      <c r="AB119" s="13">
        <f t="shared" si="48"/>
        <v>0</v>
      </c>
      <c r="AC119" s="13">
        <v>0</v>
      </c>
      <c r="AD119" s="13"/>
      <c r="AE119" s="13">
        <f t="shared" si="41"/>
        <v>1620</v>
      </c>
      <c r="AF119" s="13"/>
      <c r="AG119" s="13"/>
      <c r="AH119" s="13"/>
      <c r="AI119" s="13"/>
      <c r="AJ119" s="13">
        <v>1620</v>
      </c>
      <c r="AK119" s="13">
        <f t="shared" si="49"/>
        <v>0</v>
      </c>
      <c r="AL119" s="13"/>
      <c r="AM119" s="13"/>
      <c r="AN119" s="13">
        <v>0</v>
      </c>
      <c r="AO119" s="13">
        <v>360</v>
      </c>
      <c r="AP119" s="13"/>
      <c r="AQ119" s="13">
        <v>360</v>
      </c>
      <c r="AR119" s="13"/>
      <c r="AS119" s="13">
        <v>1260</v>
      </c>
      <c r="AT119" s="13">
        <f t="shared" si="50"/>
        <v>0</v>
      </c>
      <c r="AU119" s="13">
        <v>0</v>
      </c>
      <c r="AV119" s="13"/>
      <c r="AW119" s="13">
        <f t="shared" si="42"/>
        <v>1260</v>
      </c>
      <c r="AX119" s="13">
        <v>1620</v>
      </c>
      <c r="AY119" s="13"/>
      <c r="AZ119" s="13">
        <v>1620</v>
      </c>
      <c r="BA119" s="13"/>
      <c r="BB119" s="13">
        <v>1620</v>
      </c>
      <c r="BC119" s="13">
        <f t="shared" si="51"/>
        <v>0</v>
      </c>
      <c r="BD119" s="89"/>
      <c r="BE119" s="13"/>
      <c r="BF119" s="13">
        <f t="shared" si="43"/>
        <v>1620</v>
      </c>
      <c r="BG119" s="13">
        <v>60</v>
      </c>
      <c r="BH119" s="13"/>
      <c r="BI119" s="13"/>
      <c r="BJ119" s="13">
        <v>60</v>
      </c>
      <c r="BK119" s="13">
        <v>1560</v>
      </c>
      <c r="BL119" s="13">
        <f t="shared" si="52"/>
        <v>0</v>
      </c>
      <c r="BM119" s="13">
        <v>0</v>
      </c>
      <c r="BN119" s="13"/>
      <c r="BO119" s="13">
        <f t="shared" si="44"/>
        <v>1560</v>
      </c>
      <c r="BP119" s="13">
        <v>585</v>
      </c>
      <c r="BQ119" s="13"/>
      <c r="BR119" s="13"/>
      <c r="BS119" s="13">
        <v>585</v>
      </c>
      <c r="BT119" s="13">
        <v>0</v>
      </c>
      <c r="BU119" s="24">
        <v>975</v>
      </c>
      <c r="BV119" s="13">
        <f t="shared" si="35"/>
        <v>0</v>
      </c>
      <c r="BW119" s="13">
        <v>0</v>
      </c>
      <c r="BX119" s="93">
        <v>150</v>
      </c>
      <c r="BY119" s="13">
        <f t="shared" si="45"/>
        <v>1125</v>
      </c>
      <c r="BZ119" s="13"/>
      <c r="CA119" s="13"/>
      <c r="CB119" s="13"/>
      <c r="CC119" s="13"/>
      <c r="CD119" s="13"/>
      <c r="CE119" s="24">
        <v>975</v>
      </c>
      <c r="CF119" s="13">
        <f t="shared" si="38"/>
        <v>0</v>
      </c>
      <c r="CG119" s="13">
        <v>0</v>
      </c>
      <c r="CH119" s="93">
        <v>150</v>
      </c>
      <c r="CI119" s="13">
        <f t="shared" si="46"/>
        <v>1125</v>
      </c>
      <c r="CJ119" s="13"/>
      <c r="CK119" s="13"/>
      <c r="CL119" s="13"/>
      <c r="CM119" s="13"/>
      <c r="CN119" s="13"/>
      <c r="CO119" s="24">
        <v>975</v>
      </c>
      <c r="CP119" s="13">
        <f t="shared" si="39"/>
        <v>0</v>
      </c>
      <c r="CQ119" s="13">
        <v>0</v>
      </c>
      <c r="CR119" s="93">
        <v>150</v>
      </c>
      <c r="CS119" s="13">
        <f t="shared" si="47"/>
        <v>1125</v>
      </c>
    </row>
    <row r="120" spans="1:97">
      <c r="A120" s="4">
        <v>660070600</v>
      </c>
      <c r="B120" s="13" t="s">
        <v>325</v>
      </c>
      <c r="C120" s="2">
        <v>114</v>
      </c>
      <c r="D120" s="13" t="s">
        <v>144</v>
      </c>
      <c r="E120" s="6" t="s">
        <v>107</v>
      </c>
      <c r="F120" s="13" t="s">
        <v>252</v>
      </c>
      <c r="G120" s="13">
        <v>44.5</v>
      </c>
      <c r="H120" s="13" t="s">
        <v>439</v>
      </c>
      <c r="I120" s="13">
        <v>39</v>
      </c>
      <c r="J120" s="13">
        <v>320</v>
      </c>
      <c r="K120" s="13">
        <v>320</v>
      </c>
      <c r="L120" s="13"/>
      <c r="M120" s="13">
        <v>359</v>
      </c>
      <c r="N120" s="13"/>
      <c r="O120" s="13"/>
      <c r="P120" s="13"/>
      <c r="Q120" s="13"/>
      <c r="R120" s="13">
        <v>39</v>
      </c>
      <c r="S120" s="13">
        <v>320</v>
      </c>
      <c r="T120" s="13">
        <v>320</v>
      </c>
      <c r="U120" s="13"/>
      <c r="V120" s="13">
        <f t="shared" si="40"/>
        <v>359</v>
      </c>
      <c r="W120" s="13"/>
      <c r="X120" s="13"/>
      <c r="Y120" s="13"/>
      <c r="Z120" s="13"/>
      <c r="AA120" s="13">
        <v>39</v>
      </c>
      <c r="AB120" s="13">
        <f t="shared" si="48"/>
        <v>320</v>
      </c>
      <c r="AC120" s="13">
        <v>320</v>
      </c>
      <c r="AD120" s="13"/>
      <c r="AE120" s="13">
        <f t="shared" si="41"/>
        <v>359</v>
      </c>
      <c r="AF120" s="13"/>
      <c r="AG120" s="13"/>
      <c r="AH120" s="13"/>
      <c r="AI120" s="13"/>
      <c r="AJ120" s="13">
        <v>39</v>
      </c>
      <c r="AK120" s="13">
        <f t="shared" si="49"/>
        <v>320</v>
      </c>
      <c r="AL120" s="13"/>
      <c r="AM120" s="13"/>
      <c r="AN120" s="13">
        <v>0</v>
      </c>
      <c r="AO120" s="13"/>
      <c r="AP120" s="13"/>
      <c r="AQ120" s="13"/>
      <c r="AR120" s="13"/>
      <c r="AS120" s="13">
        <v>39</v>
      </c>
      <c r="AT120" s="13">
        <f t="shared" si="50"/>
        <v>320</v>
      </c>
      <c r="AU120" s="13">
        <v>320</v>
      </c>
      <c r="AV120" s="13"/>
      <c r="AW120" s="13">
        <f t="shared" si="42"/>
        <v>359</v>
      </c>
      <c r="AX120" s="13"/>
      <c r="AY120" s="13"/>
      <c r="AZ120" s="13">
        <v>240</v>
      </c>
      <c r="BA120" s="13"/>
      <c r="BB120" s="13">
        <v>39</v>
      </c>
      <c r="BC120" s="13">
        <f t="shared" si="51"/>
        <v>80</v>
      </c>
      <c r="BD120" s="13">
        <v>80</v>
      </c>
      <c r="BE120" s="13"/>
      <c r="BF120" s="13">
        <f t="shared" si="43"/>
        <v>119</v>
      </c>
      <c r="BG120" s="13"/>
      <c r="BH120" s="13"/>
      <c r="BI120" s="13"/>
      <c r="BJ120" s="13"/>
      <c r="BK120" s="13">
        <v>39</v>
      </c>
      <c r="BL120" s="13">
        <f t="shared" si="52"/>
        <v>80</v>
      </c>
      <c r="BM120" s="13">
        <v>80</v>
      </c>
      <c r="BN120" s="13"/>
      <c r="BO120" s="13">
        <f t="shared" si="44"/>
        <v>119</v>
      </c>
      <c r="BP120" s="13"/>
      <c r="BQ120" s="13"/>
      <c r="BR120" s="13"/>
      <c r="BS120" s="13"/>
      <c r="BT120" s="13">
        <v>0</v>
      </c>
      <c r="BU120" s="24">
        <v>39</v>
      </c>
      <c r="BV120" s="13">
        <f t="shared" si="35"/>
        <v>80</v>
      </c>
      <c r="BW120" s="13">
        <v>80</v>
      </c>
      <c r="BX120" s="93">
        <v>0</v>
      </c>
      <c r="BY120" s="13">
        <f t="shared" si="45"/>
        <v>119</v>
      </c>
      <c r="BZ120" s="13"/>
      <c r="CA120" s="13"/>
      <c r="CB120" s="13"/>
      <c r="CC120" s="13"/>
      <c r="CD120" s="13"/>
      <c r="CE120" s="24">
        <v>39</v>
      </c>
      <c r="CF120" s="13">
        <f t="shared" si="38"/>
        <v>80</v>
      </c>
      <c r="CG120" s="13">
        <v>80</v>
      </c>
      <c r="CH120" s="93">
        <v>0</v>
      </c>
      <c r="CI120" s="13">
        <f t="shared" si="46"/>
        <v>119</v>
      </c>
      <c r="CJ120" s="13"/>
      <c r="CK120" s="13"/>
      <c r="CL120" s="13"/>
      <c r="CM120" s="13"/>
      <c r="CN120" s="13"/>
      <c r="CO120" s="24">
        <v>39</v>
      </c>
      <c r="CP120" s="13">
        <f t="shared" si="39"/>
        <v>80</v>
      </c>
      <c r="CQ120" s="13">
        <v>80</v>
      </c>
      <c r="CR120" s="93">
        <v>0</v>
      </c>
      <c r="CS120" s="13">
        <f t="shared" si="47"/>
        <v>119</v>
      </c>
    </row>
    <row r="121" spans="1:97">
      <c r="A121" s="4">
        <v>660071800</v>
      </c>
      <c r="B121" s="13" t="s">
        <v>214</v>
      </c>
      <c r="C121" s="2">
        <v>115</v>
      </c>
      <c r="D121" s="13" t="s">
        <v>159</v>
      </c>
      <c r="E121" s="6" t="s">
        <v>221</v>
      </c>
      <c r="F121" s="13"/>
      <c r="G121" s="13">
        <v>4.5999999999999996</v>
      </c>
      <c r="H121" s="13"/>
      <c r="I121" s="13">
        <v>110</v>
      </c>
      <c r="J121" s="13">
        <v>2460</v>
      </c>
      <c r="K121" s="13">
        <v>2460</v>
      </c>
      <c r="L121" s="13"/>
      <c r="M121" s="13">
        <v>2570</v>
      </c>
      <c r="N121" s="13"/>
      <c r="O121" s="13"/>
      <c r="P121" s="13"/>
      <c r="Q121" s="13"/>
      <c r="R121" s="13">
        <v>110</v>
      </c>
      <c r="S121" s="13">
        <v>2460</v>
      </c>
      <c r="T121" s="13">
        <v>2460</v>
      </c>
      <c r="U121" s="13"/>
      <c r="V121" s="13">
        <f t="shared" si="40"/>
        <v>2570</v>
      </c>
      <c r="W121" s="13"/>
      <c r="X121" s="13"/>
      <c r="Y121" s="13"/>
      <c r="Z121" s="13"/>
      <c r="AA121" s="13">
        <v>110</v>
      </c>
      <c r="AB121" s="13">
        <f t="shared" si="48"/>
        <v>2460</v>
      </c>
      <c r="AC121" s="13">
        <v>2460</v>
      </c>
      <c r="AD121" s="13"/>
      <c r="AE121" s="13">
        <f t="shared" si="41"/>
        <v>2570</v>
      </c>
      <c r="AF121" s="13"/>
      <c r="AG121" s="13"/>
      <c r="AH121" s="13"/>
      <c r="AI121" s="13"/>
      <c r="AJ121" s="13">
        <v>110</v>
      </c>
      <c r="AK121" s="13">
        <f t="shared" si="49"/>
        <v>2460</v>
      </c>
      <c r="AL121" s="13"/>
      <c r="AM121" s="13"/>
      <c r="AN121" s="13">
        <v>0</v>
      </c>
      <c r="AO121" s="13"/>
      <c r="AP121" s="13"/>
      <c r="AQ121" s="13"/>
      <c r="AR121" s="13">
        <v>180</v>
      </c>
      <c r="AS121" s="13">
        <v>110</v>
      </c>
      <c r="AT121" s="13">
        <f t="shared" si="50"/>
        <v>2280</v>
      </c>
      <c r="AU121" s="13">
        <v>2280</v>
      </c>
      <c r="AV121" s="13"/>
      <c r="AW121" s="13">
        <f t="shared" si="42"/>
        <v>2390</v>
      </c>
      <c r="AX121" s="13"/>
      <c r="AY121" s="13"/>
      <c r="AZ121" s="13">
        <v>400</v>
      </c>
      <c r="BA121" s="13"/>
      <c r="BB121" s="13">
        <v>110</v>
      </c>
      <c r="BC121" s="13">
        <f t="shared" si="51"/>
        <v>1880</v>
      </c>
      <c r="BD121" s="13">
        <v>1880</v>
      </c>
      <c r="BE121" s="13"/>
      <c r="BF121" s="13">
        <f t="shared" si="43"/>
        <v>1990</v>
      </c>
      <c r="BG121" s="13"/>
      <c r="BH121" s="13"/>
      <c r="BI121" s="13"/>
      <c r="BJ121" s="13"/>
      <c r="BK121" s="13">
        <v>110</v>
      </c>
      <c r="BL121" s="13">
        <f t="shared" si="52"/>
        <v>1880</v>
      </c>
      <c r="BM121" s="13">
        <v>1880</v>
      </c>
      <c r="BN121" s="13"/>
      <c r="BO121" s="13">
        <f t="shared" si="44"/>
        <v>1990</v>
      </c>
      <c r="BP121" s="13"/>
      <c r="BQ121" s="13"/>
      <c r="BR121" s="13"/>
      <c r="BS121" s="13">
        <v>100</v>
      </c>
      <c r="BT121" s="13">
        <v>240</v>
      </c>
      <c r="BU121" s="13">
        <v>0</v>
      </c>
      <c r="BV121" s="13">
        <f t="shared" si="35"/>
        <v>1780</v>
      </c>
      <c r="BW121" s="13">
        <v>1780</v>
      </c>
      <c r="BX121" s="93">
        <v>100</v>
      </c>
      <c r="BY121" s="13">
        <f t="shared" si="45"/>
        <v>2120</v>
      </c>
      <c r="BZ121" s="13"/>
      <c r="CA121" s="13"/>
      <c r="CB121" s="13"/>
      <c r="CC121" s="13"/>
      <c r="CD121" s="13"/>
      <c r="CE121" s="13">
        <v>0</v>
      </c>
      <c r="CF121" s="13">
        <f t="shared" si="38"/>
        <v>1780</v>
      </c>
      <c r="CG121" s="13">
        <v>1780</v>
      </c>
      <c r="CH121" s="93">
        <v>100</v>
      </c>
      <c r="CI121" s="13">
        <f t="shared" si="46"/>
        <v>1880</v>
      </c>
      <c r="CJ121" s="13"/>
      <c r="CK121" s="13"/>
      <c r="CL121" s="13"/>
      <c r="CM121" s="13"/>
      <c r="CN121" s="13"/>
      <c r="CO121" s="13">
        <v>0</v>
      </c>
      <c r="CP121" s="13">
        <f t="shared" si="39"/>
        <v>1780</v>
      </c>
      <c r="CQ121" s="13">
        <v>1780</v>
      </c>
      <c r="CR121" s="93">
        <v>100</v>
      </c>
      <c r="CS121" s="13">
        <f t="shared" si="47"/>
        <v>1880</v>
      </c>
    </row>
    <row r="122" spans="1:97">
      <c r="A122" s="19">
        <v>660080500</v>
      </c>
      <c r="B122" s="13" t="s">
        <v>163</v>
      </c>
      <c r="C122" s="17">
        <v>116</v>
      </c>
      <c r="D122" s="18" t="s">
        <v>159</v>
      </c>
      <c r="E122" s="20" t="s">
        <v>224</v>
      </c>
      <c r="F122" s="18"/>
      <c r="G122" s="34" t="s">
        <v>163</v>
      </c>
      <c r="H122" s="18"/>
      <c r="I122" s="13">
        <v>0</v>
      </c>
      <c r="J122" s="13">
        <v>0</v>
      </c>
      <c r="K122" s="13">
        <v>0</v>
      </c>
      <c r="L122" s="13"/>
      <c r="M122" s="13">
        <v>0</v>
      </c>
      <c r="N122" s="13"/>
      <c r="O122" s="13"/>
      <c r="P122" s="13"/>
      <c r="Q122" s="13"/>
      <c r="R122" s="13">
        <v>0</v>
      </c>
      <c r="S122" s="13">
        <v>0</v>
      </c>
      <c r="T122" s="13">
        <v>0</v>
      </c>
      <c r="U122" s="13"/>
      <c r="V122" s="13">
        <f t="shared" si="40"/>
        <v>0</v>
      </c>
      <c r="W122" s="13"/>
      <c r="X122" s="13"/>
      <c r="Y122" s="13"/>
      <c r="Z122" s="13"/>
      <c r="AA122" s="13">
        <v>0</v>
      </c>
      <c r="AB122" s="13">
        <f t="shared" si="48"/>
        <v>0</v>
      </c>
      <c r="AC122" s="13">
        <v>0</v>
      </c>
      <c r="AD122" s="13"/>
      <c r="AE122" s="13">
        <f t="shared" si="41"/>
        <v>0</v>
      </c>
      <c r="AF122" s="13"/>
      <c r="AG122" s="13"/>
      <c r="AH122" s="13"/>
      <c r="AI122" s="13"/>
      <c r="AJ122" s="13">
        <v>0</v>
      </c>
      <c r="AK122" s="13">
        <f t="shared" si="49"/>
        <v>0</v>
      </c>
      <c r="AL122" s="13"/>
      <c r="AM122" s="13"/>
      <c r="AN122" s="13">
        <v>0</v>
      </c>
      <c r="AO122" s="13"/>
      <c r="AP122" s="13"/>
      <c r="AQ122" s="13"/>
      <c r="AR122" s="13"/>
      <c r="AS122" s="13">
        <v>0</v>
      </c>
      <c r="AT122" s="13">
        <f t="shared" si="50"/>
        <v>0</v>
      </c>
      <c r="AU122" s="13">
        <v>0</v>
      </c>
      <c r="AV122" s="13"/>
      <c r="AW122" s="13">
        <f t="shared" si="42"/>
        <v>0</v>
      </c>
      <c r="AX122" s="13"/>
      <c r="AY122" s="13"/>
      <c r="AZ122" s="13"/>
      <c r="BA122" s="13"/>
      <c r="BB122" s="13">
        <v>0</v>
      </c>
      <c r="BC122" s="13">
        <f t="shared" si="51"/>
        <v>0</v>
      </c>
      <c r="BD122" s="13">
        <v>0</v>
      </c>
      <c r="BE122" s="13"/>
      <c r="BF122" s="13">
        <f t="shared" si="43"/>
        <v>0</v>
      </c>
      <c r="BG122" s="13"/>
      <c r="BH122" s="13"/>
      <c r="BI122" s="13"/>
      <c r="BJ122" s="13"/>
      <c r="BK122" s="13">
        <v>0</v>
      </c>
      <c r="BL122" s="13">
        <f t="shared" si="52"/>
        <v>0</v>
      </c>
      <c r="BM122" s="13">
        <v>0</v>
      </c>
      <c r="BN122" s="13"/>
      <c r="BO122" s="13">
        <f t="shared" si="44"/>
        <v>0</v>
      </c>
      <c r="BP122" s="13"/>
      <c r="BQ122" s="13"/>
      <c r="BR122" s="13"/>
      <c r="BS122" s="13"/>
      <c r="BT122" s="13"/>
      <c r="BU122" s="13">
        <v>0</v>
      </c>
      <c r="BV122" s="13">
        <f t="shared" si="35"/>
        <v>0</v>
      </c>
      <c r="BW122" s="13">
        <v>0</v>
      </c>
      <c r="BX122" s="93">
        <v>7780</v>
      </c>
      <c r="BY122" s="13">
        <f t="shared" si="45"/>
        <v>7780</v>
      </c>
      <c r="BZ122" s="13"/>
      <c r="CA122" s="13"/>
      <c r="CB122" s="13"/>
      <c r="CC122" s="13"/>
      <c r="CD122" s="13"/>
      <c r="CE122" s="13">
        <v>0</v>
      </c>
      <c r="CF122" s="13">
        <f t="shared" si="38"/>
        <v>0</v>
      </c>
      <c r="CG122" s="13">
        <v>0</v>
      </c>
      <c r="CH122" s="93">
        <v>7780</v>
      </c>
      <c r="CI122" s="13">
        <f t="shared" si="46"/>
        <v>7780</v>
      </c>
      <c r="CJ122" s="13"/>
      <c r="CK122" s="13"/>
      <c r="CL122" s="13"/>
      <c r="CM122" s="13"/>
      <c r="CN122" s="13"/>
      <c r="CO122" s="13">
        <v>0</v>
      </c>
      <c r="CP122" s="13">
        <f t="shared" si="39"/>
        <v>0</v>
      </c>
      <c r="CQ122" s="13">
        <v>0</v>
      </c>
      <c r="CR122" s="93">
        <v>7780</v>
      </c>
      <c r="CS122" s="13">
        <f t="shared" si="47"/>
        <v>7780</v>
      </c>
    </row>
    <row r="123" spans="1:97">
      <c r="A123" s="4">
        <v>660084100</v>
      </c>
      <c r="B123" s="13" t="s">
        <v>325</v>
      </c>
      <c r="C123" s="2">
        <v>117</v>
      </c>
      <c r="D123" s="13" t="s">
        <v>159</v>
      </c>
      <c r="E123" s="6" t="s">
        <v>110</v>
      </c>
      <c r="F123" s="13"/>
      <c r="G123" s="15">
        <v>5.0999999999999996</v>
      </c>
      <c r="H123" s="15"/>
      <c r="I123" s="13">
        <v>519</v>
      </c>
      <c r="J123" s="13">
        <v>5840</v>
      </c>
      <c r="K123" s="13">
        <v>5840</v>
      </c>
      <c r="L123" s="13"/>
      <c r="M123" s="13">
        <v>6359</v>
      </c>
      <c r="N123" s="13"/>
      <c r="O123" s="13"/>
      <c r="P123" s="13"/>
      <c r="Q123" s="13"/>
      <c r="R123" s="13">
        <v>519</v>
      </c>
      <c r="S123" s="13">
        <v>5840</v>
      </c>
      <c r="T123" s="13">
        <v>5840</v>
      </c>
      <c r="U123" s="13"/>
      <c r="V123" s="13">
        <f t="shared" si="40"/>
        <v>6359</v>
      </c>
      <c r="W123" s="13"/>
      <c r="X123" s="13"/>
      <c r="Y123" s="13"/>
      <c r="Z123" s="13"/>
      <c r="AA123" s="13">
        <v>519</v>
      </c>
      <c r="AB123" s="13">
        <f t="shared" si="48"/>
        <v>5840</v>
      </c>
      <c r="AC123" s="13">
        <v>5840</v>
      </c>
      <c r="AD123" s="13"/>
      <c r="AE123" s="13">
        <f t="shared" si="41"/>
        <v>6359</v>
      </c>
      <c r="AF123" s="13"/>
      <c r="AG123" s="13"/>
      <c r="AH123" s="13"/>
      <c r="AI123" s="13"/>
      <c r="AJ123" s="13">
        <v>519</v>
      </c>
      <c r="AK123" s="13">
        <f t="shared" si="49"/>
        <v>5840</v>
      </c>
      <c r="AL123" s="13"/>
      <c r="AM123" s="13"/>
      <c r="AN123" s="13">
        <v>0</v>
      </c>
      <c r="AO123" s="13"/>
      <c r="AP123" s="13"/>
      <c r="AQ123" s="13"/>
      <c r="AR123" s="13"/>
      <c r="AS123" s="13">
        <v>519</v>
      </c>
      <c r="AT123" s="13">
        <f t="shared" si="50"/>
        <v>5840</v>
      </c>
      <c r="AU123" s="13">
        <v>5840</v>
      </c>
      <c r="AV123" s="13"/>
      <c r="AW123" s="13">
        <f t="shared" si="42"/>
        <v>6359</v>
      </c>
      <c r="AX123" s="13"/>
      <c r="AY123" s="13"/>
      <c r="AZ123" s="13"/>
      <c r="BA123" s="13"/>
      <c r="BB123" s="13">
        <v>519</v>
      </c>
      <c r="BC123" s="13">
        <f t="shared" si="51"/>
        <v>5840</v>
      </c>
      <c r="BD123" s="13">
        <v>5840</v>
      </c>
      <c r="BE123" s="13"/>
      <c r="BF123" s="13">
        <f t="shared" si="43"/>
        <v>6359</v>
      </c>
      <c r="BG123" s="13"/>
      <c r="BH123" s="13"/>
      <c r="BI123" s="13">
        <v>480</v>
      </c>
      <c r="BJ123" s="13"/>
      <c r="BK123" s="13">
        <v>519</v>
      </c>
      <c r="BL123" s="13">
        <f t="shared" si="52"/>
        <v>5360</v>
      </c>
      <c r="BM123" s="13">
        <v>5360</v>
      </c>
      <c r="BN123" s="13"/>
      <c r="BO123" s="13">
        <f t="shared" si="44"/>
        <v>5879</v>
      </c>
      <c r="BP123" s="13"/>
      <c r="BQ123" s="13"/>
      <c r="BR123" s="13"/>
      <c r="BS123" s="13"/>
      <c r="BT123" s="13">
        <v>0</v>
      </c>
      <c r="BU123" s="24">
        <v>519</v>
      </c>
      <c r="BV123" s="13">
        <f t="shared" si="35"/>
        <v>5360</v>
      </c>
      <c r="BW123" s="13">
        <v>5360</v>
      </c>
      <c r="BX123" s="93">
        <v>0</v>
      </c>
      <c r="BY123" s="13">
        <f t="shared" si="45"/>
        <v>5879</v>
      </c>
      <c r="BZ123" s="13"/>
      <c r="CA123" s="13"/>
      <c r="CB123" s="13"/>
      <c r="CC123" s="13"/>
      <c r="CD123" s="13"/>
      <c r="CE123" s="24">
        <v>519</v>
      </c>
      <c r="CF123" s="13">
        <f t="shared" si="38"/>
        <v>5360</v>
      </c>
      <c r="CG123" s="13">
        <v>5360</v>
      </c>
      <c r="CH123" s="93">
        <v>0</v>
      </c>
      <c r="CI123" s="13">
        <f t="shared" si="46"/>
        <v>5879</v>
      </c>
      <c r="CJ123" s="13"/>
      <c r="CK123" s="13"/>
      <c r="CL123" s="13"/>
      <c r="CM123" s="13"/>
      <c r="CN123" s="13"/>
      <c r="CO123" s="24">
        <v>519</v>
      </c>
      <c r="CP123" s="13">
        <f t="shared" si="39"/>
        <v>5360</v>
      </c>
      <c r="CQ123" s="13">
        <v>5360</v>
      </c>
      <c r="CR123" s="93">
        <v>0</v>
      </c>
      <c r="CS123" s="13">
        <f t="shared" si="47"/>
        <v>5879</v>
      </c>
    </row>
    <row r="124" spans="1:97">
      <c r="A124" s="4">
        <v>660117000</v>
      </c>
      <c r="B124" s="13" t="s">
        <v>163</v>
      </c>
      <c r="C124" s="2">
        <v>118</v>
      </c>
      <c r="D124" s="13" t="s">
        <v>159</v>
      </c>
      <c r="E124" s="6" t="s">
        <v>225</v>
      </c>
      <c r="F124" s="13"/>
      <c r="G124" s="14" t="s">
        <v>163</v>
      </c>
      <c r="H124" s="13"/>
      <c r="I124" s="13">
        <v>2574</v>
      </c>
      <c r="J124" s="13">
        <v>0</v>
      </c>
      <c r="K124" s="13">
        <v>0</v>
      </c>
      <c r="L124" s="13"/>
      <c r="M124" s="13">
        <v>2574</v>
      </c>
      <c r="N124" s="13"/>
      <c r="O124" s="13"/>
      <c r="P124" s="13"/>
      <c r="Q124" s="13"/>
      <c r="R124" s="13">
        <v>2574</v>
      </c>
      <c r="S124" s="13">
        <v>0</v>
      </c>
      <c r="T124" s="13">
        <v>0</v>
      </c>
      <c r="U124" s="13"/>
      <c r="V124" s="13">
        <f t="shared" si="40"/>
        <v>2574</v>
      </c>
      <c r="W124" s="13"/>
      <c r="X124" s="13"/>
      <c r="Y124" s="13"/>
      <c r="Z124" s="13"/>
      <c r="AA124" s="13">
        <v>2574</v>
      </c>
      <c r="AB124" s="13">
        <f t="shared" si="48"/>
        <v>0</v>
      </c>
      <c r="AC124" s="13">
        <v>0</v>
      </c>
      <c r="AD124" s="13"/>
      <c r="AE124" s="13">
        <f t="shared" si="41"/>
        <v>2574</v>
      </c>
      <c r="AF124" s="13"/>
      <c r="AG124" s="13"/>
      <c r="AH124" s="13"/>
      <c r="AI124" s="13"/>
      <c r="AJ124" s="13">
        <v>2574</v>
      </c>
      <c r="AK124" s="13">
        <f t="shared" si="49"/>
        <v>0</v>
      </c>
      <c r="AL124" s="13"/>
      <c r="AM124" s="13"/>
      <c r="AN124" s="13">
        <v>0</v>
      </c>
      <c r="AO124" s="13"/>
      <c r="AP124" s="13"/>
      <c r="AQ124" s="13"/>
      <c r="AR124" s="13"/>
      <c r="AS124" s="13">
        <v>2574</v>
      </c>
      <c r="AT124" s="13">
        <f t="shared" si="50"/>
        <v>0</v>
      </c>
      <c r="AU124" s="13">
        <v>0</v>
      </c>
      <c r="AV124" s="13"/>
      <c r="AW124" s="13">
        <f t="shared" si="42"/>
        <v>2574</v>
      </c>
      <c r="AX124" s="13"/>
      <c r="AY124" s="13"/>
      <c r="AZ124" s="13"/>
      <c r="BA124" s="13"/>
      <c r="BB124" s="13">
        <v>2574</v>
      </c>
      <c r="BC124" s="13">
        <f t="shared" si="51"/>
        <v>0</v>
      </c>
      <c r="BD124" s="13">
        <v>0</v>
      </c>
      <c r="BE124" s="13"/>
      <c r="BF124" s="13">
        <f t="shared" si="43"/>
        <v>2574</v>
      </c>
      <c r="BG124" s="13">
        <v>2574</v>
      </c>
      <c r="BH124" s="13"/>
      <c r="BI124" s="13">
        <v>2574</v>
      </c>
      <c r="BJ124" s="13"/>
      <c r="BK124" s="13">
        <v>0</v>
      </c>
      <c r="BL124" s="13">
        <f t="shared" si="52"/>
        <v>0</v>
      </c>
      <c r="BM124" s="13">
        <v>0</v>
      </c>
      <c r="BN124" s="13"/>
      <c r="BO124" s="13">
        <f t="shared" si="44"/>
        <v>0</v>
      </c>
      <c r="BP124" s="13"/>
      <c r="BQ124" s="13"/>
      <c r="BR124" s="13"/>
      <c r="BS124" s="13"/>
      <c r="BT124" s="13">
        <v>2334</v>
      </c>
      <c r="BU124" s="13">
        <v>0</v>
      </c>
      <c r="BV124" s="13">
        <f t="shared" si="35"/>
        <v>0</v>
      </c>
      <c r="BW124" s="13">
        <v>0</v>
      </c>
      <c r="BX124" s="93">
        <v>180</v>
      </c>
      <c r="BY124" s="13">
        <f t="shared" si="45"/>
        <v>2514</v>
      </c>
      <c r="BZ124" s="13"/>
      <c r="CA124" s="13"/>
      <c r="CB124" s="13"/>
      <c r="CC124" s="13"/>
      <c r="CD124" s="13"/>
      <c r="CE124" s="13">
        <v>0</v>
      </c>
      <c r="CF124" s="13">
        <f t="shared" si="38"/>
        <v>0</v>
      </c>
      <c r="CG124" s="13">
        <v>0</v>
      </c>
      <c r="CH124" s="93">
        <v>180</v>
      </c>
      <c r="CI124" s="13">
        <f t="shared" si="46"/>
        <v>180</v>
      </c>
      <c r="CJ124" s="13"/>
      <c r="CK124" s="13"/>
      <c r="CL124" s="13"/>
      <c r="CM124" s="13"/>
      <c r="CN124" s="13"/>
      <c r="CO124" s="13">
        <v>0</v>
      </c>
      <c r="CP124" s="13">
        <f t="shared" si="39"/>
        <v>0</v>
      </c>
      <c r="CQ124" s="13">
        <v>0</v>
      </c>
      <c r="CR124" s="93">
        <v>180</v>
      </c>
      <c r="CS124" s="13">
        <f t="shared" si="47"/>
        <v>180</v>
      </c>
    </row>
    <row r="125" spans="1:97">
      <c r="A125" s="4">
        <v>660121400</v>
      </c>
      <c r="B125" s="13" t="s">
        <v>328</v>
      </c>
      <c r="C125" s="2">
        <v>119</v>
      </c>
      <c r="D125" s="13" t="s">
        <v>144</v>
      </c>
      <c r="E125" s="6" t="s">
        <v>508</v>
      </c>
      <c r="F125" s="13" t="s">
        <v>252</v>
      </c>
      <c r="G125" s="13">
        <v>55</v>
      </c>
      <c r="H125" s="13" t="s">
        <v>439</v>
      </c>
      <c r="I125" s="13">
        <v>107</v>
      </c>
      <c r="J125" s="13">
        <v>2560</v>
      </c>
      <c r="K125" s="13">
        <v>2560</v>
      </c>
      <c r="L125" s="13"/>
      <c r="M125" s="13">
        <v>2667</v>
      </c>
      <c r="N125" s="13"/>
      <c r="O125" s="13"/>
      <c r="P125" s="13"/>
      <c r="Q125" s="13"/>
      <c r="R125" s="13">
        <v>107</v>
      </c>
      <c r="S125" s="13">
        <v>2560</v>
      </c>
      <c r="T125" s="13">
        <v>2560</v>
      </c>
      <c r="U125" s="13"/>
      <c r="V125" s="13">
        <f t="shared" si="40"/>
        <v>2667</v>
      </c>
      <c r="W125" s="13"/>
      <c r="X125" s="13"/>
      <c r="Y125" s="13"/>
      <c r="Z125" s="13"/>
      <c r="AA125" s="13">
        <v>107</v>
      </c>
      <c r="AB125" s="13">
        <f t="shared" si="48"/>
        <v>2560</v>
      </c>
      <c r="AC125" s="13">
        <v>2560</v>
      </c>
      <c r="AD125" s="13"/>
      <c r="AE125" s="13">
        <f t="shared" si="41"/>
        <v>2667</v>
      </c>
      <c r="AF125" s="13"/>
      <c r="AG125" s="13"/>
      <c r="AH125" s="13"/>
      <c r="AI125" s="13"/>
      <c r="AJ125" s="13">
        <v>107</v>
      </c>
      <c r="AK125" s="13">
        <f t="shared" si="49"/>
        <v>2560</v>
      </c>
      <c r="AL125" s="13"/>
      <c r="AM125" s="13"/>
      <c r="AN125" s="13">
        <v>0</v>
      </c>
      <c r="AO125" s="13"/>
      <c r="AP125" s="13"/>
      <c r="AQ125" s="13"/>
      <c r="AR125" s="13">
        <v>540</v>
      </c>
      <c r="AS125" s="13">
        <v>107</v>
      </c>
      <c r="AT125" s="13">
        <f t="shared" si="50"/>
        <v>2020</v>
      </c>
      <c r="AU125" s="13">
        <v>2020</v>
      </c>
      <c r="AV125" s="13"/>
      <c r="AW125" s="13">
        <f t="shared" si="42"/>
        <v>2127</v>
      </c>
      <c r="AX125" s="13"/>
      <c r="AY125" s="13"/>
      <c r="AZ125" s="13"/>
      <c r="BA125" s="13"/>
      <c r="BB125" s="13">
        <v>107</v>
      </c>
      <c r="BC125" s="13">
        <f t="shared" si="51"/>
        <v>2020</v>
      </c>
      <c r="BD125" s="13">
        <v>2020</v>
      </c>
      <c r="BE125" s="13"/>
      <c r="BF125" s="13">
        <f t="shared" si="43"/>
        <v>2127</v>
      </c>
      <c r="BG125" s="13"/>
      <c r="BH125" s="13"/>
      <c r="BI125" s="13">
        <v>1200</v>
      </c>
      <c r="BJ125" s="24">
        <v>20</v>
      </c>
      <c r="BK125" s="13">
        <v>107</v>
      </c>
      <c r="BL125" s="13">
        <f t="shared" si="52"/>
        <v>800</v>
      </c>
      <c r="BM125" s="13">
        <v>800</v>
      </c>
      <c r="BN125" s="13"/>
      <c r="BO125" s="13">
        <f t="shared" si="44"/>
        <v>907</v>
      </c>
      <c r="BP125" s="13"/>
      <c r="BQ125" s="13"/>
      <c r="BR125" s="13"/>
      <c r="BS125" s="13">
        <v>300</v>
      </c>
      <c r="BT125" s="13">
        <v>0</v>
      </c>
      <c r="BU125" s="24">
        <v>106</v>
      </c>
      <c r="BV125" s="13">
        <f t="shared" si="35"/>
        <v>500</v>
      </c>
      <c r="BW125" s="13">
        <v>500</v>
      </c>
      <c r="BX125" s="93">
        <v>840</v>
      </c>
      <c r="BY125" s="13">
        <f t="shared" si="45"/>
        <v>1446</v>
      </c>
      <c r="BZ125" s="13"/>
      <c r="CA125" s="13"/>
      <c r="CB125" s="13"/>
      <c r="CC125" s="13"/>
      <c r="CD125" s="13"/>
      <c r="CE125" s="24">
        <v>106</v>
      </c>
      <c r="CF125" s="13">
        <f t="shared" si="38"/>
        <v>500</v>
      </c>
      <c r="CG125" s="13">
        <v>500</v>
      </c>
      <c r="CH125" s="93">
        <v>840</v>
      </c>
      <c r="CI125" s="13">
        <f t="shared" si="46"/>
        <v>1446</v>
      </c>
      <c r="CJ125" s="13"/>
      <c r="CK125" s="13"/>
      <c r="CL125" s="13"/>
      <c r="CM125" s="13"/>
      <c r="CN125" s="13"/>
      <c r="CO125" s="24">
        <v>106</v>
      </c>
      <c r="CP125" s="13">
        <f t="shared" si="39"/>
        <v>500</v>
      </c>
      <c r="CQ125" s="13">
        <v>500</v>
      </c>
      <c r="CR125" s="93">
        <v>840</v>
      </c>
      <c r="CS125" s="13">
        <f t="shared" si="47"/>
        <v>1446</v>
      </c>
    </row>
    <row r="126" spans="1:97">
      <c r="A126" s="4">
        <v>660121600</v>
      </c>
      <c r="B126" s="13" t="s">
        <v>387</v>
      </c>
      <c r="C126" s="2">
        <v>120</v>
      </c>
      <c r="D126" s="13" t="s">
        <v>160</v>
      </c>
      <c r="E126" s="6" t="s">
        <v>223</v>
      </c>
      <c r="F126" s="13" t="s">
        <v>265</v>
      </c>
      <c r="G126" s="13">
        <v>435</v>
      </c>
      <c r="H126" s="13" t="s">
        <v>449</v>
      </c>
      <c r="I126" s="13">
        <v>232</v>
      </c>
      <c r="J126" s="13">
        <v>400</v>
      </c>
      <c r="K126" s="13">
        <v>400</v>
      </c>
      <c r="L126" s="13"/>
      <c r="M126" s="13">
        <v>632</v>
      </c>
      <c r="N126" s="13"/>
      <c r="O126" s="13"/>
      <c r="P126" s="13"/>
      <c r="Q126" s="13"/>
      <c r="R126" s="13">
        <v>232</v>
      </c>
      <c r="S126" s="13">
        <v>400</v>
      </c>
      <c r="T126" s="13">
        <v>400</v>
      </c>
      <c r="U126" s="13"/>
      <c r="V126" s="13">
        <f t="shared" si="40"/>
        <v>632</v>
      </c>
      <c r="W126" s="13"/>
      <c r="X126" s="13"/>
      <c r="Y126" s="13"/>
      <c r="Z126" s="13"/>
      <c r="AA126" s="13">
        <v>232</v>
      </c>
      <c r="AB126" s="13">
        <f t="shared" si="48"/>
        <v>400</v>
      </c>
      <c r="AC126" s="13">
        <v>400</v>
      </c>
      <c r="AD126" s="13"/>
      <c r="AE126" s="13">
        <f t="shared" si="41"/>
        <v>632</v>
      </c>
      <c r="AF126" s="13"/>
      <c r="AG126" s="13"/>
      <c r="AH126" s="13"/>
      <c r="AI126" s="13"/>
      <c r="AJ126" s="13">
        <v>232</v>
      </c>
      <c r="AK126" s="13">
        <f t="shared" si="49"/>
        <v>400</v>
      </c>
      <c r="AL126" s="13"/>
      <c r="AM126" s="13"/>
      <c r="AN126" s="13">
        <v>0</v>
      </c>
      <c r="AO126" s="13"/>
      <c r="AP126" s="13"/>
      <c r="AQ126" s="13"/>
      <c r="AR126" s="13"/>
      <c r="AS126" s="13">
        <v>232</v>
      </c>
      <c r="AT126" s="13">
        <f t="shared" si="50"/>
        <v>400</v>
      </c>
      <c r="AU126" s="13">
        <v>400</v>
      </c>
      <c r="AV126" s="13"/>
      <c r="AW126" s="13">
        <f t="shared" si="42"/>
        <v>632</v>
      </c>
      <c r="AX126" s="13"/>
      <c r="AY126" s="13"/>
      <c r="AZ126" s="13"/>
      <c r="BA126" s="13"/>
      <c r="BB126" s="13">
        <v>232</v>
      </c>
      <c r="BC126" s="13">
        <f t="shared" si="51"/>
        <v>400</v>
      </c>
      <c r="BD126" s="13">
        <v>400</v>
      </c>
      <c r="BE126" s="13"/>
      <c r="BF126" s="13">
        <f t="shared" si="43"/>
        <v>632</v>
      </c>
      <c r="BG126" s="13">
        <v>282</v>
      </c>
      <c r="BH126" s="13"/>
      <c r="BI126" s="13">
        <v>682</v>
      </c>
      <c r="BJ126" s="13"/>
      <c r="BK126" s="13">
        <v>0</v>
      </c>
      <c r="BL126" s="13">
        <f t="shared" si="52"/>
        <v>0</v>
      </c>
      <c r="BM126" s="13">
        <v>0</v>
      </c>
      <c r="BN126" s="13"/>
      <c r="BO126" s="13">
        <f t="shared" si="44"/>
        <v>0</v>
      </c>
      <c r="BP126" s="13"/>
      <c r="BQ126" s="13"/>
      <c r="BR126" s="13"/>
      <c r="BS126" s="13"/>
      <c r="BT126" s="13">
        <v>2</v>
      </c>
      <c r="BU126" s="13">
        <v>0</v>
      </c>
      <c r="BV126" s="13">
        <f t="shared" si="35"/>
        <v>0</v>
      </c>
      <c r="BW126" s="13">
        <v>0</v>
      </c>
      <c r="BX126" s="93">
        <v>0</v>
      </c>
      <c r="BY126" s="13">
        <f t="shared" si="45"/>
        <v>2</v>
      </c>
      <c r="BZ126" s="13"/>
      <c r="CA126" s="13"/>
      <c r="CB126" s="13"/>
      <c r="CC126" s="13"/>
      <c r="CD126" s="13"/>
      <c r="CE126" s="13">
        <v>0</v>
      </c>
      <c r="CF126" s="13">
        <f t="shared" si="38"/>
        <v>0</v>
      </c>
      <c r="CG126" s="13">
        <v>0</v>
      </c>
      <c r="CH126" s="93">
        <v>0</v>
      </c>
      <c r="CI126" s="13">
        <f t="shared" si="46"/>
        <v>0</v>
      </c>
      <c r="CJ126" s="13"/>
      <c r="CK126" s="13"/>
      <c r="CL126" s="13"/>
      <c r="CM126" s="13"/>
      <c r="CN126" s="13"/>
      <c r="CO126" s="13">
        <v>0</v>
      </c>
      <c r="CP126" s="13">
        <f t="shared" si="39"/>
        <v>0</v>
      </c>
      <c r="CQ126" s="13">
        <v>0</v>
      </c>
      <c r="CR126" s="93">
        <v>0</v>
      </c>
      <c r="CS126" s="13">
        <f t="shared" si="47"/>
        <v>0</v>
      </c>
    </row>
    <row r="127" spans="1:97">
      <c r="A127" s="4">
        <v>660122800</v>
      </c>
      <c r="B127" s="13" t="s">
        <v>326</v>
      </c>
      <c r="C127" s="2">
        <v>121</v>
      </c>
      <c r="D127" s="13" t="s">
        <v>160</v>
      </c>
      <c r="E127" s="6" t="s">
        <v>467</v>
      </c>
      <c r="F127" s="13" t="s">
        <v>265</v>
      </c>
      <c r="G127" s="13">
        <v>326</v>
      </c>
      <c r="H127" s="13" t="s">
        <v>449</v>
      </c>
      <c r="I127" s="13">
        <v>0</v>
      </c>
      <c r="J127" s="13">
        <v>478</v>
      </c>
      <c r="K127" s="13">
        <v>478</v>
      </c>
      <c r="L127" s="13"/>
      <c r="M127" s="13">
        <v>478</v>
      </c>
      <c r="N127" s="13"/>
      <c r="O127" s="13"/>
      <c r="P127" s="13"/>
      <c r="Q127" s="13"/>
      <c r="R127" s="13">
        <v>0</v>
      </c>
      <c r="S127" s="13">
        <v>478</v>
      </c>
      <c r="T127" s="13">
        <v>478</v>
      </c>
      <c r="U127" s="13"/>
      <c r="V127" s="13">
        <f t="shared" si="40"/>
        <v>478</v>
      </c>
      <c r="W127" s="13"/>
      <c r="X127" s="13"/>
      <c r="Y127" s="13"/>
      <c r="Z127" s="13"/>
      <c r="AA127" s="13">
        <v>0</v>
      </c>
      <c r="AB127" s="13">
        <f t="shared" si="48"/>
        <v>478</v>
      </c>
      <c r="AC127" s="13">
        <v>478</v>
      </c>
      <c r="AD127" s="13"/>
      <c r="AE127" s="13">
        <f t="shared" si="41"/>
        <v>478</v>
      </c>
      <c r="AF127" s="13"/>
      <c r="AG127" s="13"/>
      <c r="AH127" s="13"/>
      <c r="AI127" s="13"/>
      <c r="AJ127" s="13">
        <v>0</v>
      </c>
      <c r="AK127" s="13">
        <f t="shared" si="49"/>
        <v>478</v>
      </c>
      <c r="AL127" s="13"/>
      <c r="AM127" s="13"/>
      <c r="AN127" s="13">
        <v>0</v>
      </c>
      <c r="AO127" s="13"/>
      <c r="AP127" s="13"/>
      <c r="AQ127" s="13"/>
      <c r="AR127" s="13">
        <v>438</v>
      </c>
      <c r="AS127" s="13">
        <v>0</v>
      </c>
      <c r="AT127" s="13">
        <f t="shared" si="50"/>
        <v>40</v>
      </c>
      <c r="AU127" s="13">
        <v>40</v>
      </c>
      <c r="AV127" s="13"/>
      <c r="AW127" s="13">
        <f t="shared" si="42"/>
        <v>40</v>
      </c>
      <c r="AX127" s="13"/>
      <c r="AY127" s="13"/>
      <c r="AZ127" s="13"/>
      <c r="BA127" s="13"/>
      <c r="BB127" s="13">
        <v>0</v>
      </c>
      <c r="BC127" s="13">
        <f t="shared" si="51"/>
        <v>40</v>
      </c>
      <c r="BD127" s="13">
        <v>40</v>
      </c>
      <c r="BE127" s="13"/>
      <c r="BF127" s="13">
        <f t="shared" si="43"/>
        <v>40</v>
      </c>
      <c r="BG127" s="13">
        <v>360</v>
      </c>
      <c r="BH127" s="13"/>
      <c r="BI127" s="13"/>
      <c r="BJ127" s="13">
        <v>57</v>
      </c>
      <c r="BK127" s="13">
        <v>0</v>
      </c>
      <c r="BL127" s="13">
        <f t="shared" si="52"/>
        <v>343</v>
      </c>
      <c r="BM127" s="13">
        <v>343</v>
      </c>
      <c r="BN127" s="13"/>
      <c r="BO127" s="13">
        <f t="shared" si="44"/>
        <v>343</v>
      </c>
      <c r="BP127" s="13"/>
      <c r="BQ127" s="13"/>
      <c r="BR127" s="13"/>
      <c r="BS127" s="13">
        <v>340</v>
      </c>
      <c r="BT127" s="13"/>
      <c r="BU127" s="13">
        <v>0</v>
      </c>
      <c r="BV127" s="13">
        <f t="shared" si="35"/>
        <v>3</v>
      </c>
      <c r="BW127" s="13">
        <v>3</v>
      </c>
      <c r="BX127" s="93">
        <v>218</v>
      </c>
      <c r="BY127" s="13">
        <f t="shared" si="45"/>
        <v>221</v>
      </c>
      <c r="BZ127" s="13"/>
      <c r="CA127" s="13"/>
      <c r="CB127" s="13"/>
      <c r="CC127" s="13"/>
      <c r="CD127" s="13"/>
      <c r="CE127" s="13">
        <v>0</v>
      </c>
      <c r="CF127" s="13">
        <f t="shared" si="38"/>
        <v>3</v>
      </c>
      <c r="CG127" s="13">
        <v>3</v>
      </c>
      <c r="CH127" s="93">
        <v>218</v>
      </c>
      <c r="CI127" s="13">
        <f t="shared" si="46"/>
        <v>221</v>
      </c>
      <c r="CJ127" s="13"/>
      <c r="CK127" s="13"/>
      <c r="CL127" s="13"/>
      <c r="CM127" s="13"/>
      <c r="CN127" s="13"/>
      <c r="CO127" s="13">
        <v>0</v>
      </c>
      <c r="CP127" s="13">
        <f t="shared" si="39"/>
        <v>3</v>
      </c>
      <c r="CQ127" s="13">
        <v>3</v>
      </c>
      <c r="CR127" s="93">
        <v>218</v>
      </c>
      <c r="CS127" s="13">
        <f t="shared" si="47"/>
        <v>221</v>
      </c>
    </row>
    <row r="128" spans="1:97">
      <c r="A128" s="4">
        <v>660123500</v>
      </c>
      <c r="B128" s="13" t="s">
        <v>326</v>
      </c>
      <c r="C128" s="2">
        <v>122</v>
      </c>
      <c r="D128" s="13" t="s">
        <v>144</v>
      </c>
      <c r="E128" s="6" t="s">
        <v>277</v>
      </c>
      <c r="F128" s="24" t="s">
        <v>252</v>
      </c>
      <c r="G128" s="13">
        <v>35</v>
      </c>
      <c r="H128" s="14" t="s">
        <v>163</v>
      </c>
      <c r="I128" s="13">
        <v>0</v>
      </c>
      <c r="J128" s="13">
        <v>672</v>
      </c>
      <c r="K128" s="13">
        <v>672</v>
      </c>
      <c r="L128" s="13"/>
      <c r="M128" s="13">
        <v>672</v>
      </c>
      <c r="N128" s="13"/>
      <c r="O128" s="13"/>
      <c r="P128" s="13"/>
      <c r="Q128" s="13"/>
      <c r="R128" s="13">
        <v>0</v>
      </c>
      <c r="S128" s="13">
        <v>672</v>
      </c>
      <c r="T128" s="13">
        <v>672</v>
      </c>
      <c r="U128" s="13"/>
      <c r="V128" s="13">
        <f t="shared" si="40"/>
        <v>672</v>
      </c>
      <c r="W128" s="13"/>
      <c r="X128" s="13"/>
      <c r="Y128" s="13"/>
      <c r="Z128" s="13"/>
      <c r="AA128" s="13">
        <v>0</v>
      </c>
      <c r="AB128" s="13">
        <f t="shared" si="48"/>
        <v>672</v>
      </c>
      <c r="AC128" s="13">
        <v>672</v>
      </c>
      <c r="AD128" s="13"/>
      <c r="AE128" s="13">
        <f t="shared" si="41"/>
        <v>672</v>
      </c>
      <c r="AF128" s="13"/>
      <c r="AG128" s="13"/>
      <c r="AH128" s="13"/>
      <c r="AI128" s="13"/>
      <c r="AJ128" s="13">
        <v>0</v>
      </c>
      <c r="AK128" s="13">
        <f t="shared" si="49"/>
        <v>672</v>
      </c>
      <c r="AL128" s="13"/>
      <c r="AM128" s="13"/>
      <c r="AN128" s="13">
        <v>0</v>
      </c>
      <c r="AO128" s="13"/>
      <c r="AP128" s="13"/>
      <c r="AQ128" s="13"/>
      <c r="AR128" s="13">
        <v>180</v>
      </c>
      <c r="AS128" s="13">
        <v>0</v>
      </c>
      <c r="AT128" s="13">
        <f t="shared" si="50"/>
        <v>492</v>
      </c>
      <c r="AU128" s="13">
        <v>452</v>
      </c>
      <c r="AV128" s="13"/>
      <c r="AW128" s="13">
        <f t="shared" si="42"/>
        <v>492</v>
      </c>
      <c r="AX128" s="13"/>
      <c r="AY128" s="13"/>
      <c r="AZ128" s="13"/>
      <c r="BA128" s="13">
        <v>40</v>
      </c>
      <c r="BB128" s="13">
        <v>0</v>
      </c>
      <c r="BC128" s="13">
        <f t="shared" si="51"/>
        <v>452</v>
      </c>
      <c r="BD128" s="13">
        <v>452</v>
      </c>
      <c r="BE128" s="13"/>
      <c r="BF128" s="13">
        <f t="shared" si="43"/>
        <v>452</v>
      </c>
      <c r="BG128" s="13"/>
      <c r="BH128" s="13"/>
      <c r="BI128" s="13"/>
      <c r="BJ128" s="13"/>
      <c r="BK128" s="13">
        <v>0</v>
      </c>
      <c r="BL128" s="13">
        <f t="shared" si="52"/>
        <v>452</v>
      </c>
      <c r="BM128" s="13">
        <v>452</v>
      </c>
      <c r="BN128" s="13"/>
      <c r="BO128" s="13">
        <f t="shared" si="44"/>
        <v>452</v>
      </c>
      <c r="BP128" s="13"/>
      <c r="BQ128" s="13"/>
      <c r="BR128" s="13"/>
      <c r="BS128" s="13">
        <v>100</v>
      </c>
      <c r="BT128" s="13"/>
      <c r="BU128" s="13">
        <v>0</v>
      </c>
      <c r="BV128" s="13">
        <f t="shared" si="35"/>
        <v>352</v>
      </c>
      <c r="BW128" s="13">
        <v>352</v>
      </c>
      <c r="BX128" s="93">
        <v>280</v>
      </c>
      <c r="BY128" s="13">
        <f t="shared" si="45"/>
        <v>632</v>
      </c>
      <c r="BZ128" s="13"/>
      <c r="CA128" s="13"/>
      <c r="CB128" s="13"/>
      <c r="CC128" s="13"/>
      <c r="CD128" s="13"/>
      <c r="CE128" s="13">
        <v>0</v>
      </c>
      <c r="CF128" s="13">
        <f t="shared" si="38"/>
        <v>352</v>
      </c>
      <c r="CG128" s="13">
        <v>352</v>
      </c>
      <c r="CH128" s="93">
        <v>280</v>
      </c>
      <c r="CI128" s="13">
        <f t="shared" si="46"/>
        <v>632</v>
      </c>
      <c r="CJ128" s="13"/>
      <c r="CK128" s="13"/>
      <c r="CL128" s="13"/>
      <c r="CM128" s="13"/>
      <c r="CN128" s="13"/>
      <c r="CO128" s="13">
        <v>0</v>
      </c>
      <c r="CP128" s="13">
        <f t="shared" si="39"/>
        <v>352</v>
      </c>
      <c r="CQ128" s="13">
        <v>352</v>
      </c>
      <c r="CR128" s="93">
        <v>280</v>
      </c>
      <c r="CS128" s="13">
        <f t="shared" si="47"/>
        <v>632</v>
      </c>
    </row>
    <row r="129" spans="1:97">
      <c r="A129" s="4">
        <v>660126800</v>
      </c>
      <c r="B129" s="13" t="s">
        <v>388</v>
      </c>
      <c r="C129" s="2">
        <v>123</v>
      </c>
      <c r="D129" s="13" t="s">
        <v>159</v>
      </c>
      <c r="E129" s="6" t="s">
        <v>116</v>
      </c>
      <c r="F129" s="13" t="s">
        <v>260</v>
      </c>
      <c r="G129" s="13">
        <v>4.4000000000000004</v>
      </c>
      <c r="H129" s="13" t="s">
        <v>441</v>
      </c>
      <c r="I129" s="13">
        <v>0</v>
      </c>
      <c r="J129" s="13">
        <v>2852</v>
      </c>
      <c r="K129" s="13">
        <v>2852</v>
      </c>
      <c r="L129" s="13"/>
      <c r="M129" s="13">
        <v>2852</v>
      </c>
      <c r="N129" s="13"/>
      <c r="O129" s="13"/>
      <c r="P129" s="13"/>
      <c r="Q129" s="13"/>
      <c r="R129" s="13">
        <v>0</v>
      </c>
      <c r="S129" s="13">
        <v>2852</v>
      </c>
      <c r="T129" s="13">
        <v>2852</v>
      </c>
      <c r="U129" s="13"/>
      <c r="V129" s="13">
        <f t="shared" si="40"/>
        <v>2852</v>
      </c>
      <c r="W129" s="13"/>
      <c r="X129" s="13"/>
      <c r="Y129" s="13"/>
      <c r="Z129" s="13"/>
      <c r="AA129" s="13">
        <v>0</v>
      </c>
      <c r="AB129" s="13">
        <f t="shared" si="48"/>
        <v>2852</v>
      </c>
      <c r="AC129" s="13">
        <v>2852</v>
      </c>
      <c r="AD129" s="13"/>
      <c r="AE129" s="13">
        <f t="shared" si="41"/>
        <v>2852</v>
      </c>
      <c r="AF129" s="13"/>
      <c r="AG129" s="13"/>
      <c r="AH129" s="13"/>
      <c r="AI129" s="13"/>
      <c r="AJ129" s="13">
        <v>0</v>
      </c>
      <c r="AK129" s="13">
        <f t="shared" si="49"/>
        <v>2852</v>
      </c>
      <c r="AL129" s="13"/>
      <c r="AM129" s="13"/>
      <c r="AN129" s="13">
        <v>0</v>
      </c>
      <c r="AO129" s="13"/>
      <c r="AP129" s="13"/>
      <c r="AQ129" s="13"/>
      <c r="AR129" s="13"/>
      <c r="AS129" s="13">
        <v>0</v>
      </c>
      <c r="AT129" s="13">
        <f t="shared" si="50"/>
        <v>2852</v>
      </c>
      <c r="AU129" s="13">
        <v>2852</v>
      </c>
      <c r="AV129" s="13"/>
      <c r="AW129" s="13">
        <f t="shared" si="42"/>
        <v>2852</v>
      </c>
      <c r="AX129" s="13"/>
      <c r="AY129" s="13"/>
      <c r="AZ129" s="13"/>
      <c r="BA129" s="13"/>
      <c r="BB129" s="13">
        <v>0</v>
      </c>
      <c r="BC129" s="13">
        <f t="shared" si="51"/>
        <v>2852</v>
      </c>
      <c r="BD129" s="13">
        <v>2852</v>
      </c>
      <c r="BE129" s="13"/>
      <c r="BF129" s="13">
        <f t="shared" si="43"/>
        <v>2852</v>
      </c>
      <c r="BG129" s="13"/>
      <c r="BH129" s="13"/>
      <c r="BI129" s="13">
        <v>102</v>
      </c>
      <c r="BJ129" s="13"/>
      <c r="BK129" s="13">
        <v>0</v>
      </c>
      <c r="BL129" s="13">
        <f t="shared" si="52"/>
        <v>2750</v>
      </c>
      <c r="BM129" s="13">
        <v>2750</v>
      </c>
      <c r="BN129" s="13"/>
      <c r="BO129" s="13">
        <f t="shared" si="44"/>
        <v>2750</v>
      </c>
      <c r="BP129" s="13"/>
      <c r="BQ129" s="13"/>
      <c r="BR129" s="13">
        <v>250</v>
      </c>
      <c r="BS129" s="13"/>
      <c r="BT129" s="13">
        <v>32</v>
      </c>
      <c r="BU129" s="13">
        <v>0</v>
      </c>
      <c r="BV129" s="13">
        <f t="shared" ref="BV129:BV140" si="53">(BL129:BL129+BP129)-(BQ129+BR129+BS129)</f>
        <v>2500</v>
      </c>
      <c r="BW129" s="13">
        <v>2500</v>
      </c>
      <c r="BX129" s="93">
        <v>0</v>
      </c>
      <c r="BY129" s="13">
        <f t="shared" si="45"/>
        <v>2532</v>
      </c>
      <c r="BZ129" s="13"/>
      <c r="CA129" s="13"/>
      <c r="CB129" s="13"/>
      <c r="CC129" s="13"/>
      <c r="CD129" s="13"/>
      <c r="CE129" s="13">
        <v>0</v>
      </c>
      <c r="CF129" s="13">
        <f t="shared" si="38"/>
        <v>2500</v>
      </c>
      <c r="CG129" s="13">
        <v>2500</v>
      </c>
      <c r="CH129" s="93">
        <v>0</v>
      </c>
      <c r="CI129" s="13">
        <f t="shared" si="46"/>
        <v>2500</v>
      </c>
      <c r="CJ129" s="13"/>
      <c r="CK129" s="13"/>
      <c r="CL129" s="13"/>
      <c r="CM129" s="13"/>
      <c r="CN129" s="13"/>
      <c r="CO129" s="13">
        <v>0</v>
      </c>
      <c r="CP129" s="13">
        <f t="shared" si="39"/>
        <v>2500</v>
      </c>
      <c r="CQ129" s="13">
        <v>2500</v>
      </c>
      <c r="CR129" s="93">
        <v>0</v>
      </c>
      <c r="CS129" s="13">
        <f t="shared" si="47"/>
        <v>2500</v>
      </c>
    </row>
    <row r="130" spans="1:97">
      <c r="A130" s="4">
        <v>660172600</v>
      </c>
      <c r="B130" s="13" t="s">
        <v>213</v>
      </c>
      <c r="C130" s="2">
        <v>124</v>
      </c>
      <c r="D130" s="13" t="s">
        <v>159</v>
      </c>
      <c r="E130" s="6" t="s">
        <v>117</v>
      </c>
      <c r="F130" s="13" t="s">
        <v>256</v>
      </c>
      <c r="G130" s="45">
        <v>4.4000000000000004</v>
      </c>
      <c r="H130" s="13" t="s">
        <v>458</v>
      </c>
      <c r="I130" s="13">
        <v>1269</v>
      </c>
      <c r="J130" s="13">
        <v>4419</v>
      </c>
      <c r="K130" s="13">
        <v>2940</v>
      </c>
      <c r="L130" s="13"/>
      <c r="M130" s="13">
        <v>4209</v>
      </c>
      <c r="N130" s="13"/>
      <c r="O130" s="13"/>
      <c r="P130" s="13"/>
      <c r="Q130" s="13"/>
      <c r="R130" s="13">
        <v>1269</v>
      </c>
      <c r="S130" s="13">
        <v>2940</v>
      </c>
      <c r="T130" s="13">
        <v>2940</v>
      </c>
      <c r="U130" s="13"/>
      <c r="V130" s="13">
        <f t="shared" si="40"/>
        <v>4209</v>
      </c>
      <c r="W130" s="13"/>
      <c r="X130" s="13"/>
      <c r="Y130" s="13"/>
      <c r="Z130" s="13"/>
      <c r="AA130" s="13">
        <v>1269</v>
      </c>
      <c r="AB130" s="13">
        <f t="shared" si="48"/>
        <v>2940</v>
      </c>
      <c r="AC130" s="13">
        <v>2940</v>
      </c>
      <c r="AD130" s="13"/>
      <c r="AE130" s="13">
        <f>AA130+AC130</f>
        <v>4209</v>
      </c>
      <c r="AF130" s="13"/>
      <c r="AG130" s="13"/>
      <c r="AH130" s="13"/>
      <c r="AI130" s="13"/>
      <c r="AJ130" s="13">
        <v>1269</v>
      </c>
      <c r="AK130" s="13">
        <f t="shared" si="49"/>
        <v>2940</v>
      </c>
      <c r="AL130" s="13"/>
      <c r="AM130" s="13"/>
      <c r="AN130" s="13">
        <v>0</v>
      </c>
      <c r="AO130" s="13"/>
      <c r="AP130" s="13"/>
      <c r="AQ130" s="13"/>
      <c r="AR130" s="13">
        <v>2940</v>
      </c>
      <c r="AS130" s="13">
        <v>1269</v>
      </c>
      <c r="AT130" s="13">
        <f t="shared" si="50"/>
        <v>0</v>
      </c>
      <c r="AU130" s="13">
        <v>0</v>
      </c>
      <c r="AV130" s="13"/>
      <c r="AW130" s="13">
        <f t="shared" si="42"/>
        <v>1269</v>
      </c>
      <c r="AX130" s="13"/>
      <c r="AY130" s="13"/>
      <c r="AZ130" s="13"/>
      <c r="BA130" s="13"/>
      <c r="BB130" s="13">
        <v>1269</v>
      </c>
      <c r="BC130" s="13">
        <f t="shared" si="51"/>
        <v>0</v>
      </c>
      <c r="BD130" s="13">
        <v>0</v>
      </c>
      <c r="BE130" s="13"/>
      <c r="BF130" s="13">
        <f t="shared" si="43"/>
        <v>1269</v>
      </c>
      <c r="BG130" s="13">
        <v>1269</v>
      </c>
      <c r="BH130" s="13"/>
      <c r="BI130" s="13">
        <v>1269</v>
      </c>
      <c r="BJ130" s="13"/>
      <c r="BK130" s="13">
        <v>0</v>
      </c>
      <c r="BL130" s="13">
        <f t="shared" si="52"/>
        <v>0</v>
      </c>
      <c r="BM130" s="13">
        <v>0</v>
      </c>
      <c r="BN130" s="13"/>
      <c r="BO130" s="13">
        <f t="shared" si="44"/>
        <v>0</v>
      </c>
      <c r="BP130" s="13"/>
      <c r="BQ130" s="13"/>
      <c r="BR130" s="13"/>
      <c r="BS130" s="13"/>
      <c r="BT130" s="13">
        <v>909</v>
      </c>
      <c r="BU130" s="13">
        <v>0</v>
      </c>
      <c r="BV130" s="13">
        <f t="shared" si="53"/>
        <v>0</v>
      </c>
      <c r="BW130" s="13">
        <v>0</v>
      </c>
      <c r="BX130" s="93">
        <v>5670</v>
      </c>
      <c r="BY130" s="13">
        <f t="shared" si="45"/>
        <v>6579</v>
      </c>
      <c r="BZ130" s="13"/>
      <c r="CA130" s="13"/>
      <c r="CB130" s="13"/>
      <c r="CC130" s="13"/>
      <c r="CD130" s="13"/>
      <c r="CE130" s="13">
        <v>0</v>
      </c>
      <c r="CF130" s="13">
        <f t="shared" si="38"/>
        <v>0</v>
      </c>
      <c r="CG130" s="13">
        <v>0</v>
      </c>
      <c r="CH130" s="93">
        <v>5670</v>
      </c>
      <c r="CI130" s="13">
        <f t="shared" si="46"/>
        <v>5670</v>
      </c>
      <c r="CJ130" s="13"/>
      <c r="CK130" s="13"/>
      <c r="CL130" s="13"/>
      <c r="CM130" s="13"/>
      <c r="CN130" s="13"/>
      <c r="CO130" s="13">
        <v>0</v>
      </c>
      <c r="CP130" s="13">
        <f t="shared" si="39"/>
        <v>0</v>
      </c>
      <c r="CQ130" s="13">
        <v>0</v>
      </c>
      <c r="CR130" s="93">
        <v>5670</v>
      </c>
      <c r="CS130" s="13">
        <f t="shared" si="47"/>
        <v>5670</v>
      </c>
    </row>
    <row r="131" spans="1:97">
      <c r="A131" s="4">
        <v>4000413081</v>
      </c>
      <c r="B131" s="13" t="s">
        <v>329</v>
      </c>
      <c r="C131" s="2">
        <v>125</v>
      </c>
      <c r="D131" s="13" t="s">
        <v>161</v>
      </c>
      <c r="E131" s="6" t="s">
        <v>118</v>
      </c>
      <c r="F131" s="13" t="s">
        <v>269</v>
      </c>
      <c r="G131" s="13">
        <v>662</v>
      </c>
      <c r="H131" s="13"/>
      <c r="I131" s="13">
        <v>1</v>
      </c>
      <c r="J131" s="13">
        <v>0</v>
      </c>
      <c r="K131" s="13">
        <v>0</v>
      </c>
      <c r="L131" s="13"/>
      <c r="M131" s="13">
        <v>1</v>
      </c>
      <c r="N131" s="13"/>
      <c r="O131" s="13"/>
      <c r="P131" s="13"/>
      <c r="Q131" s="13"/>
      <c r="R131" s="13">
        <v>1</v>
      </c>
      <c r="S131" s="13">
        <v>0</v>
      </c>
      <c r="T131" s="13">
        <v>0</v>
      </c>
      <c r="U131" s="13"/>
      <c r="V131" s="13">
        <f t="shared" si="40"/>
        <v>1</v>
      </c>
      <c r="W131" s="13"/>
      <c r="X131" s="13"/>
      <c r="Y131" s="13"/>
      <c r="Z131" s="13"/>
      <c r="AA131" s="13">
        <v>1</v>
      </c>
      <c r="AB131" s="13">
        <f t="shared" si="48"/>
        <v>0</v>
      </c>
      <c r="AC131" s="13">
        <v>0</v>
      </c>
      <c r="AD131" s="13"/>
      <c r="AE131" s="13">
        <f t="shared" si="41"/>
        <v>1</v>
      </c>
      <c r="AF131" s="13"/>
      <c r="AG131" s="13"/>
      <c r="AH131" s="13"/>
      <c r="AI131" s="13"/>
      <c r="AJ131" s="13">
        <v>1</v>
      </c>
      <c r="AK131" s="13">
        <f t="shared" si="49"/>
        <v>0</v>
      </c>
      <c r="AL131" s="13"/>
      <c r="AM131" s="13"/>
      <c r="AN131" s="13">
        <v>0</v>
      </c>
      <c r="AO131" s="13"/>
      <c r="AP131" s="13"/>
      <c r="AQ131" s="13"/>
      <c r="AR131" s="13"/>
      <c r="AS131" s="13">
        <v>1</v>
      </c>
      <c r="AT131" s="13">
        <f t="shared" si="50"/>
        <v>0</v>
      </c>
      <c r="AU131" s="13">
        <v>0</v>
      </c>
      <c r="AV131" s="13"/>
      <c r="AW131" s="13">
        <f t="shared" si="42"/>
        <v>1</v>
      </c>
      <c r="AX131" s="13"/>
      <c r="AY131" s="13"/>
      <c r="AZ131" s="13"/>
      <c r="BA131" s="13"/>
      <c r="BB131" s="13">
        <v>1</v>
      </c>
      <c r="BC131" s="13">
        <f t="shared" si="51"/>
        <v>0</v>
      </c>
      <c r="BD131" s="13">
        <v>0</v>
      </c>
      <c r="BE131" s="13"/>
      <c r="BF131" s="13">
        <f t="shared" si="43"/>
        <v>1</v>
      </c>
      <c r="BG131" s="13">
        <v>259</v>
      </c>
      <c r="BH131" s="13"/>
      <c r="BI131" s="13">
        <v>259</v>
      </c>
      <c r="BJ131" s="13"/>
      <c r="BK131" s="13">
        <v>1</v>
      </c>
      <c r="BL131" s="13">
        <f t="shared" si="52"/>
        <v>0</v>
      </c>
      <c r="BM131" s="13">
        <v>0</v>
      </c>
      <c r="BN131" s="13"/>
      <c r="BO131" s="13">
        <f t="shared" si="44"/>
        <v>1</v>
      </c>
      <c r="BP131" s="13"/>
      <c r="BQ131" s="13"/>
      <c r="BR131" s="13"/>
      <c r="BS131" s="13"/>
      <c r="BT131" s="13">
        <v>19</v>
      </c>
      <c r="BU131" s="24">
        <v>6</v>
      </c>
      <c r="BV131" s="13">
        <f t="shared" si="53"/>
        <v>0</v>
      </c>
      <c r="BW131" s="13">
        <v>0</v>
      </c>
      <c r="BX131" s="93">
        <v>0</v>
      </c>
      <c r="BY131" s="13">
        <f t="shared" si="45"/>
        <v>25</v>
      </c>
      <c r="BZ131" s="13"/>
      <c r="CA131" s="13"/>
      <c r="CB131" s="13"/>
      <c r="CC131" s="13"/>
      <c r="CD131" s="13"/>
      <c r="CE131" s="24">
        <v>6</v>
      </c>
      <c r="CF131" s="13">
        <f t="shared" si="38"/>
        <v>0</v>
      </c>
      <c r="CG131" s="13">
        <v>0</v>
      </c>
      <c r="CH131" s="93">
        <v>0</v>
      </c>
      <c r="CI131" s="13">
        <f t="shared" si="46"/>
        <v>6</v>
      </c>
      <c r="CJ131" s="13"/>
      <c r="CK131" s="13"/>
      <c r="CL131" s="13"/>
      <c r="CM131" s="13"/>
      <c r="CN131" s="13"/>
      <c r="CO131" s="24">
        <v>6</v>
      </c>
      <c r="CP131" s="13">
        <f t="shared" si="39"/>
        <v>0</v>
      </c>
      <c r="CQ131" s="13">
        <v>0</v>
      </c>
      <c r="CR131" s="93">
        <v>0</v>
      </c>
      <c r="CS131" s="13">
        <f t="shared" si="47"/>
        <v>6</v>
      </c>
    </row>
    <row r="132" spans="1:97">
      <c r="A132" s="4">
        <v>4000414081</v>
      </c>
      <c r="B132" s="13" t="s">
        <v>329</v>
      </c>
      <c r="C132" s="2">
        <v>126</v>
      </c>
      <c r="D132" s="13" t="s">
        <v>161</v>
      </c>
      <c r="E132" s="6" t="s">
        <v>479</v>
      </c>
      <c r="F132" s="13" t="s">
        <v>269</v>
      </c>
      <c r="G132" s="13">
        <v>240</v>
      </c>
      <c r="H132" s="13"/>
      <c r="I132" s="13">
        <v>1</v>
      </c>
      <c r="J132" s="13">
        <v>0</v>
      </c>
      <c r="K132" s="13">
        <v>0</v>
      </c>
      <c r="L132" s="13"/>
      <c r="M132" s="13">
        <v>1</v>
      </c>
      <c r="N132" s="13"/>
      <c r="O132" s="13"/>
      <c r="P132" s="13"/>
      <c r="Q132" s="13"/>
      <c r="R132" s="13">
        <v>1</v>
      </c>
      <c r="S132" s="13">
        <v>0</v>
      </c>
      <c r="T132" s="13">
        <v>0</v>
      </c>
      <c r="U132" s="13"/>
      <c r="V132" s="13">
        <f t="shared" si="40"/>
        <v>1</v>
      </c>
      <c r="W132" s="13"/>
      <c r="X132" s="13"/>
      <c r="Y132" s="13"/>
      <c r="Z132" s="13"/>
      <c r="AA132" s="13">
        <v>1</v>
      </c>
      <c r="AB132" s="13">
        <f t="shared" si="48"/>
        <v>0</v>
      </c>
      <c r="AC132" s="13">
        <v>0</v>
      </c>
      <c r="AD132" s="13"/>
      <c r="AE132" s="13">
        <f t="shared" si="41"/>
        <v>1</v>
      </c>
      <c r="AF132" s="13"/>
      <c r="AG132" s="13"/>
      <c r="AH132" s="13"/>
      <c r="AI132" s="13"/>
      <c r="AJ132" s="13">
        <v>1</v>
      </c>
      <c r="AK132" s="13">
        <f t="shared" si="49"/>
        <v>0</v>
      </c>
      <c r="AL132" s="13"/>
      <c r="AM132" s="13"/>
      <c r="AN132" s="13">
        <v>0</v>
      </c>
      <c r="AO132" s="13"/>
      <c r="AP132" s="13"/>
      <c r="AQ132" s="13"/>
      <c r="AR132" s="13"/>
      <c r="AS132" s="13">
        <v>1</v>
      </c>
      <c r="AT132" s="13">
        <f t="shared" si="50"/>
        <v>0</v>
      </c>
      <c r="AU132" s="13">
        <v>0</v>
      </c>
      <c r="AV132" s="13"/>
      <c r="AW132" s="13">
        <f t="shared" si="42"/>
        <v>1</v>
      </c>
      <c r="AX132" s="13">
        <v>45</v>
      </c>
      <c r="AY132" s="13"/>
      <c r="AZ132" s="13"/>
      <c r="BA132" s="13"/>
      <c r="BB132" s="13">
        <v>1</v>
      </c>
      <c r="BC132" s="13">
        <f t="shared" si="51"/>
        <v>45</v>
      </c>
      <c r="BD132" s="13">
        <v>45</v>
      </c>
      <c r="BE132" s="13"/>
      <c r="BF132" s="13">
        <f t="shared" si="43"/>
        <v>46</v>
      </c>
      <c r="BG132" s="13"/>
      <c r="BH132" s="13"/>
      <c r="BI132" s="13"/>
      <c r="BJ132" s="13">
        <v>45</v>
      </c>
      <c r="BK132" s="13">
        <v>1</v>
      </c>
      <c r="BL132" s="13">
        <f t="shared" si="52"/>
        <v>0</v>
      </c>
      <c r="BM132" s="13">
        <v>0</v>
      </c>
      <c r="BN132" s="13"/>
      <c r="BO132" s="13">
        <f t="shared" si="44"/>
        <v>1</v>
      </c>
      <c r="BP132" s="13">
        <v>169</v>
      </c>
      <c r="BQ132" s="13"/>
      <c r="BR132" s="13">
        <v>169</v>
      </c>
      <c r="BS132" s="13"/>
      <c r="BT132" s="13">
        <v>0</v>
      </c>
      <c r="BU132" s="13">
        <v>0</v>
      </c>
      <c r="BV132" s="13">
        <f t="shared" si="53"/>
        <v>0</v>
      </c>
      <c r="BW132" s="13">
        <v>0</v>
      </c>
      <c r="BX132" s="93">
        <v>50</v>
      </c>
      <c r="BY132" s="13">
        <f t="shared" si="45"/>
        <v>50</v>
      </c>
      <c r="BZ132" s="13"/>
      <c r="CA132" s="13"/>
      <c r="CB132" s="13"/>
      <c r="CC132" s="13"/>
      <c r="CD132" s="13"/>
      <c r="CE132" s="13">
        <v>0</v>
      </c>
      <c r="CF132" s="13">
        <f t="shared" si="38"/>
        <v>0</v>
      </c>
      <c r="CG132" s="13">
        <v>0</v>
      </c>
      <c r="CH132" s="93">
        <v>50</v>
      </c>
      <c r="CI132" s="13">
        <f t="shared" si="46"/>
        <v>50</v>
      </c>
      <c r="CJ132" s="13"/>
      <c r="CK132" s="13"/>
      <c r="CL132" s="13"/>
      <c r="CM132" s="13"/>
      <c r="CN132" s="13"/>
      <c r="CO132" s="13">
        <v>0</v>
      </c>
      <c r="CP132" s="13">
        <f t="shared" si="39"/>
        <v>0</v>
      </c>
      <c r="CQ132" s="13">
        <v>0</v>
      </c>
      <c r="CR132" s="93">
        <v>50</v>
      </c>
      <c r="CS132" s="13">
        <f t="shared" si="47"/>
        <v>50</v>
      </c>
    </row>
    <row r="133" spans="1:97">
      <c r="A133" s="4">
        <v>4000418081</v>
      </c>
      <c r="B133" s="13" t="s">
        <v>389</v>
      </c>
      <c r="C133" s="2">
        <v>127</v>
      </c>
      <c r="D133" s="13" t="s">
        <v>161</v>
      </c>
      <c r="E133" s="6" t="s">
        <v>120</v>
      </c>
      <c r="F133" s="13" t="s">
        <v>269</v>
      </c>
      <c r="G133" s="13">
        <v>660</v>
      </c>
      <c r="H133" s="13"/>
      <c r="I133" s="13">
        <v>0</v>
      </c>
      <c r="J133" s="13">
        <v>20</v>
      </c>
      <c r="K133" s="13">
        <v>20</v>
      </c>
      <c r="L133" s="13"/>
      <c r="M133" s="13">
        <v>20</v>
      </c>
      <c r="N133" s="13"/>
      <c r="O133" s="13"/>
      <c r="P133" s="13"/>
      <c r="Q133" s="13"/>
      <c r="R133" s="13">
        <v>0</v>
      </c>
      <c r="S133" s="13">
        <v>20</v>
      </c>
      <c r="T133" s="13">
        <v>20</v>
      </c>
      <c r="U133" s="13"/>
      <c r="V133" s="13">
        <f t="shared" si="40"/>
        <v>20</v>
      </c>
      <c r="W133" s="13"/>
      <c r="X133" s="13"/>
      <c r="Y133" s="13"/>
      <c r="Z133" s="13"/>
      <c r="AA133" s="13">
        <v>0</v>
      </c>
      <c r="AB133" s="13">
        <f t="shared" si="48"/>
        <v>20</v>
      </c>
      <c r="AC133" s="13">
        <v>20</v>
      </c>
      <c r="AD133" s="13"/>
      <c r="AE133" s="13">
        <f t="shared" si="41"/>
        <v>20</v>
      </c>
      <c r="AF133" s="13"/>
      <c r="AG133" s="13"/>
      <c r="AH133" s="13"/>
      <c r="AI133" s="13"/>
      <c r="AJ133" s="13">
        <v>0</v>
      </c>
      <c r="AK133" s="13">
        <f t="shared" si="49"/>
        <v>20</v>
      </c>
      <c r="AL133" s="13"/>
      <c r="AM133" s="13"/>
      <c r="AN133" s="13">
        <v>0</v>
      </c>
      <c r="AO133" s="13"/>
      <c r="AP133" s="13"/>
      <c r="AQ133" s="13"/>
      <c r="AR133" s="13"/>
      <c r="AS133" s="13">
        <v>0</v>
      </c>
      <c r="AT133" s="13">
        <f t="shared" si="50"/>
        <v>20</v>
      </c>
      <c r="AU133" s="13">
        <v>20</v>
      </c>
      <c r="AV133" s="13"/>
      <c r="AW133" s="13">
        <f t="shared" si="42"/>
        <v>20</v>
      </c>
      <c r="AX133" s="13"/>
      <c r="AY133" s="13"/>
      <c r="AZ133" s="13"/>
      <c r="BA133" s="13"/>
      <c r="BB133" s="13">
        <v>0</v>
      </c>
      <c r="BC133" s="13">
        <f t="shared" si="51"/>
        <v>20</v>
      </c>
      <c r="BD133" s="13">
        <v>20</v>
      </c>
      <c r="BE133" s="13"/>
      <c r="BF133" s="13">
        <f t="shared" si="43"/>
        <v>20</v>
      </c>
      <c r="BG133" s="13"/>
      <c r="BH133" s="13"/>
      <c r="BI133" s="13"/>
      <c r="BJ133" s="13"/>
      <c r="BK133" s="13">
        <v>0</v>
      </c>
      <c r="BL133" s="13">
        <f t="shared" si="52"/>
        <v>20</v>
      </c>
      <c r="BM133" s="13">
        <v>20</v>
      </c>
      <c r="BN133" s="13"/>
      <c r="BO133" s="13">
        <f t="shared" si="44"/>
        <v>20</v>
      </c>
      <c r="BP133" s="13"/>
      <c r="BQ133" s="13"/>
      <c r="BR133" s="13"/>
      <c r="BS133" s="13"/>
      <c r="BT133" s="13"/>
      <c r="BU133" s="13">
        <v>0</v>
      </c>
      <c r="BV133" s="13">
        <f t="shared" si="53"/>
        <v>20</v>
      </c>
      <c r="BW133" s="13">
        <v>20</v>
      </c>
      <c r="BX133" s="93">
        <v>0</v>
      </c>
      <c r="BY133" s="13">
        <f t="shared" si="45"/>
        <v>20</v>
      </c>
      <c r="BZ133" s="13"/>
      <c r="CA133" s="13"/>
      <c r="CB133" s="13"/>
      <c r="CC133" s="13"/>
      <c r="CD133" s="13"/>
      <c r="CE133" s="13">
        <v>0</v>
      </c>
      <c r="CF133" s="13">
        <f t="shared" si="38"/>
        <v>20</v>
      </c>
      <c r="CG133" s="13">
        <v>20</v>
      </c>
      <c r="CH133" s="93">
        <v>0</v>
      </c>
      <c r="CI133" s="13">
        <f t="shared" si="46"/>
        <v>20</v>
      </c>
      <c r="CJ133" s="13"/>
      <c r="CK133" s="13"/>
      <c r="CL133" s="13"/>
      <c r="CM133" s="13"/>
      <c r="CN133" s="13"/>
      <c r="CO133" s="13">
        <v>0</v>
      </c>
      <c r="CP133" s="13">
        <f t="shared" si="39"/>
        <v>20</v>
      </c>
      <c r="CQ133" s="13">
        <v>20</v>
      </c>
      <c r="CR133" s="93">
        <v>0</v>
      </c>
      <c r="CS133" s="13">
        <f t="shared" si="47"/>
        <v>20</v>
      </c>
    </row>
    <row r="134" spans="1:97">
      <c r="A134" s="4">
        <v>4000516181</v>
      </c>
      <c r="B134" s="13" t="s">
        <v>389</v>
      </c>
      <c r="C134" s="2">
        <v>128</v>
      </c>
      <c r="D134" s="13" t="s">
        <v>161</v>
      </c>
      <c r="E134" s="6" t="s">
        <v>184</v>
      </c>
      <c r="F134" s="13" t="s">
        <v>269</v>
      </c>
      <c r="G134" s="13">
        <v>782.42</v>
      </c>
      <c r="H134" s="13"/>
      <c r="I134" s="13">
        <v>0</v>
      </c>
      <c r="J134" s="13">
        <v>20</v>
      </c>
      <c r="K134" s="13">
        <v>20</v>
      </c>
      <c r="L134" s="13"/>
      <c r="M134" s="13">
        <v>20</v>
      </c>
      <c r="N134" s="13"/>
      <c r="O134" s="13"/>
      <c r="P134" s="13"/>
      <c r="Q134" s="13"/>
      <c r="R134" s="13">
        <v>0</v>
      </c>
      <c r="S134" s="13">
        <v>20</v>
      </c>
      <c r="T134" s="13">
        <v>20</v>
      </c>
      <c r="U134" s="13"/>
      <c r="V134" s="13">
        <f t="shared" si="40"/>
        <v>20</v>
      </c>
      <c r="W134" s="13"/>
      <c r="X134" s="13"/>
      <c r="Y134" s="13"/>
      <c r="Z134" s="13"/>
      <c r="AA134" s="13">
        <v>0</v>
      </c>
      <c r="AB134" s="13">
        <f t="shared" si="48"/>
        <v>20</v>
      </c>
      <c r="AC134" s="13">
        <v>20</v>
      </c>
      <c r="AD134" s="13"/>
      <c r="AE134" s="13">
        <f t="shared" si="41"/>
        <v>20</v>
      </c>
      <c r="AF134" s="13"/>
      <c r="AG134" s="13"/>
      <c r="AH134" s="13"/>
      <c r="AI134" s="13"/>
      <c r="AJ134" s="13">
        <v>0</v>
      </c>
      <c r="AK134" s="13">
        <f t="shared" si="49"/>
        <v>20</v>
      </c>
      <c r="AL134" s="13"/>
      <c r="AM134" s="13"/>
      <c r="AN134" s="13">
        <v>0</v>
      </c>
      <c r="AO134" s="13"/>
      <c r="AP134" s="13"/>
      <c r="AQ134" s="13"/>
      <c r="AR134" s="13"/>
      <c r="AS134" s="13">
        <v>0</v>
      </c>
      <c r="AT134" s="13">
        <f t="shared" si="50"/>
        <v>20</v>
      </c>
      <c r="AU134" s="13">
        <v>20</v>
      </c>
      <c r="AV134" s="13"/>
      <c r="AW134" s="13">
        <f t="shared" si="42"/>
        <v>20</v>
      </c>
      <c r="AX134" s="13"/>
      <c r="AY134" s="13"/>
      <c r="AZ134" s="13"/>
      <c r="BA134" s="13"/>
      <c r="BB134" s="13">
        <v>0</v>
      </c>
      <c r="BC134" s="13">
        <f t="shared" si="51"/>
        <v>20</v>
      </c>
      <c r="BD134" s="13">
        <v>20</v>
      </c>
      <c r="BE134" s="13"/>
      <c r="BF134" s="13">
        <f t="shared" si="43"/>
        <v>20</v>
      </c>
      <c r="BG134" s="13"/>
      <c r="BH134" s="13"/>
      <c r="BI134" s="13"/>
      <c r="BJ134" s="13"/>
      <c r="BK134" s="13">
        <v>0</v>
      </c>
      <c r="BL134" s="13">
        <f t="shared" si="52"/>
        <v>20</v>
      </c>
      <c r="BM134" s="13">
        <v>20</v>
      </c>
      <c r="BN134" s="13"/>
      <c r="BO134" s="13">
        <f t="shared" si="44"/>
        <v>20</v>
      </c>
      <c r="BP134" s="13"/>
      <c r="BQ134" s="13"/>
      <c r="BR134" s="13"/>
      <c r="BS134" s="13"/>
      <c r="BT134" s="13"/>
      <c r="BU134" s="13">
        <v>0</v>
      </c>
      <c r="BV134" s="13">
        <f t="shared" si="53"/>
        <v>20</v>
      </c>
      <c r="BW134" s="13">
        <v>20</v>
      </c>
      <c r="BX134" s="93">
        <v>0</v>
      </c>
      <c r="BY134" s="13">
        <f t="shared" si="45"/>
        <v>20</v>
      </c>
      <c r="BZ134" s="13"/>
      <c r="CA134" s="13"/>
      <c r="CB134" s="13"/>
      <c r="CC134" s="13"/>
      <c r="CD134" s="13"/>
      <c r="CE134" s="13">
        <v>0</v>
      </c>
      <c r="CF134" s="13">
        <f t="shared" ref="CF134:CF140" si="54">(BV134:BV134+BZ134)-(CA134+CB134+CC134)</f>
        <v>20</v>
      </c>
      <c r="CG134" s="13">
        <v>20</v>
      </c>
      <c r="CH134" s="93">
        <v>0</v>
      </c>
      <c r="CI134" s="13">
        <f t="shared" si="46"/>
        <v>20</v>
      </c>
      <c r="CJ134" s="13"/>
      <c r="CK134" s="13"/>
      <c r="CL134" s="13"/>
      <c r="CM134" s="13"/>
      <c r="CN134" s="13"/>
      <c r="CO134" s="13">
        <v>0</v>
      </c>
      <c r="CP134" s="13">
        <f t="shared" ref="CP134:CP140" si="55">(CF134:CF134+CJ134)-(CK134+CL134+CM134)</f>
        <v>20</v>
      </c>
      <c r="CQ134" s="13">
        <v>20</v>
      </c>
      <c r="CR134" s="93">
        <v>0</v>
      </c>
      <c r="CS134" s="13">
        <f t="shared" si="47"/>
        <v>20</v>
      </c>
    </row>
    <row r="135" spans="1:97">
      <c r="A135" s="4">
        <v>4000567081</v>
      </c>
      <c r="B135" s="13" t="s">
        <v>163</v>
      </c>
      <c r="C135" s="2">
        <v>129</v>
      </c>
      <c r="D135" s="13" t="s">
        <v>161</v>
      </c>
      <c r="E135" s="6" t="s">
        <v>183</v>
      </c>
      <c r="F135" s="13" t="s">
        <v>269</v>
      </c>
      <c r="G135" s="15">
        <v>1000</v>
      </c>
      <c r="H135" s="13"/>
      <c r="I135" s="13">
        <v>0</v>
      </c>
      <c r="J135" s="13">
        <v>0</v>
      </c>
      <c r="K135" s="13">
        <v>0</v>
      </c>
      <c r="L135" s="13"/>
      <c r="M135" s="13">
        <v>0</v>
      </c>
      <c r="N135" s="13"/>
      <c r="O135" s="13"/>
      <c r="P135" s="13"/>
      <c r="Q135" s="13"/>
      <c r="R135" s="13">
        <v>0</v>
      </c>
      <c r="S135" s="13">
        <v>0</v>
      </c>
      <c r="T135" s="13">
        <v>0</v>
      </c>
      <c r="U135" s="13"/>
      <c r="V135" s="13">
        <f t="shared" si="40"/>
        <v>0</v>
      </c>
      <c r="W135" s="13"/>
      <c r="X135" s="13"/>
      <c r="Y135" s="13"/>
      <c r="Z135" s="13"/>
      <c r="AA135" s="13">
        <v>0</v>
      </c>
      <c r="AB135" s="13">
        <f t="shared" si="48"/>
        <v>0</v>
      </c>
      <c r="AC135" s="13">
        <v>0</v>
      </c>
      <c r="AD135" s="13"/>
      <c r="AE135" s="13">
        <f t="shared" si="41"/>
        <v>0</v>
      </c>
      <c r="AF135" s="13"/>
      <c r="AG135" s="13"/>
      <c r="AH135" s="13"/>
      <c r="AI135" s="13"/>
      <c r="AJ135" s="13">
        <v>0</v>
      </c>
      <c r="AK135" s="13">
        <f t="shared" si="49"/>
        <v>0</v>
      </c>
      <c r="AL135" s="13"/>
      <c r="AM135" s="13"/>
      <c r="AN135" s="13">
        <v>0</v>
      </c>
      <c r="AO135" s="13"/>
      <c r="AP135" s="13"/>
      <c r="AQ135" s="13"/>
      <c r="AR135" s="13"/>
      <c r="AS135" s="13">
        <v>0</v>
      </c>
      <c r="AT135" s="13">
        <f t="shared" si="50"/>
        <v>0</v>
      </c>
      <c r="AU135" s="13">
        <v>0</v>
      </c>
      <c r="AV135" s="13"/>
      <c r="AW135" s="13">
        <f t="shared" si="42"/>
        <v>0</v>
      </c>
      <c r="AX135" s="13"/>
      <c r="AY135" s="13"/>
      <c r="AZ135" s="13"/>
      <c r="BA135" s="13"/>
      <c r="BB135" s="13">
        <v>0</v>
      </c>
      <c r="BC135" s="13">
        <f t="shared" si="51"/>
        <v>0</v>
      </c>
      <c r="BD135" s="13">
        <v>0</v>
      </c>
      <c r="BE135" s="13"/>
      <c r="BF135" s="13">
        <f t="shared" si="43"/>
        <v>0</v>
      </c>
      <c r="BG135" s="13"/>
      <c r="BH135" s="13"/>
      <c r="BI135" s="13"/>
      <c r="BJ135" s="13"/>
      <c r="BK135" s="13">
        <v>0</v>
      </c>
      <c r="BL135" s="13">
        <f t="shared" si="52"/>
        <v>0</v>
      </c>
      <c r="BM135" s="13">
        <v>0</v>
      </c>
      <c r="BN135" s="13"/>
      <c r="BO135" s="13">
        <f t="shared" si="44"/>
        <v>0</v>
      </c>
      <c r="BP135" s="13"/>
      <c r="BQ135" s="13"/>
      <c r="BR135" s="13"/>
      <c r="BS135" s="13"/>
      <c r="BT135" s="13"/>
      <c r="BU135" s="13">
        <v>0</v>
      </c>
      <c r="BV135" s="13">
        <f t="shared" si="53"/>
        <v>0</v>
      </c>
      <c r="BW135" s="13">
        <v>0</v>
      </c>
      <c r="BX135" s="93">
        <v>0</v>
      </c>
      <c r="BY135" s="13">
        <f t="shared" si="45"/>
        <v>0</v>
      </c>
      <c r="BZ135" s="13"/>
      <c r="CA135" s="13"/>
      <c r="CB135" s="13"/>
      <c r="CC135" s="13"/>
      <c r="CD135" s="13"/>
      <c r="CE135" s="13">
        <v>0</v>
      </c>
      <c r="CF135" s="13">
        <f t="shared" si="54"/>
        <v>0</v>
      </c>
      <c r="CG135" s="13">
        <v>0</v>
      </c>
      <c r="CH135" s="93">
        <v>0</v>
      </c>
      <c r="CI135" s="13">
        <f t="shared" si="46"/>
        <v>0</v>
      </c>
      <c r="CJ135" s="13"/>
      <c r="CK135" s="13"/>
      <c r="CL135" s="13"/>
      <c r="CM135" s="13"/>
      <c r="CN135" s="13"/>
      <c r="CO135" s="13">
        <v>0</v>
      </c>
      <c r="CP135" s="13">
        <f t="shared" si="55"/>
        <v>0</v>
      </c>
      <c r="CQ135" s="13">
        <v>0</v>
      </c>
      <c r="CR135" s="93">
        <v>0</v>
      </c>
      <c r="CS135" s="13">
        <f t="shared" si="47"/>
        <v>0</v>
      </c>
    </row>
    <row r="136" spans="1:97">
      <c r="A136" s="4">
        <v>600138600</v>
      </c>
      <c r="B136" s="13" t="s">
        <v>325</v>
      </c>
      <c r="C136" s="2">
        <v>130</v>
      </c>
      <c r="D136" s="13" t="s">
        <v>128</v>
      </c>
      <c r="E136" s="6" t="s">
        <v>123</v>
      </c>
      <c r="F136" s="13"/>
      <c r="G136" s="13">
        <v>2.2999999999999998</v>
      </c>
      <c r="H136" s="13"/>
      <c r="I136" s="13">
        <v>0</v>
      </c>
      <c r="J136" s="13">
        <v>4440</v>
      </c>
      <c r="K136" s="13">
        <v>4440</v>
      </c>
      <c r="L136" s="13"/>
      <c r="M136" s="13">
        <v>4440</v>
      </c>
      <c r="N136" s="13"/>
      <c r="O136" s="13"/>
      <c r="P136" s="13"/>
      <c r="Q136" s="13"/>
      <c r="R136" s="13">
        <v>0</v>
      </c>
      <c r="S136" s="13">
        <v>4440</v>
      </c>
      <c r="T136" s="13">
        <v>4440</v>
      </c>
      <c r="U136" s="13"/>
      <c r="V136" s="13">
        <f t="shared" ref="V136:V140" si="56">T136+R136</f>
        <v>4440</v>
      </c>
      <c r="W136" s="13"/>
      <c r="X136" s="13"/>
      <c r="Y136" s="13"/>
      <c r="Z136" s="13"/>
      <c r="AA136" s="13">
        <v>0</v>
      </c>
      <c r="AB136" s="13">
        <f t="shared" si="48"/>
        <v>4440</v>
      </c>
      <c r="AC136" s="13">
        <v>4440</v>
      </c>
      <c r="AD136" s="13"/>
      <c r="AE136" s="13">
        <f>AA136+AC136</f>
        <v>4440</v>
      </c>
      <c r="AF136" s="13"/>
      <c r="AG136" s="13"/>
      <c r="AH136" s="13"/>
      <c r="AI136" s="13"/>
      <c r="AJ136" s="13">
        <v>0</v>
      </c>
      <c r="AK136" s="13">
        <f t="shared" si="49"/>
        <v>4440</v>
      </c>
      <c r="AL136" s="13"/>
      <c r="AM136" s="13"/>
      <c r="AN136" s="13">
        <v>0</v>
      </c>
      <c r="AO136" s="13"/>
      <c r="AP136" s="13"/>
      <c r="AQ136" s="13"/>
      <c r="AR136" s="13"/>
      <c r="AS136" s="13">
        <v>0</v>
      </c>
      <c r="AT136" s="13">
        <f t="shared" si="50"/>
        <v>4440</v>
      </c>
      <c r="AU136" s="13">
        <v>4440</v>
      </c>
      <c r="AV136" s="13"/>
      <c r="AW136" s="13">
        <f t="shared" ref="AW136:AW140" si="57">AT136+AS136</f>
        <v>4440</v>
      </c>
      <c r="AX136" s="13"/>
      <c r="AY136" s="13"/>
      <c r="AZ136" s="13"/>
      <c r="BA136" s="13"/>
      <c r="BB136" s="13">
        <v>0</v>
      </c>
      <c r="BC136" s="13">
        <f t="shared" si="51"/>
        <v>4440</v>
      </c>
      <c r="BD136" s="13">
        <v>4440</v>
      </c>
      <c r="BE136" s="13"/>
      <c r="BF136" s="13">
        <f t="shared" ref="BF136:BF140" si="58">BC136+BB136</f>
        <v>4440</v>
      </c>
      <c r="BG136" s="13"/>
      <c r="BH136" s="13"/>
      <c r="BI136" s="13">
        <v>480</v>
      </c>
      <c r="BJ136" s="13"/>
      <c r="BK136" s="13">
        <v>0</v>
      </c>
      <c r="BL136" s="13">
        <f t="shared" si="52"/>
        <v>3960</v>
      </c>
      <c r="BM136" s="13">
        <v>3960</v>
      </c>
      <c r="BN136" s="13"/>
      <c r="BO136" s="13">
        <f>BL136+BK136</f>
        <v>3960</v>
      </c>
      <c r="BP136" s="13"/>
      <c r="BQ136" s="13"/>
      <c r="BR136" s="13"/>
      <c r="BS136" s="13"/>
      <c r="BT136" s="13">
        <v>0</v>
      </c>
      <c r="BU136" s="13">
        <v>0</v>
      </c>
      <c r="BV136" s="13">
        <f t="shared" si="53"/>
        <v>3960</v>
      </c>
      <c r="BW136" s="13">
        <v>3960</v>
      </c>
      <c r="BX136" s="93">
        <v>0</v>
      </c>
      <c r="BY136" s="13">
        <f t="shared" si="45"/>
        <v>3960</v>
      </c>
      <c r="BZ136" s="13"/>
      <c r="CA136" s="13"/>
      <c r="CB136" s="13"/>
      <c r="CC136" s="13"/>
      <c r="CD136" s="13"/>
      <c r="CE136" s="13">
        <v>0</v>
      </c>
      <c r="CF136" s="13">
        <f t="shared" si="54"/>
        <v>3960</v>
      </c>
      <c r="CG136" s="13">
        <v>3960</v>
      </c>
      <c r="CH136" s="93">
        <v>0</v>
      </c>
      <c r="CI136" s="13">
        <f t="shared" si="46"/>
        <v>3960</v>
      </c>
      <c r="CJ136" s="13"/>
      <c r="CK136" s="13"/>
      <c r="CL136" s="13"/>
      <c r="CM136" s="13"/>
      <c r="CN136" s="13"/>
      <c r="CO136" s="13">
        <v>0</v>
      </c>
      <c r="CP136" s="13">
        <f t="shared" si="55"/>
        <v>3960</v>
      </c>
      <c r="CQ136" s="13">
        <v>3960</v>
      </c>
      <c r="CR136" s="93">
        <v>0</v>
      </c>
      <c r="CS136" s="13">
        <f t="shared" si="47"/>
        <v>3960</v>
      </c>
    </row>
    <row r="137" spans="1:97">
      <c r="A137" s="4">
        <v>660172700</v>
      </c>
      <c r="B137" s="13" t="s">
        <v>213</v>
      </c>
      <c r="C137" s="2">
        <v>131</v>
      </c>
      <c r="D137" s="13" t="s">
        <v>408</v>
      </c>
      <c r="E137" s="6" t="s">
        <v>222</v>
      </c>
      <c r="F137" s="13"/>
      <c r="G137" s="13">
        <v>1.9</v>
      </c>
      <c r="H137" s="13"/>
      <c r="I137" s="13">
        <v>3616</v>
      </c>
      <c r="J137" s="13">
        <v>3980</v>
      </c>
      <c r="K137" s="13">
        <v>3980</v>
      </c>
      <c r="L137" s="13"/>
      <c r="M137" s="13">
        <v>7596</v>
      </c>
      <c r="N137" s="13"/>
      <c r="O137" s="13"/>
      <c r="P137" s="13"/>
      <c r="Q137" s="13"/>
      <c r="R137" s="13">
        <v>3616</v>
      </c>
      <c r="S137" s="13">
        <v>3980</v>
      </c>
      <c r="T137" s="13">
        <v>3980</v>
      </c>
      <c r="U137" s="13"/>
      <c r="V137" s="13">
        <f t="shared" si="56"/>
        <v>7596</v>
      </c>
      <c r="W137" s="13"/>
      <c r="X137" s="13"/>
      <c r="Y137" s="13"/>
      <c r="Z137" s="13"/>
      <c r="AA137" s="13">
        <v>3616</v>
      </c>
      <c r="AB137" s="13">
        <f t="shared" si="48"/>
        <v>3980</v>
      </c>
      <c r="AC137" s="13">
        <v>3980</v>
      </c>
      <c r="AD137" s="13"/>
      <c r="AE137" s="13">
        <f>AA137+AC137</f>
        <v>7596</v>
      </c>
      <c r="AF137" s="13"/>
      <c r="AG137" s="13"/>
      <c r="AH137" s="13"/>
      <c r="AI137" s="13"/>
      <c r="AJ137" s="13">
        <v>3616</v>
      </c>
      <c r="AK137" s="13">
        <f t="shared" si="49"/>
        <v>3980</v>
      </c>
      <c r="AL137" s="13"/>
      <c r="AM137" s="13"/>
      <c r="AN137" s="13">
        <v>0</v>
      </c>
      <c r="AO137" s="13"/>
      <c r="AP137" s="13"/>
      <c r="AQ137" s="13"/>
      <c r="AR137" s="13"/>
      <c r="AS137" s="13">
        <v>3616</v>
      </c>
      <c r="AT137" s="13">
        <f t="shared" si="50"/>
        <v>3980</v>
      </c>
      <c r="AU137" s="13">
        <v>3980</v>
      </c>
      <c r="AV137" s="13"/>
      <c r="AW137" s="13">
        <f t="shared" si="57"/>
        <v>7596</v>
      </c>
      <c r="AX137" s="13"/>
      <c r="AY137" s="13"/>
      <c r="AZ137" s="13"/>
      <c r="BA137" s="13"/>
      <c r="BB137" s="13">
        <v>3616</v>
      </c>
      <c r="BC137" s="13">
        <f t="shared" si="51"/>
        <v>3980</v>
      </c>
      <c r="BD137" s="13">
        <v>3980</v>
      </c>
      <c r="BE137" s="13"/>
      <c r="BF137" s="13">
        <f t="shared" si="58"/>
        <v>7596</v>
      </c>
      <c r="BG137" s="13">
        <v>3616</v>
      </c>
      <c r="BH137" s="13"/>
      <c r="BI137" s="13">
        <v>3616</v>
      </c>
      <c r="BJ137" s="13">
        <v>3980</v>
      </c>
      <c r="BK137" s="13">
        <v>0</v>
      </c>
      <c r="BL137" s="13">
        <f t="shared" si="52"/>
        <v>0</v>
      </c>
      <c r="BM137" s="13">
        <v>0</v>
      </c>
      <c r="BN137" s="13"/>
      <c r="BO137" s="13">
        <f t="shared" ref="BO137:BO140" si="59">BL137+BK137</f>
        <v>0</v>
      </c>
      <c r="BP137" s="13"/>
      <c r="BQ137" s="13"/>
      <c r="BR137" s="13"/>
      <c r="BS137" s="13"/>
      <c r="BT137" s="13">
        <v>3376</v>
      </c>
      <c r="BU137" s="13">
        <v>0</v>
      </c>
      <c r="BV137" s="13">
        <f t="shared" si="53"/>
        <v>0</v>
      </c>
      <c r="BW137" s="13">
        <v>0</v>
      </c>
      <c r="BX137" s="93">
        <v>0</v>
      </c>
      <c r="BY137" s="13">
        <f t="shared" si="45"/>
        <v>3376</v>
      </c>
      <c r="BZ137" s="13"/>
      <c r="CA137" s="13"/>
      <c r="CB137" s="13"/>
      <c r="CC137" s="13"/>
      <c r="CD137" s="13"/>
      <c r="CE137" s="13">
        <v>0</v>
      </c>
      <c r="CF137" s="13">
        <f t="shared" si="54"/>
        <v>0</v>
      </c>
      <c r="CG137" s="13">
        <v>0</v>
      </c>
      <c r="CH137" s="93">
        <v>0</v>
      </c>
      <c r="CI137" s="13">
        <f t="shared" si="46"/>
        <v>0</v>
      </c>
      <c r="CJ137" s="13"/>
      <c r="CK137" s="13"/>
      <c r="CL137" s="13"/>
      <c r="CM137" s="13"/>
      <c r="CN137" s="13"/>
      <c r="CO137" s="13">
        <v>0</v>
      </c>
      <c r="CP137" s="13">
        <f t="shared" si="55"/>
        <v>0</v>
      </c>
      <c r="CQ137" s="13">
        <v>0</v>
      </c>
      <c r="CR137" s="93">
        <v>0</v>
      </c>
      <c r="CS137" s="13">
        <f t="shared" si="47"/>
        <v>0</v>
      </c>
    </row>
    <row r="138" spans="1:97">
      <c r="A138" s="4">
        <v>650097400</v>
      </c>
      <c r="B138" s="13" t="s">
        <v>325</v>
      </c>
      <c r="C138" s="2">
        <v>132</v>
      </c>
      <c r="D138" s="13" t="s">
        <v>409</v>
      </c>
      <c r="E138" s="6" t="s">
        <v>227</v>
      </c>
      <c r="F138" s="13"/>
      <c r="G138" s="13">
        <v>3.3</v>
      </c>
      <c r="H138" s="13"/>
      <c r="I138" s="13"/>
      <c r="J138" s="13">
        <v>171</v>
      </c>
      <c r="K138" s="13">
        <v>171</v>
      </c>
      <c r="L138" s="13"/>
      <c r="M138" s="13">
        <v>171</v>
      </c>
      <c r="N138" s="13"/>
      <c r="O138" s="13"/>
      <c r="P138" s="13"/>
      <c r="Q138" s="13"/>
      <c r="R138" s="13"/>
      <c r="S138" s="13">
        <v>171</v>
      </c>
      <c r="T138" s="13">
        <v>171</v>
      </c>
      <c r="U138" s="13"/>
      <c r="V138" s="13">
        <f t="shared" si="56"/>
        <v>171</v>
      </c>
      <c r="W138" s="13"/>
      <c r="X138" s="13"/>
      <c r="Y138" s="13"/>
      <c r="Z138" s="13"/>
      <c r="AA138" s="13"/>
      <c r="AB138" s="13">
        <f t="shared" si="48"/>
        <v>171</v>
      </c>
      <c r="AC138" s="13">
        <v>171</v>
      </c>
      <c r="AD138" s="13"/>
      <c r="AE138" s="13">
        <f>AA138+AC138</f>
        <v>171</v>
      </c>
      <c r="AF138" s="13"/>
      <c r="AG138" s="13"/>
      <c r="AH138" s="13"/>
      <c r="AI138" s="13"/>
      <c r="AJ138" s="13"/>
      <c r="AK138" s="13">
        <f t="shared" si="49"/>
        <v>171</v>
      </c>
      <c r="AL138" s="13"/>
      <c r="AM138" s="13"/>
      <c r="AN138" s="13">
        <v>0</v>
      </c>
      <c r="AO138" s="13"/>
      <c r="AP138" s="13"/>
      <c r="AQ138" s="13"/>
      <c r="AR138" s="13"/>
      <c r="AS138" s="13"/>
      <c r="AT138" s="13">
        <f t="shared" si="50"/>
        <v>171</v>
      </c>
      <c r="AU138" s="13">
        <v>171</v>
      </c>
      <c r="AV138" s="13"/>
      <c r="AW138" s="13">
        <f t="shared" si="57"/>
        <v>171</v>
      </c>
      <c r="AX138" s="13"/>
      <c r="AY138" s="13"/>
      <c r="AZ138" s="13"/>
      <c r="BA138" s="13"/>
      <c r="BB138" s="13"/>
      <c r="BC138" s="13">
        <f t="shared" si="51"/>
        <v>171</v>
      </c>
      <c r="BD138" s="13">
        <v>171</v>
      </c>
      <c r="BE138" s="13"/>
      <c r="BF138" s="13">
        <f t="shared" si="58"/>
        <v>171</v>
      </c>
      <c r="BG138" s="13"/>
      <c r="BH138" s="13"/>
      <c r="BI138" s="13"/>
      <c r="BJ138" s="13"/>
      <c r="BK138" s="13"/>
      <c r="BL138" s="13">
        <f t="shared" si="52"/>
        <v>171</v>
      </c>
      <c r="BM138" s="13">
        <v>171</v>
      </c>
      <c r="BN138" s="13"/>
      <c r="BO138" s="13">
        <f t="shared" si="59"/>
        <v>171</v>
      </c>
      <c r="BP138" s="13"/>
      <c r="BQ138" s="13"/>
      <c r="BR138" s="13"/>
      <c r="BS138" s="13">
        <v>171</v>
      </c>
      <c r="BT138" s="13"/>
      <c r="BU138" s="13"/>
      <c r="BV138" s="13">
        <f t="shared" si="53"/>
        <v>0</v>
      </c>
      <c r="BW138" s="13">
        <v>0</v>
      </c>
      <c r="BX138" s="93">
        <v>171</v>
      </c>
      <c r="BY138" s="13">
        <f t="shared" si="45"/>
        <v>171</v>
      </c>
      <c r="BZ138" s="13"/>
      <c r="CA138" s="13"/>
      <c r="CB138" s="13"/>
      <c r="CC138" s="13"/>
      <c r="CD138" s="13"/>
      <c r="CE138" s="13"/>
      <c r="CF138" s="13">
        <f t="shared" si="54"/>
        <v>0</v>
      </c>
      <c r="CG138" s="13">
        <v>0</v>
      </c>
      <c r="CH138" s="93">
        <v>171</v>
      </c>
      <c r="CI138" s="13">
        <f t="shared" si="46"/>
        <v>171</v>
      </c>
      <c r="CJ138" s="13"/>
      <c r="CK138" s="13"/>
      <c r="CL138" s="13"/>
      <c r="CM138" s="13"/>
      <c r="CN138" s="13"/>
      <c r="CO138" s="13"/>
      <c r="CP138" s="13">
        <f t="shared" si="55"/>
        <v>0</v>
      </c>
      <c r="CQ138" s="13">
        <v>0</v>
      </c>
      <c r="CR138" s="93">
        <v>171</v>
      </c>
      <c r="CS138" s="13">
        <f t="shared" si="47"/>
        <v>171</v>
      </c>
    </row>
    <row r="139" spans="1:97">
      <c r="A139" s="51">
        <v>660125000</v>
      </c>
      <c r="B139" s="57" t="s">
        <v>213</v>
      </c>
      <c r="C139" s="2">
        <v>133</v>
      </c>
      <c r="D139" s="13" t="s">
        <v>408</v>
      </c>
      <c r="E139" s="52" t="s">
        <v>226</v>
      </c>
      <c r="F139" s="13"/>
      <c r="G139" s="13"/>
      <c r="H139" s="13"/>
      <c r="I139" s="13"/>
      <c r="J139" s="13">
        <v>180</v>
      </c>
      <c r="K139" s="13">
        <v>180</v>
      </c>
      <c r="L139" s="13"/>
      <c r="M139" s="13">
        <v>180</v>
      </c>
      <c r="N139" s="13"/>
      <c r="O139" s="13"/>
      <c r="P139" s="13"/>
      <c r="Q139" s="13"/>
      <c r="R139" s="13"/>
      <c r="S139" s="13">
        <v>180</v>
      </c>
      <c r="T139" s="13">
        <v>180</v>
      </c>
      <c r="U139" s="13"/>
      <c r="V139" s="13">
        <f t="shared" si="56"/>
        <v>180</v>
      </c>
      <c r="W139" s="13"/>
      <c r="X139" s="13"/>
      <c r="Y139" s="13"/>
      <c r="Z139" s="13"/>
      <c r="AA139" s="13"/>
      <c r="AB139" s="13">
        <f t="shared" si="48"/>
        <v>180</v>
      </c>
      <c r="AC139" s="13">
        <v>180</v>
      </c>
      <c r="AD139" s="13"/>
      <c r="AE139" s="13">
        <f t="shared" ref="AE139:AE140" si="60">AA139+AC139</f>
        <v>180</v>
      </c>
      <c r="AF139" s="13"/>
      <c r="AG139" s="13"/>
      <c r="AH139" s="13"/>
      <c r="AI139" s="13"/>
      <c r="AJ139" s="13"/>
      <c r="AK139" s="13">
        <f t="shared" si="49"/>
        <v>180</v>
      </c>
      <c r="AL139" s="13"/>
      <c r="AM139" s="13"/>
      <c r="AN139" s="13">
        <v>0</v>
      </c>
      <c r="AO139" s="13"/>
      <c r="AP139" s="13"/>
      <c r="AQ139" s="13"/>
      <c r="AR139" s="13"/>
      <c r="AS139" s="13"/>
      <c r="AT139" s="13">
        <f t="shared" si="50"/>
        <v>180</v>
      </c>
      <c r="AU139" s="13">
        <v>180</v>
      </c>
      <c r="AV139" s="13"/>
      <c r="AW139" s="13">
        <f t="shared" si="57"/>
        <v>180</v>
      </c>
      <c r="AX139" s="13"/>
      <c r="AY139" s="13"/>
      <c r="AZ139" s="13"/>
      <c r="BA139" s="13"/>
      <c r="BB139" s="13"/>
      <c r="BC139" s="13">
        <f t="shared" si="51"/>
        <v>180</v>
      </c>
      <c r="BD139" s="13">
        <v>180</v>
      </c>
      <c r="BE139" s="13"/>
      <c r="BF139" s="13">
        <f t="shared" si="58"/>
        <v>180</v>
      </c>
      <c r="BG139" s="13"/>
      <c r="BH139" s="13"/>
      <c r="BI139" s="13"/>
      <c r="BJ139" s="13">
        <v>180</v>
      </c>
      <c r="BK139" s="13"/>
      <c r="BL139" s="13">
        <f t="shared" si="52"/>
        <v>0</v>
      </c>
      <c r="BM139" s="13">
        <v>0</v>
      </c>
      <c r="BN139" s="13"/>
      <c r="BO139" s="13">
        <f t="shared" si="59"/>
        <v>0</v>
      </c>
      <c r="BP139" s="13"/>
      <c r="BQ139" s="13"/>
      <c r="BR139" s="13"/>
      <c r="BS139" s="13"/>
      <c r="BT139" s="13"/>
      <c r="BU139" s="13"/>
      <c r="BV139" s="13">
        <f t="shared" si="53"/>
        <v>0</v>
      </c>
      <c r="BW139" s="13">
        <v>0</v>
      </c>
      <c r="BX139" s="93">
        <v>0</v>
      </c>
      <c r="BY139" s="13">
        <f t="shared" si="45"/>
        <v>0</v>
      </c>
      <c r="BZ139" s="13"/>
      <c r="CA139" s="13"/>
      <c r="CB139" s="13"/>
      <c r="CC139" s="13"/>
      <c r="CD139" s="13"/>
      <c r="CE139" s="13"/>
      <c r="CF139" s="13">
        <f t="shared" si="54"/>
        <v>0</v>
      </c>
      <c r="CG139" s="13">
        <v>0</v>
      </c>
      <c r="CH139" s="93">
        <v>0</v>
      </c>
      <c r="CI139" s="13">
        <f t="shared" si="46"/>
        <v>0</v>
      </c>
      <c r="CJ139" s="13"/>
      <c r="CK139" s="13"/>
      <c r="CL139" s="13"/>
      <c r="CM139" s="13"/>
      <c r="CN139" s="13"/>
      <c r="CO139" s="13"/>
      <c r="CP139" s="13">
        <f t="shared" si="55"/>
        <v>0</v>
      </c>
      <c r="CQ139" s="13">
        <v>0</v>
      </c>
      <c r="CR139" s="93">
        <v>0</v>
      </c>
      <c r="CS139" s="13">
        <f t="shared" si="47"/>
        <v>0</v>
      </c>
    </row>
    <row r="140" spans="1:97">
      <c r="A140" s="4">
        <v>650247000</v>
      </c>
      <c r="B140" s="57" t="s">
        <v>325</v>
      </c>
      <c r="C140" s="2">
        <v>134</v>
      </c>
      <c r="D140" s="6" t="s">
        <v>331</v>
      </c>
      <c r="E140" s="6" t="s">
        <v>330</v>
      </c>
      <c r="F140" s="6" t="s">
        <v>267</v>
      </c>
      <c r="G140" s="6">
        <v>6</v>
      </c>
      <c r="H140" s="13"/>
      <c r="I140" s="13"/>
      <c r="J140" s="13">
        <v>1000</v>
      </c>
      <c r="K140" s="13">
        <v>1000</v>
      </c>
      <c r="L140" s="13"/>
      <c r="M140" s="13">
        <v>1000</v>
      </c>
      <c r="N140" s="13"/>
      <c r="O140" s="13"/>
      <c r="P140" s="13"/>
      <c r="Q140" s="13"/>
      <c r="R140" s="13"/>
      <c r="S140" s="13">
        <v>1000</v>
      </c>
      <c r="T140" s="13">
        <v>1000</v>
      </c>
      <c r="U140" s="13"/>
      <c r="V140" s="13">
        <f t="shared" si="56"/>
        <v>1000</v>
      </c>
      <c r="W140" s="13"/>
      <c r="X140" s="13"/>
      <c r="Y140" s="13"/>
      <c r="Z140" s="13"/>
      <c r="AA140" s="13"/>
      <c r="AB140" s="13">
        <f t="shared" si="48"/>
        <v>1000</v>
      </c>
      <c r="AC140" s="13">
        <v>1000</v>
      </c>
      <c r="AD140" s="13"/>
      <c r="AE140" s="13">
        <f t="shared" si="60"/>
        <v>1000</v>
      </c>
      <c r="AF140" s="13"/>
      <c r="AG140" s="13"/>
      <c r="AH140" s="13"/>
      <c r="AI140" s="13"/>
      <c r="AJ140" s="13"/>
      <c r="AK140" s="13">
        <f t="shared" si="49"/>
        <v>1000</v>
      </c>
      <c r="AL140" s="13"/>
      <c r="AM140" s="13"/>
      <c r="AN140" s="13">
        <v>0</v>
      </c>
      <c r="AO140" s="13"/>
      <c r="AP140" s="13"/>
      <c r="AQ140" s="13"/>
      <c r="AR140" s="13"/>
      <c r="AS140" s="13"/>
      <c r="AT140" s="13">
        <f t="shared" si="50"/>
        <v>1000</v>
      </c>
      <c r="AU140" s="13">
        <v>1000</v>
      </c>
      <c r="AV140" s="13"/>
      <c r="AW140" s="13">
        <f t="shared" si="57"/>
        <v>1000</v>
      </c>
      <c r="AX140" s="13"/>
      <c r="AY140" s="13"/>
      <c r="AZ140" s="13"/>
      <c r="BA140" s="13"/>
      <c r="BB140" s="13"/>
      <c r="BC140" s="13">
        <f t="shared" si="51"/>
        <v>1000</v>
      </c>
      <c r="BD140" s="13">
        <v>1000</v>
      </c>
      <c r="BE140" s="13"/>
      <c r="BF140" s="13">
        <f t="shared" si="58"/>
        <v>1000</v>
      </c>
      <c r="BG140" s="13">
        <v>940</v>
      </c>
      <c r="BH140" s="13"/>
      <c r="BI140" s="13">
        <v>70</v>
      </c>
      <c r="BJ140" s="13"/>
      <c r="BK140" s="13"/>
      <c r="BL140" s="13">
        <f t="shared" si="52"/>
        <v>1870</v>
      </c>
      <c r="BM140" s="13">
        <v>1870</v>
      </c>
      <c r="BN140" s="13"/>
      <c r="BO140" s="13">
        <f t="shared" si="59"/>
        <v>1870</v>
      </c>
      <c r="BP140" s="13"/>
      <c r="BQ140" s="13"/>
      <c r="BR140" s="13"/>
      <c r="BS140" s="13">
        <v>140</v>
      </c>
      <c r="BT140" s="13"/>
      <c r="BU140" s="13"/>
      <c r="BV140" s="13">
        <f t="shared" si="53"/>
        <v>1730</v>
      </c>
      <c r="BW140" s="13">
        <v>1730</v>
      </c>
      <c r="BX140" s="93">
        <v>230</v>
      </c>
      <c r="BY140" s="13">
        <f t="shared" si="45"/>
        <v>1960</v>
      </c>
      <c r="BZ140" s="13"/>
      <c r="CA140" s="13"/>
      <c r="CB140" s="13"/>
      <c r="CC140" s="13"/>
      <c r="CD140" s="13"/>
      <c r="CE140" s="13"/>
      <c r="CF140" s="13">
        <f t="shared" si="54"/>
        <v>1730</v>
      </c>
      <c r="CG140" s="13">
        <v>1730</v>
      </c>
      <c r="CH140" s="93">
        <v>230</v>
      </c>
      <c r="CI140" s="13">
        <f t="shared" si="46"/>
        <v>1960</v>
      </c>
      <c r="CJ140" s="13"/>
      <c r="CK140" s="13"/>
      <c r="CL140" s="13"/>
      <c r="CM140" s="13"/>
      <c r="CN140" s="13"/>
      <c r="CO140" s="13"/>
      <c r="CP140" s="13">
        <f t="shared" si="55"/>
        <v>1730</v>
      </c>
      <c r="CQ140" s="13">
        <v>1730</v>
      </c>
      <c r="CR140" s="93">
        <v>230</v>
      </c>
      <c r="CS140" s="13">
        <f t="shared" si="47"/>
        <v>1960</v>
      </c>
    </row>
    <row r="141" spans="1:97">
      <c r="A141" s="70"/>
      <c r="C141" s="13"/>
      <c r="D141" s="71"/>
      <c r="E141" s="71"/>
      <c r="F141" s="72"/>
      <c r="G141" s="71"/>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row>
    <row r="142" spans="1:97">
      <c r="A142" s="4"/>
      <c r="C142" s="13"/>
      <c r="D142" s="69"/>
      <c r="E142" s="6"/>
      <c r="F142" s="6"/>
      <c r="G142" s="6"/>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row>
    <row r="143" spans="1:97">
      <c r="A143" s="73"/>
      <c r="C143" s="13"/>
      <c r="D143" s="69"/>
      <c r="E143" s="6"/>
      <c r="F143" s="6"/>
      <c r="G143" s="6"/>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row>
    <row r="145" spans="1:97" ht="62.5" customHeight="1">
      <c r="A145" s="36" t="s">
        <v>2</v>
      </c>
      <c r="B145" s="36" t="s">
        <v>205</v>
      </c>
      <c r="C145" s="37" t="s">
        <v>305</v>
      </c>
      <c r="D145" s="37" t="s">
        <v>3</v>
      </c>
      <c r="E145" s="36" t="s">
        <v>4</v>
      </c>
      <c r="F145" s="37" t="s">
        <v>5</v>
      </c>
      <c r="G145" s="38" t="s">
        <v>6</v>
      </c>
      <c r="H145" s="13"/>
      <c r="I145" s="36" t="s">
        <v>369</v>
      </c>
      <c r="J145" s="55" t="s">
        <v>370</v>
      </c>
      <c r="K145" s="36" t="s">
        <v>244</v>
      </c>
      <c r="L145" s="36" t="s">
        <v>296</v>
      </c>
      <c r="M145" s="39" t="s">
        <v>371</v>
      </c>
      <c r="N145" s="36" t="s">
        <v>379</v>
      </c>
      <c r="O145" s="36" t="s">
        <v>362</v>
      </c>
      <c r="P145" s="62" t="s">
        <v>298</v>
      </c>
      <c r="Q145" s="63" t="s">
        <v>299</v>
      </c>
      <c r="R145" s="36" t="s">
        <v>380</v>
      </c>
      <c r="S145" s="55" t="s">
        <v>381</v>
      </c>
      <c r="T145" s="36" t="s">
        <v>244</v>
      </c>
      <c r="U145" s="36" t="s">
        <v>296</v>
      </c>
      <c r="V145" s="39" t="s">
        <v>382</v>
      </c>
      <c r="W145" s="36" t="s">
        <v>383</v>
      </c>
      <c r="X145" s="36" t="s">
        <v>362</v>
      </c>
      <c r="Y145" s="62" t="s">
        <v>298</v>
      </c>
      <c r="Z145" s="63" t="s">
        <v>299</v>
      </c>
      <c r="AA145" s="36" t="s">
        <v>384</v>
      </c>
      <c r="AB145" s="55" t="s">
        <v>385</v>
      </c>
      <c r="AC145" s="36" t="s">
        <v>244</v>
      </c>
      <c r="AD145" s="36" t="s">
        <v>296</v>
      </c>
      <c r="AE145" s="39" t="s">
        <v>386</v>
      </c>
      <c r="AF145" s="36" t="s">
        <v>390</v>
      </c>
      <c r="AG145" s="36" t="s">
        <v>362</v>
      </c>
      <c r="AH145" s="62" t="s">
        <v>298</v>
      </c>
      <c r="AI145" s="63" t="s">
        <v>299</v>
      </c>
      <c r="AJ145" s="36" t="s">
        <v>391</v>
      </c>
      <c r="AK145" s="55" t="s">
        <v>392</v>
      </c>
      <c r="AL145" s="36" t="s">
        <v>244</v>
      </c>
      <c r="AM145" s="36" t="s">
        <v>296</v>
      </c>
      <c r="AN145" s="39" t="s">
        <v>393</v>
      </c>
      <c r="AO145" s="36" t="s">
        <v>421</v>
      </c>
      <c r="AP145" s="36" t="s">
        <v>362</v>
      </c>
      <c r="AQ145" s="62" t="s">
        <v>298</v>
      </c>
      <c r="AR145" s="63" t="s">
        <v>299</v>
      </c>
      <c r="AS145" s="36" t="s">
        <v>422</v>
      </c>
      <c r="AT145" s="55" t="s">
        <v>423</v>
      </c>
      <c r="AU145" s="36" t="s">
        <v>244</v>
      </c>
      <c r="AV145" s="36" t="s">
        <v>296</v>
      </c>
      <c r="AW145" s="39" t="s">
        <v>10</v>
      </c>
      <c r="AX145" s="36" t="s">
        <v>206</v>
      </c>
      <c r="AY145" s="36" t="s">
        <v>362</v>
      </c>
      <c r="AZ145" s="62" t="s">
        <v>298</v>
      </c>
      <c r="BA145" s="63" t="s">
        <v>299</v>
      </c>
      <c r="BB145" s="36" t="s">
        <v>431</v>
      </c>
      <c r="BC145" s="55" t="s">
        <v>432</v>
      </c>
      <c r="BD145" s="36" t="s">
        <v>244</v>
      </c>
      <c r="BE145" s="36" t="s">
        <v>296</v>
      </c>
      <c r="BF145" s="39" t="s">
        <v>249</v>
      </c>
      <c r="BG145" s="36" t="s">
        <v>219</v>
      </c>
      <c r="BH145" s="36" t="s">
        <v>362</v>
      </c>
      <c r="BI145" s="62" t="s">
        <v>298</v>
      </c>
      <c r="BJ145" s="63" t="s">
        <v>299</v>
      </c>
      <c r="BK145" s="36" t="s">
        <v>465</v>
      </c>
      <c r="BL145" s="55" t="s">
        <v>466</v>
      </c>
      <c r="BM145" s="36" t="s">
        <v>244</v>
      </c>
      <c r="BN145" s="36" t="s">
        <v>296</v>
      </c>
      <c r="BO145" s="39" t="s">
        <v>250</v>
      </c>
      <c r="BP145" s="36" t="s">
        <v>229</v>
      </c>
      <c r="BQ145" s="36" t="s">
        <v>362</v>
      </c>
      <c r="BR145" s="62" t="s">
        <v>298</v>
      </c>
      <c r="BS145" s="63" t="s">
        <v>299</v>
      </c>
      <c r="BT145" s="36" t="s">
        <v>481</v>
      </c>
      <c r="BU145" s="36" t="s">
        <v>482</v>
      </c>
      <c r="BV145" s="55" t="s">
        <v>469</v>
      </c>
      <c r="BW145" s="36" t="s">
        <v>244</v>
      </c>
      <c r="BX145" s="36" t="s">
        <v>296</v>
      </c>
      <c r="BY145" s="39" t="s">
        <v>251</v>
      </c>
      <c r="BZ145" s="36" t="s">
        <v>247</v>
      </c>
      <c r="CA145" s="36" t="s">
        <v>362</v>
      </c>
      <c r="CB145" s="62" t="s">
        <v>298</v>
      </c>
      <c r="CC145" s="63" t="s">
        <v>299</v>
      </c>
      <c r="CD145" s="36" t="s">
        <v>485</v>
      </c>
      <c r="CE145" s="36" t="s">
        <v>488</v>
      </c>
      <c r="CF145" s="55" t="s">
        <v>487</v>
      </c>
      <c r="CG145" s="36" t="s">
        <v>244</v>
      </c>
      <c r="CH145" s="36" t="s">
        <v>504</v>
      </c>
      <c r="CI145" s="39" t="s">
        <v>281</v>
      </c>
      <c r="CJ145" s="36" t="s">
        <v>282</v>
      </c>
      <c r="CK145" s="36" t="s">
        <v>362</v>
      </c>
      <c r="CL145" s="62" t="s">
        <v>298</v>
      </c>
      <c r="CM145" s="63" t="s">
        <v>299</v>
      </c>
      <c r="CN145" s="36" t="s">
        <v>505</v>
      </c>
      <c r="CO145" s="36" t="s">
        <v>506</v>
      </c>
      <c r="CP145" s="55" t="s">
        <v>286</v>
      </c>
      <c r="CQ145" s="36" t="s">
        <v>244</v>
      </c>
      <c r="CR145" s="36" t="s">
        <v>504</v>
      </c>
      <c r="CS145" s="39" t="s">
        <v>295</v>
      </c>
    </row>
    <row r="146" spans="1:97">
      <c r="A146" s="4">
        <v>600124200</v>
      </c>
      <c r="B146" s="13"/>
      <c r="C146" s="13">
        <v>1</v>
      </c>
      <c r="D146" s="6" t="s">
        <v>333</v>
      </c>
      <c r="E146" s="6" t="s">
        <v>334</v>
      </c>
      <c r="F146" s="6" t="s">
        <v>306</v>
      </c>
      <c r="G146" s="77">
        <v>28</v>
      </c>
      <c r="H146" s="13" t="s">
        <v>461</v>
      </c>
      <c r="I146" s="13"/>
      <c r="J146" s="13">
        <v>800</v>
      </c>
      <c r="K146" s="13">
        <v>800</v>
      </c>
      <c r="L146" s="13"/>
      <c r="M146" s="13">
        <v>800</v>
      </c>
      <c r="N146" s="13"/>
      <c r="O146" s="13"/>
      <c r="P146" s="13">
        <v>500</v>
      </c>
      <c r="Q146" s="13"/>
      <c r="R146" s="13"/>
      <c r="S146" s="13">
        <f>(M146+N146)-P146-Q146</f>
        <v>300</v>
      </c>
      <c r="T146" s="13">
        <v>300</v>
      </c>
      <c r="U146" s="13"/>
      <c r="V146" s="13">
        <f>T146</f>
        <v>300</v>
      </c>
      <c r="W146" s="13"/>
      <c r="X146" s="13"/>
      <c r="Y146" s="13">
        <v>300</v>
      </c>
      <c r="Z146" s="13"/>
      <c r="AA146" s="13"/>
      <c r="AB146" s="13">
        <f>(S146+W146)-Y146-Z146</f>
        <v>0</v>
      </c>
      <c r="AC146" s="13">
        <v>0</v>
      </c>
      <c r="AD146" s="13"/>
      <c r="AE146" s="13">
        <f>AC146+AA146</f>
        <v>0</v>
      </c>
      <c r="AF146" s="13"/>
      <c r="AG146" s="13"/>
      <c r="AH146" s="13"/>
      <c r="AI146" s="13"/>
      <c r="AJ146" s="13"/>
      <c r="AK146" s="13">
        <f>(AB146+AF146)-AH146-AI146</f>
        <v>0</v>
      </c>
      <c r="AL146" s="13"/>
      <c r="AM146" s="13"/>
      <c r="AN146" s="13">
        <v>0</v>
      </c>
      <c r="AO146" s="13"/>
      <c r="AP146" s="13"/>
      <c r="AQ146" s="13"/>
      <c r="AR146" s="13"/>
      <c r="AS146" s="13"/>
      <c r="AT146" s="13">
        <f>(AK146+AO146)-AQ146-AR146</f>
        <v>0</v>
      </c>
      <c r="AU146" s="13"/>
      <c r="AV146" s="13"/>
      <c r="AW146" s="13">
        <v>0</v>
      </c>
      <c r="AX146" s="13"/>
      <c r="AY146" s="13"/>
      <c r="AZ146" s="13"/>
      <c r="BA146" s="13"/>
      <c r="BB146" s="13"/>
      <c r="BC146" s="13">
        <f>(AT146+AX146)-AZ146-BA146</f>
        <v>0</v>
      </c>
      <c r="BD146" s="13">
        <v>0</v>
      </c>
      <c r="BE146" s="13"/>
      <c r="BF146" s="13">
        <v>0</v>
      </c>
      <c r="BG146" s="13"/>
      <c r="BH146" s="13"/>
      <c r="BI146" s="13"/>
      <c r="BJ146" s="13"/>
      <c r="BK146" s="13"/>
      <c r="BL146" s="13">
        <f>(BC146+BG146)-BI146-BJ146</f>
        <v>0</v>
      </c>
      <c r="BM146" s="13">
        <v>0</v>
      </c>
      <c r="BN146" s="13"/>
      <c r="BO146" s="13">
        <v>0</v>
      </c>
      <c r="BP146" s="13"/>
      <c r="BQ146" s="13"/>
      <c r="BR146" s="13"/>
      <c r="BS146" s="13"/>
      <c r="BT146" s="13"/>
      <c r="BU146" s="13"/>
      <c r="BV146" s="13">
        <f>(BL146+BP146)-BR146-BS146</f>
        <v>0</v>
      </c>
      <c r="BW146" s="13">
        <v>0</v>
      </c>
      <c r="BX146" s="13"/>
      <c r="BY146" s="13">
        <f>BT146+BW146</f>
        <v>0</v>
      </c>
      <c r="BZ146" s="13"/>
      <c r="CA146" s="13"/>
      <c r="CB146" s="13"/>
      <c r="CC146" s="13"/>
      <c r="CD146" s="13"/>
      <c r="CE146" s="13"/>
      <c r="CF146" s="13">
        <f>(BV146+BZ146)-CB146-CC146</f>
        <v>0</v>
      </c>
      <c r="CG146" s="13">
        <v>0</v>
      </c>
      <c r="CH146" s="13"/>
      <c r="CI146" s="13">
        <f>CD146+CG146</f>
        <v>0</v>
      </c>
      <c r="CJ146" s="13"/>
      <c r="CK146" s="13"/>
      <c r="CL146" s="13"/>
      <c r="CM146" s="13"/>
      <c r="CN146" s="13"/>
      <c r="CO146" s="13"/>
      <c r="CP146" s="13">
        <f>(CF146+CJ146)-CL146-CM146</f>
        <v>0</v>
      </c>
      <c r="CQ146" s="13"/>
      <c r="CR146" s="13"/>
      <c r="CS146" s="13">
        <f>CN146+CQ146</f>
        <v>0</v>
      </c>
    </row>
    <row r="147" spans="1:97">
      <c r="A147" s="4">
        <v>650166400</v>
      </c>
      <c r="B147" s="13"/>
      <c r="C147" s="13">
        <v>2</v>
      </c>
      <c r="D147" s="6" t="s">
        <v>335</v>
      </c>
      <c r="E147" s="6" t="s">
        <v>336</v>
      </c>
      <c r="F147" s="6" t="s">
        <v>307</v>
      </c>
      <c r="G147" s="77">
        <v>42</v>
      </c>
      <c r="H147" s="13" t="s">
        <v>461</v>
      </c>
      <c r="I147" s="13"/>
      <c r="J147" s="13">
        <v>11033</v>
      </c>
      <c r="K147" s="13">
        <v>11033</v>
      </c>
      <c r="L147" s="13"/>
      <c r="M147" s="13">
        <v>11033</v>
      </c>
      <c r="N147" s="13"/>
      <c r="O147" s="13"/>
      <c r="P147" s="13">
        <v>6000</v>
      </c>
      <c r="Q147" s="13"/>
      <c r="R147" s="13"/>
      <c r="S147" s="13">
        <f t="shared" ref="S147:S172" si="61">(M147+N147)-P147-Q147</f>
        <v>5033</v>
      </c>
      <c r="T147" s="13">
        <v>5033</v>
      </c>
      <c r="U147" s="13"/>
      <c r="V147" s="13">
        <f t="shared" ref="V147:V172" si="62">T147</f>
        <v>5033</v>
      </c>
      <c r="W147" s="13"/>
      <c r="X147" s="13"/>
      <c r="Y147" s="13">
        <v>3600</v>
      </c>
      <c r="Z147" s="13"/>
      <c r="AA147" s="13"/>
      <c r="AB147" s="13">
        <f t="shared" ref="AB147:AB193" si="63">(S147+W147)-Y147-Z147</f>
        <v>1433</v>
      </c>
      <c r="AC147" s="13">
        <v>1433</v>
      </c>
      <c r="AD147" s="13"/>
      <c r="AE147" s="13">
        <f t="shared" ref="AE147:AE193" si="64">AC147+AA147</f>
        <v>1433</v>
      </c>
      <c r="AF147" s="13"/>
      <c r="AG147" s="13"/>
      <c r="AH147" s="13"/>
      <c r="AI147" s="13"/>
      <c r="AJ147" s="13"/>
      <c r="AK147" s="13">
        <f t="shared" ref="AK147:AK193" si="65">(AB147+AF147)-AH147-AI147</f>
        <v>1433</v>
      </c>
      <c r="AL147" s="13"/>
      <c r="AM147" s="13"/>
      <c r="AN147" s="13">
        <v>0</v>
      </c>
      <c r="AO147" s="13"/>
      <c r="AP147" s="13"/>
      <c r="AQ147" s="13"/>
      <c r="AR147" s="13"/>
      <c r="AS147" s="13"/>
      <c r="AT147" s="13">
        <f t="shared" ref="AT147:AT187" si="66">(AK147+AO147)-AQ147-AR147</f>
        <v>1433</v>
      </c>
      <c r="AU147" s="13">
        <v>1433</v>
      </c>
      <c r="AV147" s="13"/>
      <c r="AW147" s="13">
        <v>0</v>
      </c>
      <c r="AX147" s="13"/>
      <c r="AY147" s="13"/>
      <c r="AZ147" s="13"/>
      <c r="BA147" s="13"/>
      <c r="BB147" s="13"/>
      <c r="BC147" s="13">
        <f t="shared" ref="BC147:BC159" si="67">(AT147+AX147)-AZ147-BA147</f>
        <v>1433</v>
      </c>
      <c r="BD147" s="13">
        <v>1433</v>
      </c>
      <c r="BE147" s="13"/>
      <c r="BF147" s="13">
        <v>0</v>
      </c>
      <c r="BG147" s="13"/>
      <c r="BH147" s="13">
        <v>1200</v>
      </c>
      <c r="BI147" s="13"/>
      <c r="BJ147" s="13"/>
      <c r="BK147" s="13"/>
      <c r="BL147" s="13">
        <f>(BC147+BG147)-BI147-BJ147-BH147</f>
        <v>233</v>
      </c>
      <c r="BM147" s="13">
        <v>233</v>
      </c>
      <c r="BN147" s="13"/>
      <c r="BO147" s="13">
        <v>0</v>
      </c>
      <c r="BP147" s="13"/>
      <c r="BQ147" s="13"/>
      <c r="BR147" s="13"/>
      <c r="BS147" s="13"/>
      <c r="BT147" s="13"/>
      <c r="BU147" s="13"/>
      <c r="BV147" s="13">
        <f>(BL147+BP147)-BR147-BS147-BQ147</f>
        <v>233</v>
      </c>
      <c r="BW147" s="13">
        <v>233</v>
      </c>
      <c r="BX147" s="13"/>
      <c r="BY147" s="13">
        <f>BT147+BW147</f>
        <v>233</v>
      </c>
      <c r="BZ147" s="13"/>
      <c r="CA147" s="13"/>
      <c r="CB147" s="13"/>
      <c r="CC147" s="13"/>
      <c r="CD147" s="13"/>
      <c r="CE147" s="13"/>
      <c r="CF147" s="13">
        <f>(BV147+BZ147)-CB147-CC147-CA147</f>
        <v>233</v>
      </c>
      <c r="CG147" s="13">
        <v>233</v>
      </c>
      <c r="CH147" s="13"/>
      <c r="CI147" s="13">
        <f>CD147+CG147</f>
        <v>233</v>
      </c>
      <c r="CJ147" s="13"/>
      <c r="CK147" s="13"/>
      <c r="CL147" s="13"/>
      <c r="CM147" s="13"/>
      <c r="CN147" s="13"/>
      <c r="CO147" s="13"/>
      <c r="CP147" s="13">
        <f>(CF147+CJ147)-CL147-CM147-CK147</f>
        <v>233</v>
      </c>
      <c r="CQ147" s="13"/>
      <c r="CR147" s="13"/>
      <c r="CS147" s="13">
        <f>CN147+CQ147</f>
        <v>0</v>
      </c>
    </row>
    <row r="148" spans="1:97">
      <c r="A148" s="78">
        <v>650177900</v>
      </c>
      <c r="B148" s="13"/>
      <c r="C148" s="13">
        <v>3</v>
      </c>
      <c r="D148" s="6" t="s">
        <v>159</v>
      </c>
      <c r="E148" s="6" t="s">
        <v>337</v>
      </c>
      <c r="F148" s="6" t="s">
        <v>308</v>
      </c>
      <c r="G148" s="77">
        <v>16.899999999999999</v>
      </c>
      <c r="H148" s="13" t="s">
        <v>462</v>
      </c>
      <c r="I148" s="13"/>
      <c r="J148" s="13">
        <v>4040</v>
      </c>
      <c r="K148" s="13">
        <v>4040</v>
      </c>
      <c r="L148" s="13"/>
      <c r="M148" s="13">
        <v>4040</v>
      </c>
      <c r="N148" s="13">
        <v>4000</v>
      </c>
      <c r="O148" s="13"/>
      <c r="P148" s="13">
        <v>4000</v>
      </c>
      <c r="Q148" s="13"/>
      <c r="R148" s="13"/>
      <c r="S148" s="13">
        <f t="shared" si="61"/>
        <v>4040</v>
      </c>
      <c r="T148" s="13">
        <v>5040</v>
      </c>
      <c r="U148" s="13"/>
      <c r="V148" s="13">
        <f t="shared" si="62"/>
        <v>5040</v>
      </c>
      <c r="W148" s="13">
        <v>6000</v>
      </c>
      <c r="X148" s="13"/>
      <c r="Y148" s="13">
        <v>3000</v>
      </c>
      <c r="Z148" s="13">
        <v>2000</v>
      </c>
      <c r="AA148" s="13"/>
      <c r="AB148" s="13">
        <f t="shared" si="63"/>
        <v>5040</v>
      </c>
      <c r="AC148" s="13">
        <v>5040</v>
      </c>
      <c r="AD148" s="13"/>
      <c r="AE148" s="13">
        <f t="shared" si="64"/>
        <v>5040</v>
      </c>
      <c r="AF148" s="13">
        <v>4000</v>
      </c>
      <c r="AG148" s="13"/>
      <c r="AH148" s="13"/>
      <c r="AI148" s="13">
        <v>8000</v>
      </c>
      <c r="AJ148" s="13"/>
      <c r="AK148" s="13">
        <f t="shared" si="65"/>
        <v>1040</v>
      </c>
      <c r="AL148" s="13"/>
      <c r="AM148" s="13"/>
      <c r="AN148" s="13">
        <v>0</v>
      </c>
      <c r="AO148" s="13">
        <v>8000</v>
      </c>
      <c r="AP148" s="13"/>
      <c r="AQ148" s="13"/>
      <c r="AR148" s="13">
        <v>6000</v>
      </c>
      <c r="AS148" s="13"/>
      <c r="AT148" s="13">
        <f t="shared" si="66"/>
        <v>3040</v>
      </c>
      <c r="AU148" s="13">
        <v>3040</v>
      </c>
      <c r="AV148" s="13"/>
      <c r="AW148" s="13">
        <v>0</v>
      </c>
      <c r="AX148" s="13">
        <v>16000</v>
      </c>
      <c r="AY148" s="13"/>
      <c r="AZ148" s="13"/>
      <c r="BA148" s="13"/>
      <c r="BB148" s="13"/>
      <c r="BC148" s="13">
        <f t="shared" si="67"/>
        <v>19040</v>
      </c>
      <c r="BD148" s="13">
        <v>19040</v>
      </c>
      <c r="BE148" s="13"/>
      <c r="BF148" s="13">
        <v>0</v>
      </c>
      <c r="BG148" s="13">
        <v>4000</v>
      </c>
      <c r="BH148" s="13">
        <v>1000</v>
      </c>
      <c r="BI148" s="13"/>
      <c r="BJ148" s="13">
        <v>18000</v>
      </c>
      <c r="BK148" s="13"/>
      <c r="BL148" s="13">
        <f>(BC148+BG148)-BI148-BJ148-BH148</f>
        <v>4040</v>
      </c>
      <c r="BM148" s="13">
        <v>4040</v>
      </c>
      <c r="BN148" s="13"/>
      <c r="BO148" s="13">
        <v>0</v>
      </c>
      <c r="BP148" s="13"/>
      <c r="BQ148" s="13"/>
      <c r="BR148" s="13"/>
      <c r="BS148" s="13">
        <v>10</v>
      </c>
      <c r="BT148" s="13"/>
      <c r="BU148" s="13"/>
      <c r="BV148" s="13">
        <f>(BL148+BP148)-BR148-BS148-BQ148</f>
        <v>4030</v>
      </c>
      <c r="BW148" s="13">
        <v>4030</v>
      </c>
      <c r="BX148" s="13"/>
      <c r="BY148" s="13">
        <f>BT148+BW148</f>
        <v>4030</v>
      </c>
      <c r="BZ148" s="13">
        <v>6000</v>
      </c>
      <c r="CA148" s="13"/>
      <c r="CB148" s="13"/>
      <c r="CC148" s="13">
        <v>5000</v>
      </c>
      <c r="CD148" s="13"/>
      <c r="CE148" s="13"/>
      <c r="CF148" s="13">
        <f>(BV148+BZ148)-CB148-CC148-CA148</f>
        <v>5030</v>
      </c>
      <c r="CG148" s="13">
        <v>5030</v>
      </c>
      <c r="CH148" s="13">
        <v>5000</v>
      </c>
      <c r="CI148" s="13">
        <f>CD148+CG148+CH148</f>
        <v>10030</v>
      </c>
      <c r="CJ148" s="13"/>
      <c r="CK148" s="13"/>
      <c r="CL148" s="13"/>
      <c r="CM148" s="13"/>
      <c r="CN148" s="13"/>
      <c r="CO148" s="13"/>
      <c r="CP148" s="13">
        <f>(CF148+CJ148)-CL148-CM148-CK148</f>
        <v>5030</v>
      </c>
      <c r="CQ148" s="13"/>
      <c r="CR148" s="13"/>
      <c r="CS148" s="13">
        <f t="shared" ref="CS148:CS198" si="68">CN148+CQ148</f>
        <v>0</v>
      </c>
    </row>
    <row r="149" spans="1:97">
      <c r="A149" s="4">
        <v>450000800</v>
      </c>
      <c r="B149" s="13"/>
      <c r="C149" s="13">
        <v>4</v>
      </c>
      <c r="D149" s="6" t="s">
        <v>411</v>
      </c>
      <c r="E149" s="6" t="s">
        <v>338</v>
      </c>
      <c r="F149" s="6" t="s">
        <v>309</v>
      </c>
      <c r="G149" s="77">
        <v>0.5</v>
      </c>
      <c r="H149" s="13" t="s">
        <v>461</v>
      </c>
      <c r="I149" s="13"/>
      <c r="J149" s="13">
        <v>790</v>
      </c>
      <c r="K149" s="13">
        <v>790</v>
      </c>
      <c r="L149" s="13"/>
      <c r="M149" s="13">
        <v>790</v>
      </c>
      <c r="N149" s="13"/>
      <c r="O149" s="13"/>
      <c r="P149" s="13"/>
      <c r="Q149" s="13"/>
      <c r="R149" s="13"/>
      <c r="S149" s="13">
        <f t="shared" si="61"/>
        <v>790</v>
      </c>
      <c r="T149" s="13">
        <v>790</v>
      </c>
      <c r="U149" s="13"/>
      <c r="V149" s="13">
        <f t="shared" si="62"/>
        <v>790</v>
      </c>
      <c r="W149" s="13"/>
      <c r="X149" s="13"/>
      <c r="Y149" s="13"/>
      <c r="Z149" s="13"/>
      <c r="AA149" s="13"/>
      <c r="AB149" s="13">
        <f t="shared" si="63"/>
        <v>790</v>
      </c>
      <c r="AC149" s="13">
        <v>790</v>
      </c>
      <c r="AD149" s="13"/>
      <c r="AE149" s="13">
        <f t="shared" si="64"/>
        <v>790</v>
      </c>
      <c r="AF149" s="6">
        <v>2000</v>
      </c>
      <c r="AG149" s="13"/>
      <c r="AH149" s="13">
        <v>162</v>
      </c>
      <c r="AI149" s="13"/>
      <c r="AJ149" s="13"/>
      <c r="AK149" s="13">
        <f t="shared" si="65"/>
        <v>2628</v>
      </c>
      <c r="AL149" s="13"/>
      <c r="AM149" s="13"/>
      <c r="AN149" s="13">
        <v>0</v>
      </c>
      <c r="AO149" s="6"/>
      <c r="AP149" s="13"/>
      <c r="AQ149" s="13"/>
      <c r="AR149" s="13"/>
      <c r="AS149" s="13"/>
      <c r="AT149" s="13">
        <f t="shared" si="66"/>
        <v>2628</v>
      </c>
      <c r="AU149" s="13">
        <v>2628</v>
      </c>
      <c r="AV149" s="13"/>
      <c r="AW149" s="13">
        <v>0</v>
      </c>
      <c r="AX149" s="6"/>
      <c r="AY149" s="13"/>
      <c r="AZ149" s="13"/>
      <c r="BA149" s="13"/>
      <c r="BB149" s="13"/>
      <c r="BC149" s="13">
        <f t="shared" si="67"/>
        <v>2628</v>
      </c>
      <c r="BD149" s="13">
        <v>2628</v>
      </c>
      <c r="BE149" s="13"/>
      <c r="BF149" s="13">
        <v>0</v>
      </c>
      <c r="BG149" s="6"/>
      <c r="BH149" s="13"/>
      <c r="BI149" s="13"/>
      <c r="BJ149" s="13"/>
      <c r="BK149" s="13"/>
      <c r="BL149" s="13">
        <f t="shared" ref="BL149:BL159" si="69">(BC149+BG149)-BI149-BJ149</f>
        <v>2628</v>
      </c>
      <c r="BM149" s="13">
        <v>2628</v>
      </c>
      <c r="BN149" s="13"/>
      <c r="BO149" s="13">
        <v>0</v>
      </c>
      <c r="BP149" s="13"/>
      <c r="BQ149" s="13"/>
      <c r="BR149" s="13"/>
      <c r="BS149" s="13"/>
      <c r="BT149" s="13"/>
      <c r="BU149" s="13"/>
      <c r="BV149" s="13">
        <f t="shared" ref="BV149:BV159" si="70">(BL149+BP149)-BR149-BS149</f>
        <v>2628</v>
      </c>
      <c r="BW149" s="13">
        <v>2628</v>
      </c>
      <c r="BX149" s="13"/>
      <c r="BY149" s="13">
        <f t="shared" ref="BY149:BY194" si="71">BT149+BW149</f>
        <v>2628</v>
      </c>
      <c r="BZ149" s="13"/>
      <c r="CA149" s="13"/>
      <c r="CB149" s="13"/>
      <c r="CC149" s="13"/>
      <c r="CD149" s="13"/>
      <c r="CE149" s="13"/>
      <c r="CF149" s="13">
        <f t="shared" ref="CF149:CF159" si="72">(BV149+BZ149)-CB149-CC149</f>
        <v>2628</v>
      </c>
      <c r="CG149" s="13">
        <v>2628</v>
      </c>
      <c r="CH149" s="13"/>
      <c r="CI149" s="13">
        <f t="shared" ref="CI149:CI201" si="73">CD149+CG149+CH149</f>
        <v>2628</v>
      </c>
      <c r="CJ149" s="13"/>
      <c r="CK149" s="13"/>
      <c r="CL149" s="13">
        <v>216</v>
      </c>
      <c r="CM149" s="13"/>
      <c r="CN149" s="13">
        <v>216</v>
      </c>
      <c r="CO149" s="13"/>
      <c r="CP149" s="13">
        <f t="shared" ref="CP149:CP159" si="74">(CF149+CJ149)-CL149-CM149</f>
        <v>2412</v>
      </c>
      <c r="CQ149" s="13"/>
      <c r="CR149" s="13"/>
      <c r="CS149" s="13">
        <f t="shared" si="68"/>
        <v>216</v>
      </c>
    </row>
    <row r="150" spans="1:97">
      <c r="A150" s="4">
        <v>600078000</v>
      </c>
      <c r="B150" s="13"/>
      <c r="C150" s="13">
        <v>5</v>
      </c>
      <c r="D150" s="6" t="s">
        <v>340</v>
      </c>
      <c r="E150" s="6" t="s">
        <v>339</v>
      </c>
      <c r="F150" s="6" t="s">
        <v>310</v>
      </c>
      <c r="G150" s="77">
        <v>4</v>
      </c>
      <c r="H150" s="13" t="s">
        <v>461</v>
      </c>
      <c r="I150" s="13"/>
      <c r="J150" s="13">
        <v>400</v>
      </c>
      <c r="K150" s="13">
        <v>400</v>
      </c>
      <c r="L150" s="13"/>
      <c r="M150" s="13">
        <v>400</v>
      </c>
      <c r="N150" s="13"/>
      <c r="O150" s="13"/>
      <c r="P150" s="13"/>
      <c r="Q150" s="13"/>
      <c r="R150" s="13"/>
      <c r="S150" s="13">
        <f t="shared" si="61"/>
        <v>400</v>
      </c>
      <c r="T150" s="13">
        <v>400</v>
      </c>
      <c r="U150" s="13"/>
      <c r="V150" s="13">
        <f t="shared" si="62"/>
        <v>400</v>
      </c>
      <c r="W150" s="13">
        <v>1000</v>
      </c>
      <c r="X150" s="13"/>
      <c r="Y150" s="13">
        <v>1000</v>
      </c>
      <c r="Z150" s="13"/>
      <c r="AA150" s="13"/>
      <c r="AB150" s="13">
        <f t="shared" si="63"/>
        <v>400</v>
      </c>
      <c r="AC150" s="13">
        <v>400</v>
      </c>
      <c r="AD150" s="13"/>
      <c r="AE150" s="13">
        <f t="shared" si="64"/>
        <v>400</v>
      </c>
      <c r="AF150" s="13"/>
      <c r="AG150" s="13"/>
      <c r="AH150" s="13"/>
      <c r="AI150" s="13"/>
      <c r="AJ150" s="13"/>
      <c r="AK150" s="13">
        <f t="shared" si="65"/>
        <v>400</v>
      </c>
      <c r="AL150" s="13"/>
      <c r="AM150" s="13"/>
      <c r="AN150" s="13">
        <v>0</v>
      </c>
      <c r="AO150" s="13"/>
      <c r="AP150" s="13"/>
      <c r="AQ150" s="13"/>
      <c r="AR150" s="13"/>
      <c r="AS150" s="13"/>
      <c r="AT150" s="13">
        <f t="shared" si="66"/>
        <v>400</v>
      </c>
      <c r="AU150" s="13">
        <v>400</v>
      </c>
      <c r="AV150" s="13"/>
      <c r="AW150" s="13">
        <v>0</v>
      </c>
      <c r="AX150" s="13"/>
      <c r="AY150" s="13"/>
      <c r="AZ150" s="13"/>
      <c r="BA150" s="13"/>
      <c r="BB150" s="13"/>
      <c r="BC150" s="13">
        <f t="shared" si="67"/>
        <v>400</v>
      </c>
      <c r="BD150" s="13">
        <v>400</v>
      </c>
      <c r="BE150" s="13"/>
      <c r="BF150" s="13">
        <v>0</v>
      </c>
      <c r="BG150" s="13"/>
      <c r="BH150" s="13"/>
      <c r="BI150" s="13"/>
      <c r="BJ150" s="13"/>
      <c r="BK150" s="13"/>
      <c r="BL150" s="13">
        <f t="shared" si="69"/>
        <v>400</v>
      </c>
      <c r="BM150" s="13">
        <v>400</v>
      </c>
      <c r="BN150" s="13"/>
      <c r="BO150" s="13">
        <v>0</v>
      </c>
      <c r="BP150" s="13"/>
      <c r="BQ150" s="13"/>
      <c r="BR150" s="13"/>
      <c r="BS150" s="13"/>
      <c r="BT150" s="13"/>
      <c r="BU150" s="13"/>
      <c r="BV150" s="13">
        <f t="shared" si="70"/>
        <v>400</v>
      </c>
      <c r="BW150" s="13">
        <v>400</v>
      </c>
      <c r="BX150" s="13"/>
      <c r="BY150" s="13">
        <f t="shared" si="71"/>
        <v>400</v>
      </c>
      <c r="BZ150" s="13"/>
      <c r="CA150" s="13"/>
      <c r="CB150" s="13"/>
      <c r="CC150" s="13"/>
      <c r="CD150" s="13"/>
      <c r="CE150" s="13"/>
      <c r="CF150" s="13">
        <f t="shared" si="72"/>
        <v>400</v>
      </c>
      <c r="CG150" s="13">
        <v>400</v>
      </c>
      <c r="CH150" s="13"/>
      <c r="CI150" s="13">
        <f t="shared" si="73"/>
        <v>400</v>
      </c>
      <c r="CJ150" s="13"/>
      <c r="CK150" s="13"/>
      <c r="CL150" s="13"/>
      <c r="CM150" s="13"/>
      <c r="CN150" s="13"/>
      <c r="CO150" s="13"/>
      <c r="CP150" s="13">
        <f t="shared" si="74"/>
        <v>400</v>
      </c>
      <c r="CQ150" s="13"/>
      <c r="CR150" s="13"/>
      <c r="CS150" s="13">
        <f t="shared" si="68"/>
        <v>0</v>
      </c>
    </row>
    <row r="151" spans="1:97">
      <c r="A151" s="4">
        <v>660140400</v>
      </c>
      <c r="B151" s="13"/>
      <c r="C151" s="13">
        <v>6</v>
      </c>
      <c r="D151" s="6" t="s">
        <v>335</v>
      </c>
      <c r="E151" s="6" t="s">
        <v>341</v>
      </c>
      <c r="F151" s="6" t="s">
        <v>307</v>
      </c>
      <c r="G151" s="77">
        <v>5.9</v>
      </c>
      <c r="H151" s="13" t="s">
        <v>461</v>
      </c>
      <c r="I151" s="13"/>
      <c r="J151" s="13">
        <v>908</v>
      </c>
      <c r="K151" s="13">
        <v>1700</v>
      </c>
      <c r="L151" s="13"/>
      <c r="M151" s="13">
        <v>1700</v>
      </c>
      <c r="N151" s="13"/>
      <c r="O151" s="13"/>
      <c r="P151" s="13"/>
      <c r="Q151" s="13"/>
      <c r="R151" s="13"/>
      <c r="S151" s="13">
        <f t="shared" si="61"/>
        <v>1700</v>
      </c>
      <c r="T151" s="13">
        <v>1700</v>
      </c>
      <c r="U151" s="13"/>
      <c r="V151" s="13">
        <f t="shared" si="62"/>
        <v>1700</v>
      </c>
      <c r="W151" s="13"/>
      <c r="X151" s="13"/>
      <c r="Y151" s="13">
        <v>792</v>
      </c>
      <c r="Z151" s="13"/>
      <c r="AA151" s="13"/>
      <c r="AB151" s="13">
        <f t="shared" si="63"/>
        <v>908</v>
      </c>
      <c r="AC151" s="13">
        <v>908</v>
      </c>
      <c r="AD151" s="13"/>
      <c r="AE151" s="13">
        <f t="shared" si="64"/>
        <v>908</v>
      </c>
      <c r="AF151" s="13"/>
      <c r="AG151" s="13"/>
      <c r="AH151" s="13"/>
      <c r="AI151" s="13"/>
      <c r="AJ151" s="13"/>
      <c r="AK151" s="13">
        <f t="shared" si="65"/>
        <v>908</v>
      </c>
      <c r="AL151" s="13"/>
      <c r="AM151" s="13"/>
      <c r="AN151" s="13">
        <v>0</v>
      </c>
      <c r="AO151" s="13"/>
      <c r="AP151" s="13"/>
      <c r="AQ151" s="13"/>
      <c r="AR151" s="13"/>
      <c r="AS151" s="13"/>
      <c r="AT151" s="13">
        <f t="shared" si="66"/>
        <v>908</v>
      </c>
      <c r="AU151" s="13">
        <v>908</v>
      </c>
      <c r="AV151" s="13"/>
      <c r="AW151" s="13">
        <v>0</v>
      </c>
      <c r="AX151" s="13"/>
      <c r="AY151" s="13"/>
      <c r="AZ151" s="13"/>
      <c r="BA151" s="13"/>
      <c r="BB151" s="13"/>
      <c r="BC151" s="13">
        <f t="shared" si="67"/>
        <v>908</v>
      </c>
      <c r="BD151" s="13">
        <v>908</v>
      </c>
      <c r="BE151" s="13"/>
      <c r="BF151" s="13">
        <v>0</v>
      </c>
      <c r="BG151" s="13"/>
      <c r="BH151" s="13"/>
      <c r="BI151" s="13">
        <v>100</v>
      </c>
      <c r="BJ151" s="13"/>
      <c r="BK151" s="13"/>
      <c r="BL151" s="13">
        <f t="shared" si="69"/>
        <v>808</v>
      </c>
      <c r="BM151" s="13">
        <v>808</v>
      </c>
      <c r="BN151" s="13"/>
      <c r="BO151" s="13">
        <v>0</v>
      </c>
      <c r="BP151" s="13"/>
      <c r="BQ151" s="13"/>
      <c r="BR151" s="13"/>
      <c r="BS151" s="13"/>
      <c r="BT151" s="13"/>
      <c r="BU151" s="13"/>
      <c r="BV151" s="13">
        <f t="shared" si="70"/>
        <v>808</v>
      </c>
      <c r="BW151" s="13">
        <v>808</v>
      </c>
      <c r="BX151" s="13"/>
      <c r="BY151" s="13">
        <f t="shared" si="71"/>
        <v>808</v>
      </c>
      <c r="BZ151" s="13"/>
      <c r="CA151" s="13"/>
      <c r="CB151" s="13"/>
      <c r="CC151" s="13"/>
      <c r="CD151" s="13"/>
      <c r="CE151" s="13"/>
      <c r="CF151" s="13">
        <f t="shared" si="72"/>
        <v>808</v>
      </c>
      <c r="CG151" s="13">
        <v>808</v>
      </c>
      <c r="CH151" s="13"/>
      <c r="CI151" s="13">
        <f t="shared" si="73"/>
        <v>808</v>
      </c>
      <c r="CJ151" s="13"/>
      <c r="CK151" s="13"/>
      <c r="CL151" s="13"/>
      <c r="CM151" s="13"/>
      <c r="CN151" s="13"/>
      <c r="CO151" s="13"/>
      <c r="CP151" s="13">
        <f t="shared" si="74"/>
        <v>808</v>
      </c>
      <c r="CQ151" s="13"/>
      <c r="CR151" s="13"/>
      <c r="CS151" s="13">
        <f t="shared" si="68"/>
        <v>0</v>
      </c>
    </row>
    <row r="152" spans="1:97">
      <c r="A152" s="4">
        <v>210041101</v>
      </c>
      <c r="B152" s="13"/>
      <c r="C152" s="13">
        <v>7</v>
      </c>
      <c r="D152" s="6" t="s">
        <v>342</v>
      </c>
      <c r="E152" s="6" t="s">
        <v>343</v>
      </c>
      <c r="F152" s="6" t="s">
        <v>311</v>
      </c>
      <c r="G152" s="77">
        <v>21</v>
      </c>
      <c r="H152" s="13" t="s">
        <v>461</v>
      </c>
      <c r="I152" s="13"/>
      <c r="J152" s="13">
        <v>200</v>
      </c>
      <c r="K152" s="13">
        <v>200</v>
      </c>
      <c r="L152" s="13"/>
      <c r="M152" s="13">
        <v>200</v>
      </c>
      <c r="N152" s="13"/>
      <c r="O152" s="13"/>
      <c r="P152" s="13"/>
      <c r="Q152" s="13"/>
      <c r="R152" s="13"/>
      <c r="S152" s="13">
        <f t="shared" si="61"/>
        <v>200</v>
      </c>
      <c r="T152" s="13">
        <v>200</v>
      </c>
      <c r="U152" s="13"/>
      <c r="V152" s="13">
        <f t="shared" si="62"/>
        <v>200</v>
      </c>
      <c r="W152" s="13">
        <v>90</v>
      </c>
      <c r="X152" s="13"/>
      <c r="Y152" s="13"/>
      <c r="Z152" s="13"/>
      <c r="AA152" s="13"/>
      <c r="AB152" s="13">
        <f t="shared" si="63"/>
        <v>290</v>
      </c>
      <c r="AC152" s="13">
        <v>290</v>
      </c>
      <c r="AD152" s="13"/>
      <c r="AE152" s="13">
        <f t="shared" si="64"/>
        <v>290</v>
      </c>
      <c r="AF152" s="13"/>
      <c r="AG152" s="13"/>
      <c r="AH152" s="13"/>
      <c r="AI152" s="13"/>
      <c r="AJ152" s="13"/>
      <c r="AK152" s="13">
        <f t="shared" si="65"/>
        <v>290</v>
      </c>
      <c r="AL152" s="13"/>
      <c r="AM152" s="13"/>
      <c r="AN152" s="13">
        <v>0</v>
      </c>
      <c r="AO152" s="13"/>
      <c r="AP152" s="13"/>
      <c r="AQ152" s="13"/>
      <c r="AR152" s="13">
        <v>120</v>
      </c>
      <c r="AS152" s="13"/>
      <c r="AT152" s="13">
        <f t="shared" si="66"/>
        <v>170</v>
      </c>
      <c r="AU152" s="13">
        <v>170</v>
      </c>
      <c r="AV152" s="13"/>
      <c r="AW152" s="13">
        <v>0</v>
      </c>
      <c r="AX152" s="13"/>
      <c r="AY152" s="13"/>
      <c r="AZ152" s="13"/>
      <c r="BA152" s="13"/>
      <c r="BB152" s="13"/>
      <c r="BC152" s="13">
        <f t="shared" si="67"/>
        <v>170</v>
      </c>
      <c r="BD152" s="13">
        <v>170</v>
      </c>
      <c r="BE152" s="13"/>
      <c r="BF152" s="13">
        <v>0</v>
      </c>
      <c r="BG152" s="13">
        <v>300</v>
      </c>
      <c r="BH152" s="13"/>
      <c r="BI152" s="13">
        <v>470</v>
      </c>
      <c r="BJ152" s="13"/>
      <c r="BK152" s="13"/>
      <c r="BL152" s="13">
        <f t="shared" si="69"/>
        <v>0</v>
      </c>
      <c r="BM152" s="13">
        <v>0</v>
      </c>
      <c r="BN152" s="13"/>
      <c r="BO152" s="13">
        <v>0</v>
      </c>
      <c r="BP152" s="13"/>
      <c r="BQ152" s="13"/>
      <c r="BR152" s="13"/>
      <c r="BS152" s="13"/>
      <c r="BT152" s="13">
        <v>156</v>
      </c>
      <c r="BU152" s="13"/>
      <c r="BV152" s="13">
        <f t="shared" si="70"/>
        <v>0</v>
      </c>
      <c r="BW152" s="13">
        <v>0</v>
      </c>
      <c r="BX152" s="13"/>
      <c r="BY152" s="13">
        <f t="shared" si="71"/>
        <v>156</v>
      </c>
      <c r="BZ152" s="13"/>
      <c r="CA152" s="13"/>
      <c r="CB152" s="13"/>
      <c r="CC152" s="13"/>
      <c r="CD152" s="13"/>
      <c r="CE152" s="13"/>
      <c r="CF152" s="13">
        <f t="shared" si="72"/>
        <v>0</v>
      </c>
      <c r="CG152" s="13">
        <v>0</v>
      </c>
      <c r="CH152" s="13"/>
      <c r="CI152" s="13">
        <f t="shared" si="73"/>
        <v>0</v>
      </c>
      <c r="CJ152" s="13"/>
      <c r="CK152" s="13"/>
      <c r="CL152" s="13"/>
      <c r="CM152" s="13"/>
      <c r="CN152" s="13"/>
      <c r="CO152" s="13"/>
      <c r="CP152" s="13">
        <f t="shared" si="74"/>
        <v>0</v>
      </c>
      <c r="CQ152" s="13"/>
      <c r="CR152" s="13"/>
      <c r="CS152" s="13">
        <f t="shared" si="68"/>
        <v>0</v>
      </c>
    </row>
    <row r="153" spans="1:97">
      <c r="A153" s="4">
        <v>500048100</v>
      </c>
      <c r="B153" s="13"/>
      <c r="C153" s="13">
        <v>8</v>
      </c>
      <c r="D153" s="6" t="s">
        <v>344</v>
      </c>
      <c r="E153" s="6" t="s">
        <v>345</v>
      </c>
      <c r="F153" s="6" t="s">
        <v>312</v>
      </c>
      <c r="G153" s="77">
        <v>150</v>
      </c>
      <c r="H153" s="13" t="s">
        <v>461</v>
      </c>
      <c r="I153" s="13"/>
      <c r="J153" s="13">
        <v>364</v>
      </c>
      <c r="K153" s="13">
        <v>664</v>
      </c>
      <c r="L153" s="13"/>
      <c r="M153" s="13">
        <v>664</v>
      </c>
      <c r="N153" s="13"/>
      <c r="O153" s="13"/>
      <c r="P153" s="13"/>
      <c r="Q153" s="13"/>
      <c r="R153" s="13"/>
      <c r="S153" s="13">
        <f t="shared" si="61"/>
        <v>664</v>
      </c>
      <c r="T153" s="13">
        <v>664</v>
      </c>
      <c r="U153" s="13"/>
      <c r="V153" s="13">
        <f t="shared" si="62"/>
        <v>664</v>
      </c>
      <c r="W153" s="13"/>
      <c r="X153" s="13"/>
      <c r="Y153" s="13"/>
      <c r="Z153" s="13"/>
      <c r="AA153" s="13"/>
      <c r="AB153" s="13">
        <f t="shared" si="63"/>
        <v>664</v>
      </c>
      <c r="AC153" s="13">
        <v>664</v>
      </c>
      <c r="AD153" s="13"/>
      <c r="AE153" s="13">
        <f t="shared" si="64"/>
        <v>664</v>
      </c>
      <c r="AF153" s="13"/>
      <c r="AG153" s="13"/>
      <c r="AH153" s="13"/>
      <c r="AI153" s="13"/>
      <c r="AJ153" s="13"/>
      <c r="AK153" s="13">
        <f t="shared" si="65"/>
        <v>664</v>
      </c>
      <c r="AL153" s="13"/>
      <c r="AM153" s="13"/>
      <c r="AN153" s="13">
        <v>0</v>
      </c>
      <c r="AO153" s="13"/>
      <c r="AP153" s="13"/>
      <c r="AQ153" s="13"/>
      <c r="AR153" s="13">
        <v>120</v>
      </c>
      <c r="AS153" s="13"/>
      <c r="AT153" s="13">
        <f t="shared" si="66"/>
        <v>544</v>
      </c>
      <c r="AU153" s="13">
        <v>544</v>
      </c>
      <c r="AV153" s="13"/>
      <c r="AW153" s="13">
        <v>0</v>
      </c>
      <c r="AX153" s="13"/>
      <c r="AY153" s="13"/>
      <c r="AZ153" s="13"/>
      <c r="BA153" s="13"/>
      <c r="BB153" s="13"/>
      <c r="BC153" s="13">
        <f t="shared" si="67"/>
        <v>544</v>
      </c>
      <c r="BD153" s="13">
        <v>544</v>
      </c>
      <c r="BE153" s="13"/>
      <c r="BF153" s="13">
        <v>0</v>
      </c>
      <c r="BG153" s="13"/>
      <c r="BH153" s="13"/>
      <c r="BI153" s="13">
        <v>544</v>
      </c>
      <c r="BJ153" s="13"/>
      <c r="BK153" s="13"/>
      <c r="BL153" s="13">
        <f t="shared" si="69"/>
        <v>0</v>
      </c>
      <c r="BM153" s="13">
        <v>0</v>
      </c>
      <c r="BN153" s="13"/>
      <c r="BO153" s="13">
        <v>0</v>
      </c>
      <c r="BP153" s="13"/>
      <c r="BQ153" s="13"/>
      <c r="BR153" s="13"/>
      <c r="BS153" s="13"/>
      <c r="BT153" s="13"/>
      <c r="BU153" s="13"/>
      <c r="BV153" s="13">
        <f t="shared" si="70"/>
        <v>0</v>
      </c>
      <c r="BW153" s="13">
        <v>0</v>
      </c>
      <c r="BX153" s="13"/>
      <c r="BY153" s="13">
        <f t="shared" si="71"/>
        <v>0</v>
      </c>
      <c r="BZ153" s="13"/>
      <c r="CA153" s="13"/>
      <c r="CB153" s="13"/>
      <c r="CC153" s="13"/>
      <c r="CD153" s="13"/>
      <c r="CE153" s="13"/>
      <c r="CF153" s="13">
        <f t="shared" si="72"/>
        <v>0</v>
      </c>
      <c r="CG153" s="13">
        <v>0</v>
      </c>
      <c r="CH153" s="13"/>
      <c r="CI153" s="13">
        <f t="shared" si="73"/>
        <v>0</v>
      </c>
      <c r="CJ153" s="13"/>
      <c r="CK153" s="13"/>
      <c r="CL153" s="13"/>
      <c r="CM153" s="13"/>
      <c r="CN153" s="13"/>
      <c r="CO153" s="13"/>
      <c r="CP153" s="13">
        <f t="shared" si="74"/>
        <v>0</v>
      </c>
      <c r="CQ153" s="13"/>
      <c r="CR153" s="13"/>
      <c r="CS153" s="13">
        <f t="shared" si="68"/>
        <v>0</v>
      </c>
    </row>
    <row r="154" spans="1:97">
      <c r="A154" s="4">
        <v>650151100</v>
      </c>
      <c r="B154" s="13"/>
      <c r="C154" s="13">
        <v>9</v>
      </c>
      <c r="D154" s="6" t="s">
        <v>335</v>
      </c>
      <c r="E154" s="6" t="s">
        <v>346</v>
      </c>
      <c r="F154" s="6" t="s">
        <v>307</v>
      </c>
      <c r="G154" s="77">
        <v>20.3</v>
      </c>
      <c r="H154" s="13" t="s">
        <v>461</v>
      </c>
      <c r="I154" s="13"/>
      <c r="J154" s="13">
        <v>3956</v>
      </c>
      <c r="K154" s="13">
        <v>3956</v>
      </c>
      <c r="L154" s="13"/>
      <c r="M154" s="13">
        <v>3956</v>
      </c>
      <c r="N154" s="13"/>
      <c r="O154" s="13"/>
      <c r="P154" s="13"/>
      <c r="Q154" s="13"/>
      <c r="R154" s="13"/>
      <c r="S154" s="13">
        <f t="shared" si="61"/>
        <v>3956</v>
      </c>
      <c r="T154" s="13">
        <v>3956</v>
      </c>
      <c r="U154" s="13"/>
      <c r="V154" s="13">
        <f t="shared" si="62"/>
        <v>3956</v>
      </c>
      <c r="W154" s="13"/>
      <c r="X154" s="13"/>
      <c r="Y154" s="13"/>
      <c r="Z154" s="13"/>
      <c r="AA154" s="13"/>
      <c r="AB154" s="13">
        <f t="shared" si="63"/>
        <v>3956</v>
      </c>
      <c r="AC154" s="13">
        <v>3956</v>
      </c>
      <c r="AD154" s="13"/>
      <c r="AE154" s="13">
        <f t="shared" si="64"/>
        <v>3956</v>
      </c>
      <c r="AF154" s="13"/>
      <c r="AG154" s="13"/>
      <c r="AH154" s="13"/>
      <c r="AI154" s="13"/>
      <c r="AJ154" s="13"/>
      <c r="AK154" s="13">
        <f t="shared" si="65"/>
        <v>3956</v>
      </c>
      <c r="AL154" s="13"/>
      <c r="AM154" s="13"/>
      <c r="AN154" s="13">
        <v>0</v>
      </c>
      <c r="AO154" s="13"/>
      <c r="AP154" s="13"/>
      <c r="AQ154" s="13"/>
      <c r="AR154" s="13">
        <v>1200</v>
      </c>
      <c r="AS154" s="13"/>
      <c r="AT154" s="13">
        <f t="shared" si="66"/>
        <v>2756</v>
      </c>
      <c r="AU154" s="13">
        <v>2756</v>
      </c>
      <c r="AV154" s="13"/>
      <c r="AW154" s="13">
        <v>0</v>
      </c>
      <c r="AX154" s="13"/>
      <c r="AY154" s="13"/>
      <c r="AZ154" s="13"/>
      <c r="BA154" s="13"/>
      <c r="BB154" s="13"/>
      <c r="BC154" s="13">
        <f t="shared" si="67"/>
        <v>2756</v>
      </c>
      <c r="BD154" s="13">
        <v>2756</v>
      </c>
      <c r="BE154" s="13"/>
      <c r="BF154" s="13">
        <v>0</v>
      </c>
      <c r="BG154" s="13"/>
      <c r="BH154" s="13"/>
      <c r="BI154" s="13">
        <v>2756</v>
      </c>
      <c r="BJ154" s="13"/>
      <c r="BK154" s="13"/>
      <c r="BL154" s="13">
        <f t="shared" si="69"/>
        <v>0</v>
      </c>
      <c r="BM154" s="13">
        <v>0</v>
      </c>
      <c r="BN154" s="13"/>
      <c r="BO154" s="13">
        <v>0</v>
      </c>
      <c r="BP154" s="13"/>
      <c r="BQ154" s="13"/>
      <c r="BR154" s="13"/>
      <c r="BS154" s="13"/>
      <c r="BT154" s="13">
        <v>350</v>
      </c>
      <c r="BU154" s="13"/>
      <c r="BV154" s="13">
        <f t="shared" si="70"/>
        <v>0</v>
      </c>
      <c r="BW154" s="13">
        <v>0</v>
      </c>
      <c r="BX154" s="13"/>
      <c r="BY154" s="13">
        <f t="shared" si="71"/>
        <v>350</v>
      </c>
      <c r="BZ154" s="13"/>
      <c r="CA154" s="13"/>
      <c r="CB154" s="13"/>
      <c r="CC154" s="13"/>
      <c r="CD154" s="13"/>
      <c r="CE154" s="13"/>
      <c r="CF154" s="13">
        <f t="shared" si="72"/>
        <v>0</v>
      </c>
      <c r="CG154" s="13">
        <v>0</v>
      </c>
      <c r="CH154" s="13"/>
      <c r="CI154" s="13">
        <f t="shared" si="73"/>
        <v>0</v>
      </c>
      <c r="CJ154" s="13"/>
      <c r="CK154" s="13"/>
      <c r="CL154" s="13"/>
      <c r="CM154" s="13"/>
      <c r="CN154" s="13"/>
      <c r="CO154" s="13"/>
      <c r="CP154" s="13">
        <f t="shared" si="74"/>
        <v>0</v>
      </c>
      <c r="CQ154" s="13"/>
      <c r="CR154" s="13"/>
      <c r="CS154" s="13">
        <f t="shared" si="68"/>
        <v>0</v>
      </c>
    </row>
    <row r="155" spans="1:97">
      <c r="A155" s="4">
        <v>650194300</v>
      </c>
      <c r="B155" s="13"/>
      <c r="C155" s="13">
        <v>10</v>
      </c>
      <c r="D155" s="6" t="s">
        <v>347</v>
      </c>
      <c r="E155" s="6" t="s">
        <v>348</v>
      </c>
      <c r="F155" s="6" t="s">
        <v>313</v>
      </c>
      <c r="G155" s="77">
        <v>62.5</v>
      </c>
      <c r="H155" s="13" t="s">
        <v>454</v>
      </c>
      <c r="I155" s="13"/>
      <c r="J155" s="13">
        <v>332</v>
      </c>
      <c r="K155" s="13">
        <v>332</v>
      </c>
      <c r="L155" s="13"/>
      <c r="M155" s="13">
        <v>332</v>
      </c>
      <c r="N155" s="13"/>
      <c r="O155" s="13"/>
      <c r="P155" s="13"/>
      <c r="Q155" s="13"/>
      <c r="R155" s="13"/>
      <c r="S155" s="13">
        <f t="shared" si="61"/>
        <v>332</v>
      </c>
      <c r="T155" s="13">
        <v>332</v>
      </c>
      <c r="U155" s="13"/>
      <c r="V155" s="13">
        <f t="shared" si="62"/>
        <v>332</v>
      </c>
      <c r="W155" s="13"/>
      <c r="X155" s="13"/>
      <c r="Y155" s="13"/>
      <c r="Z155" s="13"/>
      <c r="AA155" s="13"/>
      <c r="AB155" s="13">
        <f t="shared" si="63"/>
        <v>332</v>
      </c>
      <c r="AC155" s="13">
        <v>332</v>
      </c>
      <c r="AD155" s="13"/>
      <c r="AE155" s="13">
        <f t="shared" si="64"/>
        <v>332</v>
      </c>
      <c r="AF155" s="13"/>
      <c r="AG155" s="13"/>
      <c r="AH155" s="13">
        <v>332</v>
      </c>
      <c r="AI155" s="13"/>
      <c r="AJ155" s="13"/>
      <c r="AK155" s="13">
        <f t="shared" si="65"/>
        <v>0</v>
      </c>
      <c r="AL155" s="13"/>
      <c r="AM155" s="13"/>
      <c r="AN155" s="13">
        <v>0</v>
      </c>
      <c r="AO155" s="13"/>
      <c r="AP155" s="13"/>
      <c r="AQ155" s="13"/>
      <c r="AR155" s="13"/>
      <c r="AS155" s="13"/>
      <c r="AT155" s="13">
        <f t="shared" si="66"/>
        <v>0</v>
      </c>
      <c r="AU155" s="13">
        <v>0</v>
      </c>
      <c r="AV155" s="13"/>
      <c r="AW155" s="13">
        <v>0</v>
      </c>
      <c r="AX155" s="13">
        <v>2000</v>
      </c>
      <c r="AY155" s="13"/>
      <c r="AZ155" s="13">
        <v>1227</v>
      </c>
      <c r="BA155" s="13"/>
      <c r="BB155" s="13"/>
      <c r="BC155" s="13">
        <f t="shared" si="67"/>
        <v>773</v>
      </c>
      <c r="BD155" s="13">
        <v>773</v>
      </c>
      <c r="BE155" s="13"/>
      <c r="BF155" s="13">
        <v>0</v>
      </c>
      <c r="BG155" s="13"/>
      <c r="BH155" s="13"/>
      <c r="BI155" s="13">
        <v>373</v>
      </c>
      <c r="BJ155" s="13"/>
      <c r="BK155" s="13"/>
      <c r="BL155" s="13">
        <f t="shared" si="69"/>
        <v>400</v>
      </c>
      <c r="BM155" s="13">
        <v>400</v>
      </c>
      <c r="BN155" s="13"/>
      <c r="BO155" s="13">
        <v>0</v>
      </c>
      <c r="BP155" s="13"/>
      <c r="BQ155" s="13"/>
      <c r="BR155" s="13"/>
      <c r="BS155" s="13"/>
      <c r="BT155" s="13">
        <v>839</v>
      </c>
      <c r="BU155" s="13"/>
      <c r="BV155" s="13">
        <f t="shared" si="70"/>
        <v>400</v>
      </c>
      <c r="BW155" s="13">
        <v>400</v>
      </c>
      <c r="BX155" s="13"/>
      <c r="BY155" s="13">
        <f t="shared" si="71"/>
        <v>1239</v>
      </c>
      <c r="BZ155" s="13"/>
      <c r="CA155" s="13"/>
      <c r="CB155" s="13"/>
      <c r="CC155" s="13"/>
      <c r="CD155" s="13"/>
      <c r="CE155" s="13"/>
      <c r="CF155" s="13">
        <f t="shared" si="72"/>
        <v>400</v>
      </c>
      <c r="CG155" s="13">
        <v>400</v>
      </c>
      <c r="CH155" s="13"/>
      <c r="CI155" s="13">
        <f t="shared" si="73"/>
        <v>400</v>
      </c>
      <c r="CJ155" s="13"/>
      <c r="CK155" s="13"/>
      <c r="CL155" s="13"/>
      <c r="CM155" s="13"/>
      <c r="CN155" s="13"/>
      <c r="CO155" s="13"/>
      <c r="CP155" s="13">
        <f t="shared" si="74"/>
        <v>400</v>
      </c>
      <c r="CQ155" s="13"/>
      <c r="CR155" s="13"/>
      <c r="CS155" s="13">
        <f t="shared" si="68"/>
        <v>0</v>
      </c>
    </row>
    <row r="156" spans="1:97">
      <c r="A156" s="4">
        <v>460197700</v>
      </c>
      <c r="B156" s="13"/>
      <c r="C156" s="13">
        <v>11</v>
      </c>
      <c r="D156" s="6" t="s">
        <v>349</v>
      </c>
      <c r="E156" s="6" t="s">
        <v>350</v>
      </c>
      <c r="F156" s="6" t="s">
        <v>314</v>
      </c>
      <c r="G156" s="77">
        <v>48.1</v>
      </c>
      <c r="H156" s="13" t="s">
        <v>463</v>
      </c>
      <c r="I156" s="13"/>
      <c r="J156" s="13">
        <v>19</v>
      </c>
      <c r="K156" s="13">
        <v>19</v>
      </c>
      <c r="L156" s="13"/>
      <c r="M156" s="13">
        <v>19</v>
      </c>
      <c r="N156" s="13"/>
      <c r="O156" s="13"/>
      <c r="P156" s="13"/>
      <c r="Q156" s="13"/>
      <c r="R156" s="13"/>
      <c r="S156" s="13">
        <f t="shared" si="61"/>
        <v>19</v>
      </c>
      <c r="T156" s="13">
        <v>19</v>
      </c>
      <c r="U156" s="13"/>
      <c r="V156" s="13">
        <f t="shared" si="62"/>
        <v>19</v>
      </c>
      <c r="W156" s="13"/>
      <c r="X156" s="13"/>
      <c r="Y156" s="13"/>
      <c r="Z156" s="13"/>
      <c r="AA156" s="13"/>
      <c r="AB156" s="13">
        <f t="shared" si="63"/>
        <v>19</v>
      </c>
      <c r="AC156" s="13">
        <v>19</v>
      </c>
      <c r="AD156" s="13"/>
      <c r="AE156" s="13">
        <f t="shared" si="64"/>
        <v>19</v>
      </c>
      <c r="AF156" s="13">
        <v>101</v>
      </c>
      <c r="AG156" s="13"/>
      <c r="AH156" s="13"/>
      <c r="AI156" s="13"/>
      <c r="AJ156" s="13"/>
      <c r="AK156" s="13">
        <f t="shared" si="65"/>
        <v>120</v>
      </c>
      <c r="AL156" s="13"/>
      <c r="AM156" s="13"/>
      <c r="AN156" s="13">
        <v>0</v>
      </c>
      <c r="AO156" s="13"/>
      <c r="AP156" s="13"/>
      <c r="AQ156" s="13"/>
      <c r="AR156" s="13">
        <v>120</v>
      </c>
      <c r="AS156" s="13"/>
      <c r="AT156" s="13">
        <f t="shared" si="66"/>
        <v>0</v>
      </c>
      <c r="AU156" s="13">
        <v>0</v>
      </c>
      <c r="AV156" s="13"/>
      <c r="AW156" s="13">
        <v>0</v>
      </c>
      <c r="AX156" s="13"/>
      <c r="AY156" s="13"/>
      <c r="AZ156" s="13"/>
      <c r="BA156" s="13"/>
      <c r="BB156" s="13"/>
      <c r="BC156" s="13">
        <f t="shared" si="67"/>
        <v>0</v>
      </c>
      <c r="BD156" s="13">
        <v>0</v>
      </c>
      <c r="BE156" s="13"/>
      <c r="BF156" s="13">
        <v>0</v>
      </c>
      <c r="BG156" s="13">
        <v>720</v>
      </c>
      <c r="BH156" s="13"/>
      <c r="BI156" s="13">
        <v>420</v>
      </c>
      <c r="BJ156" s="13"/>
      <c r="BK156" s="13"/>
      <c r="BL156" s="13">
        <f t="shared" si="69"/>
        <v>300</v>
      </c>
      <c r="BM156" s="13">
        <v>300</v>
      </c>
      <c r="BN156" s="13"/>
      <c r="BO156" s="13">
        <v>0</v>
      </c>
      <c r="BP156" s="13"/>
      <c r="BQ156" s="13"/>
      <c r="BR156" s="13"/>
      <c r="BS156" s="13"/>
      <c r="BT156" s="13">
        <v>177</v>
      </c>
      <c r="BU156" s="13"/>
      <c r="BV156" s="13">
        <f t="shared" si="70"/>
        <v>300</v>
      </c>
      <c r="BW156" s="13">
        <v>300</v>
      </c>
      <c r="BX156" s="13"/>
      <c r="BY156" s="13">
        <f t="shared" si="71"/>
        <v>477</v>
      </c>
      <c r="BZ156" s="13"/>
      <c r="CA156" s="13"/>
      <c r="CB156" s="13"/>
      <c r="CC156" s="13"/>
      <c r="CD156" s="13"/>
      <c r="CE156" s="13"/>
      <c r="CF156" s="13">
        <f t="shared" si="72"/>
        <v>300</v>
      </c>
      <c r="CG156" s="13">
        <v>300</v>
      </c>
      <c r="CH156" s="13"/>
      <c r="CI156" s="13">
        <f t="shared" si="73"/>
        <v>300</v>
      </c>
      <c r="CJ156" s="13"/>
      <c r="CK156" s="13"/>
      <c r="CL156" s="13"/>
      <c r="CM156" s="13"/>
      <c r="CN156" s="13"/>
      <c r="CO156" s="13"/>
      <c r="CP156" s="13">
        <f t="shared" si="74"/>
        <v>300</v>
      </c>
      <c r="CQ156" s="13"/>
      <c r="CR156" s="13"/>
      <c r="CS156" s="13">
        <f t="shared" si="68"/>
        <v>0</v>
      </c>
    </row>
    <row r="157" spans="1:97">
      <c r="A157" s="4">
        <v>460210900</v>
      </c>
      <c r="B157" s="13"/>
      <c r="C157" s="13">
        <v>12</v>
      </c>
      <c r="D157" s="6" t="s">
        <v>135</v>
      </c>
      <c r="E157" s="6" t="s">
        <v>351</v>
      </c>
      <c r="F157" s="6" t="s">
        <v>314</v>
      </c>
      <c r="G157" s="77">
        <v>46.9</v>
      </c>
      <c r="H157" s="13" t="s">
        <v>463</v>
      </c>
      <c r="I157" s="13"/>
      <c r="J157" s="13">
        <v>19</v>
      </c>
      <c r="K157" s="13">
        <v>19</v>
      </c>
      <c r="L157" s="13"/>
      <c r="M157" s="13">
        <v>19</v>
      </c>
      <c r="N157" s="13"/>
      <c r="O157" s="13"/>
      <c r="P157" s="13"/>
      <c r="Q157" s="13"/>
      <c r="R157" s="13"/>
      <c r="S157" s="13">
        <f t="shared" si="61"/>
        <v>19</v>
      </c>
      <c r="T157" s="13">
        <v>19</v>
      </c>
      <c r="U157" s="13"/>
      <c r="V157" s="13">
        <f t="shared" si="62"/>
        <v>19</v>
      </c>
      <c r="W157" s="13"/>
      <c r="X157" s="13"/>
      <c r="Y157" s="13"/>
      <c r="Z157" s="13"/>
      <c r="AA157" s="13"/>
      <c r="AB157" s="13">
        <f t="shared" si="63"/>
        <v>19</v>
      </c>
      <c r="AC157" s="13">
        <v>19</v>
      </c>
      <c r="AD157" s="13"/>
      <c r="AE157" s="13">
        <f t="shared" si="64"/>
        <v>19</v>
      </c>
      <c r="AF157" s="13">
        <v>101</v>
      </c>
      <c r="AG157" s="13"/>
      <c r="AH157" s="13"/>
      <c r="AI157" s="13"/>
      <c r="AJ157" s="13"/>
      <c r="AK157" s="13">
        <f t="shared" si="65"/>
        <v>120</v>
      </c>
      <c r="AL157" s="13"/>
      <c r="AM157" s="13"/>
      <c r="AN157" s="13">
        <v>0</v>
      </c>
      <c r="AO157" s="13"/>
      <c r="AP157" s="13"/>
      <c r="AQ157" s="13"/>
      <c r="AR157" s="13">
        <v>120</v>
      </c>
      <c r="AS157" s="13"/>
      <c r="AT157" s="13">
        <f t="shared" si="66"/>
        <v>0</v>
      </c>
      <c r="AU157" s="13">
        <v>0</v>
      </c>
      <c r="AV157" s="13"/>
      <c r="AW157" s="13">
        <v>0</v>
      </c>
      <c r="AX157" s="13"/>
      <c r="AY157" s="13"/>
      <c r="AZ157" s="13"/>
      <c r="BA157" s="13"/>
      <c r="BB157" s="13"/>
      <c r="BC157" s="13">
        <f t="shared" si="67"/>
        <v>0</v>
      </c>
      <c r="BD157" s="13">
        <v>0</v>
      </c>
      <c r="BE157" s="13"/>
      <c r="BF157" s="13">
        <v>0</v>
      </c>
      <c r="BG157" s="13">
        <v>720</v>
      </c>
      <c r="BH157" s="13"/>
      <c r="BI157" s="13">
        <v>420</v>
      </c>
      <c r="BJ157" s="13"/>
      <c r="BK157" s="13"/>
      <c r="BL157" s="13">
        <f t="shared" si="69"/>
        <v>300</v>
      </c>
      <c r="BM157" s="13">
        <v>300</v>
      </c>
      <c r="BN157" s="13"/>
      <c r="BO157" s="13">
        <v>0</v>
      </c>
      <c r="BP157" s="13"/>
      <c r="BQ157" s="13"/>
      <c r="BR157" s="13"/>
      <c r="BS157" s="13"/>
      <c r="BT157" s="13">
        <v>176</v>
      </c>
      <c r="BU157" s="13"/>
      <c r="BV157" s="13">
        <f t="shared" si="70"/>
        <v>300</v>
      </c>
      <c r="BW157" s="13">
        <v>300</v>
      </c>
      <c r="BX157" s="13"/>
      <c r="BY157" s="13">
        <f t="shared" si="71"/>
        <v>476</v>
      </c>
      <c r="BZ157" s="13"/>
      <c r="CA157" s="13"/>
      <c r="CB157" s="13"/>
      <c r="CC157" s="13"/>
      <c r="CD157" s="13"/>
      <c r="CE157" s="13"/>
      <c r="CF157" s="13">
        <f t="shared" si="72"/>
        <v>300</v>
      </c>
      <c r="CG157" s="13">
        <v>300</v>
      </c>
      <c r="CH157" s="13"/>
      <c r="CI157" s="13">
        <f t="shared" si="73"/>
        <v>300</v>
      </c>
      <c r="CJ157" s="13"/>
      <c r="CK157" s="13"/>
      <c r="CL157" s="13"/>
      <c r="CM157" s="13"/>
      <c r="CN157" s="13"/>
      <c r="CO157" s="13"/>
      <c r="CP157" s="13">
        <f t="shared" si="74"/>
        <v>300</v>
      </c>
      <c r="CQ157" s="13"/>
      <c r="CR157" s="13"/>
      <c r="CS157" s="13">
        <f t="shared" si="68"/>
        <v>0</v>
      </c>
    </row>
    <row r="158" spans="1:97">
      <c r="A158" s="4">
        <v>460211000</v>
      </c>
      <c r="B158" s="13"/>
      <c r="C158" s="13">
        <v>13</v>
      </c>
      <c r="D158" s="6" t="s">
        <v>135</v>
      </c>
      <c r="E158" s="6" t="s">
        <v>352</v>
      </c>
      <c r="F158" s="6" t="s">
        <v>314</v>
      </c>
      <c r="G158" s="77">
        <v>38.6</v>
      </c>
      <c r="H158" s="13" t="s">
        <v>463</v>
      </c>
      <c r="I158" s="13"/>
      <c r="J158" s="13">
        <v>23</v>
      </c>
      <c r="K158" s="13">
        <v>23</v>
      </c>
      <c r="L158" s="13"/>
      <c r="M158" s="13">
        <v>23</v>
      </c>
      <c r="N158" s="13"/>
      <c r="O158" s="13"/>
      <c r="P158" s="13"/>
      <c r="Q158" s="13"/>
      <c r="R158" s="13"/>
      <c r="S158" s="13">
        <f t="shared" si="61"/>
        <v>23</v>
      </c>
      <c r="T158" s="13">
        <v>23</v>
      </c>
      <c r="U158" s="13"/>
      <c r="V158" s="13">
        <f t="shared" si="62"/>
        <v>23</v>
      </c>
      <c r="W158" s="13"/>
      <c r="X158" s="13"/>
      <c r="Y158" s="13"/>
      <c r="Z158" s="13"/>
      <c r="AA158" s="13"/>
      <c r="AB158" s="13">
        <f t="shared" si="63"/>
        <v>23</v>
      </c>
      <c r="AC158" s="13">
        <v>23</v>
      </c>
      <c r="AD158" s="13"/>
      <c r="AE158" s="13">
        <f t="shared" si="64"/>
        <v>23</v>
      </c>
      <c r="AF158" s="13">
        <v>100</v>
      </c>
      <c r="AG158" s="13"/>
      <c r="AH158" s="13"/>
      <c r="AI158" s="13"/>
      <c r="AJ158" s="13"/>
      <c r="AK158" s="13">
        <f t="shared" si="65"/>
        <v>123</v>
      </c>
      <c r="AL158" s="13"/>
      <c r="AM158" s="13"/>
      <c r="AN158" s="13">
        <v>0</v>
      </c>
      <c r="AO158" s="13"/>
      <c r="AP158" s="13"/>
      <c r="AQ158" s="13"/>
      <c r="AR158" s="13">
        <v>120</v>
      </c>
      <c r="AS158" s="13"/>
      <c r="AT158" s="13">
        <f t="shared" si="66"/>
        <v>3</v>
      </c>
      <c r="AU158" s="13">
        <v>3</v>
      </c>
      <c r="AV158" s="13"/>
      <c r="AW158" s="13">
        <v>0</v>
      </c>
      <c r="AX158" s="13"/>
      <c r="AY158" s="13"/>
      <c r="AZ158" s="13"/>
      <c r="BA158" s="13"/>
      <c r="BB158" s="13"/>
      <c r="BC158" s="13">
        <f t="shared" si="67"/>
        <v>3</v>
      </c>
      <c r="BD158" s="13">
        <v>3</v>
      </c>
      <c r="BE158" s="13"/>
      <c r="BF158" s="13">
        <v>0</v>
      </c>
      <c r="BG158" s="13">
        <v>716</v>
      </c>
      <c r="BH158" s="13"/>
      <c r="BI158" s="13">
        <v>419</v>
      </c>
      <c r="BJ158" s="13"/>
      <c r="BK158" s="13"/>
      <c r="BL158" s="13">
        <f t="shared" si="69"/>
        <v>300</v>
      </c>
      <c r="BM158" s="13">
        <v>300</v>
      </c>
      <c r="BN158" s="13"/>
      <c r="BO158" s="13">
        <v>0</v>
      </c>
      <c r="BP158" s="13"/>
      <c r="BQ158" s="13"/>
      <c r="BR158" s="13"/>
      <c r="BS158" s="13"/>
      <c r="BT158" s="13">
        <v>175</v>
      </c>
      <c r="BU158" s="13"/>
      <c r="BV158" s="13">
        <f t="shared" si="70"/>
        <v>300</v>
      </c>
      <c r="BW158" s="13">
        <v>300</v>
      </c>
      <c r="BX158" s="13"/>
      <c r="BY158" s="13">
        <f t="shared" si="71"/>
        <v>475</v>
      </c>
      <c r="BZ158" s="13"/>
      <c r="CA158" s="13"/>
      <c r="CB158" s="13"/>
      <c r="CC158" s="13"/>
      <c r="CD158" s="13"/>
      <c r="CE158" s="13"/>
      <c r="CF158" s="13">
        <f t="shared" si="72"/>
        <v>300</v>
      </c>
      <c r="CG158" s="13">
        <v>300</v>
      </c>
      <c r="CH158" s="13"/>
      <c r="CI158" s="13">
        <f t="shared" si="73"/>
        <v>300</v>
      </c>
      <c r="CJ158" s="13"/>
      <c r="CK158" s="13"/>
      <c r="CL158" s="13"/>
      <c r="CM158" s="13"/>
      <c r="CN158" s="13"/>
      <c r="CO158" s="13"/>
      <c r="CP158" s="13">
        <f t="shared" si="74"/>
        <v>300</v>
      </c>
      <c r="CQ158" s="13"/>
      <c r="CR158" s="13"/>
      <c r="CS158" s="13">
        <f t="shared" si="68"/>
        <v>0</v>
      </c>
    </row>
    <row r="159" spans="1:97">
      <c r="A159" s="79">
        <v>480309500</v>
      </c>
      <c r="B159" s="13"/>
      <c r="C159" s="13">
        <v>14</v>
      </c>
      <c r="D159" s="6" t="s">
        <v>135</v>
      </c>
      <c r="E159" s="6" t="s">
        <v>353</v>
      </c>
      <c r="F159" s="6" t="s">
        <v>314</v>
      </c>
      <c r="G159" s="77">
        <v>36.1</v>
      </c>
      <c r="H159" s="13" t="s">
        <v>463</v>
      </c>
      <c r="I159" s="13"/>
      <c r="J159" s="13">
        <v>22</v>
      </c>
      <c r="K159" s="13">
        <v>22</v>
      </c>
      <c r="L159" s="13"/>
      <c r="M159" s="13">
        <v>22</v>
      </c>
      <c r="N159" s="13"/>
      <c r="O159" s="13"/>
      <c r="P159" s="13"/>
      <c r="Q159" s="13"/>
      <c r="R159" s="13"/>
      <c r="S159" s="13">
        <f t="shared" si="61"/>
        <v>22</v>
      </c>
      <c r="T159" s="13">
        <v>22</v>
      </c>
      <c r="U159" s="13"/>
      <c r="V159" s="13">
        <f t="shared" si="62"/>
        <v>22</v>
      </c>
      <c r="W159" s="13"/>
      <c r="X159" s="13"/>
      <c r="Y159" s="13"/>
      <c r="Z159" s="13"/>
      <c r="AA159" s="13"/>
      <c r="AB159" s="13">
        <f t="shared" si="63"/>
        <v>22</v>
      </c>
      <c r="AC159" s="13">
        <v>22</v>
      </c>
      <c r="AD159" s="13"/>
      <c r="AE159" s="13">
        <f t="shared" si="64"/>
        <v>22</v>
      </c>
      <c r="AF159" s="13">
        <v>100</v>
      </c>
      <c r="AG159" s="13"/>
      <c r="AH159" s="13"/>
      <c r="AI159" s="13"/>
      <c r="AJ159" s="13"/>
      <c r="AK159" s="13">
        <f t="shared" si="65"/>
        <v>122</v>
      </c>
      <c r="AL159" s="13"/>
      <c r="AM159" s="13"/>
      <c r="AN159" s="13">
        <v>0</v>
      </c>
      <c r="AO159" s="13"/>
      <c r="AP159" s="13"/>
      <c r="AQ159" s="13"/>
      <c r="AR159" s="13">
        <v>120</v>
      </c>
      <c r="AS159" s="13"/>
      <c r="AT159" s="13">
        <f t="shared" si="66"/>
        <v>2</v>
      </c>
      <c r="AU159" s="13">
        <v>2</v>
      </c>
      <c r="AV159" s="13"/>
      <c r="AW159" s="13">
        <v>0</v>
      </c>
      <c r="AX159" s="13"/>
      <c r="AY159" s="13"/>
      <c r="AZ159" s="13"/>
      <c r="BA159" s="13"/>
      <c r="BB159" s="13"/>
      <c r="BC159" s="13">
        <f t="shared" si="67"/>
        <v>2</v>
      </c>
      <c r="BD159" s="13">
        <v>2</v>
      </c>
      <c r="BE159" s="13"/>
      <c r="BF159" s="13">
        <v>0</v>
      </c>
      <c r="BG159" s="13">
        <v>717</v>
      </c>
      <c r="BH159" s="13"/>
      <c r="BI159" s="13">
        <v>419</v>
      </c>
      <c r="BJ159" s="13"/>
      <c r="BK159" s="13"/>
      <c r="BL159" s="13">
        <f t="shared" si="69"/>
        <v>300</v>
      </c>
      <c r="BM159" s="13">
        <v>300</v>
      </c>
      <c r="BN159" s="13"/>
      <c r="BO159" s="13">
        <v>0</v>
      </c>
      <c r="BP159" s="13"/>
      <c r="BQ159" s="13"/>
      <c r="BR159" s="13"/>
      <c r="BS159" s="13"/>
      <c r="BT159" s="13">
        <v>175</v>
      </c>
      <c r="BU159" s="13"/>
      <c r="BV159" s="13">
        <f t="shared" si="70"/>
        <v>300</v>
      </c>
      <c r="BW159" s="13">
        <v>300</v>
      </c>
      <c r="BX159" s="13"/>
      <c r="BY159" s="13">
        <f t="shared" si="71"/>
        <v>475</v>
      </c>
      <c r="BZ159" s="13"/>
      <c r="CA159" s="13"/>
      <c r="CB159" s="13"/>
      <c r="CC159" s="13"/>
      <c r="CD159" s="13"/>
      <c r="CE159" s="13"/>
      <c r="CF159" s="13">
        <f t="shared" si="72"/>
        <v>300</v>
      </c>
      <c r="CG159" s="13">
        <v>300</v>
      </c>
      <c r="CH159" s="13"/>
      <c r="CI159" s="13">
        <f t="shared" si="73"/>
        <v>300</v>
      </c>
      <c r="CJ159" s="13"/>
      <c r="CK159" s="13"/>
      <c r="CL159" s="13"/>
      <c r="CM159" s="13"/>
      <c r="CN159" s="13"/>
      <c r="CO159" s="13"/>
      <c r="CP159" s="13">
        <f t="shared" si="74"/>
        <v>300</v>
      </c>
      <c r="CQ159" s="13"/>
      <c r="CR159" s="13"/>
      <c r="CS159" s="13">
        <f t="shared" si="68"/>
        <v>0</v>
      </c>
    </row>
    <row r="160" spans="1:97">
      <c r="A160" s="4">
        <v>460279300</v>
      </c>
      <c r="B160" s="13"/>
      <c r="C160" s="13">
        <v>15</v>
      </c>
      <c r="D160" s="6" t="s">
        <v>135</v>
      </c>
      <c r="E160" s="6" t="s">
        <v>354</v>
      </c>
      <c r="F160" s="6" t="s">
        <v>314</v>
      </c>
      <c r="G160" s="77">
        <v>84.7</v>
      </c>
      <c r="H160" s="13" t="s">
        <v>463</v>
      </c>
      <c r="I160" s="13"/>
      <c r="J160" s="13">
        <v>9</v>
      </c>
      <c r="K160" s="13">
        <v>9</v>
      </c>
      <c r="L160" s="13"/>
      <c r="M160" s="13">
        <v>9</v>
      </c>
      <c r="N160" s="13"/>
      <c r="O160" s="13"/>
      <c r="P160" s="13"/>
      <c r="Q160" s="13"/>
      <c r="R160" s="13"/>
      <c r="S160" s="13">
        <f t="shared" si="61"/>
        <v>9</v>
      </c>
      <c r="T160" s="13">
        <v>9</v>
      </c>
      <c r="U160" s="13"/>
      <c r="V160" s="13">
        <f t="shared" si="62"/>
        <v>9</v>
      </c>
      <c r="W160" s="13">
        <v>400</v>
      </c>
      <c r="X160" s="13"/>
      <c r="Y160" s="13"/>
      <c r="Z160" s="13">
        <v>200</v>
      </c>
      <c r="AA160" s="13"/>
      <c r="AB160" s="13">
        <f t="shared" si="63"/>
        <v>209</v>
      </c>
      <c r="AC160" s="13">
        <v>209</v>
      </c>
      <c r="AD160" s="13"/>
      <c r="AE160" s="13">
        <f t="shared" si="64"/>
        <v>209</v>
      </c>
      <c r="AF160" s="13">
        <v>400</v>
      </c>
      <c r="AG160" s="13"/>
      <c r="AH160" s="13"/>
      <c r="AI160" s="13">
        <v>400</v>
      </c>
      <c r="AJ160" s="13"/>
      <c r="AK160" s="13">
        <f t="shared" si="65"/>
        <v>209</v>
      </c>
      <c r="AL160" s="13"/>
      <c r="AM160" s="13"/>
      <c r="AN160" s="13">
        <v>0</v>
      </c>
      <c r="AO160" s="13">
        <v>2200</v>
      </c>
      <c r="AP160" s="13">
        <v>300</v>
      </c>
      <c r="AQ160" s="13"/>
      <c r="AR160" s="13">
        <v>600</v>
      </c>
      <c r="AS160" s="13"/>
      <c r="AT160" s="13">
        <f>(AK160+AO160)-AQ160-AR160-AP160</f>
        <v>1509</v>
      </c>
      <c r="AU160" s="13">
        <v>1509</v>
      </c>
      <c r="AV160" s="13"/>
      <c r="AW160" s="13">
        <v>0</v>
      </c>
      <c r="AX160" s="13">
        <v>1100</v>
      </c>
      <c r="AY160" s="13"/>
      <c r="AZ160" s="13"/>
      <c r="BA160" s="13"/>
      <c r="BB160" s="13"/>
      <c r="BC160" s="13">
        <f>(AT160+AX160)-AZ160-BA160-AY160</f>
        <v>2609</v>
      </c>
      <c r="BD160" s="13">
        <v>1509</v>
      </c>
      <c r="BE160" s="13"/>
      <c r="BF160" s="13">
        <v>0</v>
      </c>
      <c r="BG160" s="13"/>
      <c r="BH160" s="13"/>
      <c r="BI160" s="13"/>
      <c r="BJ160" s="13">
        <v>1800</v>
      </c>
      <c r="BK160" s="13"/>
      <c r="BL160" s="13">
        <f>(BC160+BG160)-BI160-BJ160-BH160</f>
        <v>809</v>
      </c>
      <c r="BM160" s="13">
        <v>809</v>
      </c>
      <c r="BN160" s="13"/>
      <c r="BO160" s="13">
        <v>0</v>
      </c>
      <c r="BP160" s="13"/>
      <c r="BQ160" s="13"/>
      <c r="BR160" s="13"/>
      <c r="BS160" s="13"/>
      <c r="BT160" s="13"/>
      <c r="BU160" s="13"/>
      <c r="BV160" s="13">
        <f>(BL160+BP160)-BR160-BS160-BQ160</f>
        <v>809</v>
      </c>
      <c r="BW160" s="13">
        <v>809</v>
      </c>
      <c r="BX160" s="13"/>
      <c r="BY160" s="13">
        <f t="shared" si="71"/>
        <v>809</v>
      </c>
      <c r="BZ160" s="13"/>
      <c r="CA160" s="13"/>
      <c r="CB160" s="13"/>
      <c r="CC160" s="13">
        <v>500</v>
      </c>
      <c r="CD160" s="13"/>
      <c r="CE160" s="13"/>
      <c r="CF160" s="13">
        <f>(BV160+BZ160)-CB160-CC160-CA160</f>
        <v>309</v>
      </c>
      <c r="CG160" s="13">
        <v>309</v>
      </c>
      <c r="CH160" s="13">
        <v>500</v>
      </c>
      <c r="CI160" s="13">
        <f t="shared" si="73"/>
        <v>809</v>
      </c>
      <c r="CJ160" s="13"/>
      <c r="CK160" s="13"/>
      <c r="CL160" s="13"/>
      <c r="CM160" s="13"/>
      <c r="CN160" s="13"/>
      <c r="CO160" s="13"/>
      <c r="CP160" s="13">
        <f>(CF160+CJ160)-CL160-CM160-CK160</f>
        <v>309</v>
      </c>
      <c r="CQ160" s="13"/>
      <c r="CR160" s="13"/>
      <c r="CS160" s="13">
        <f t="shared" si="68"/>
        <v>0</v>
      </c>
    </row>
    <row r="161" spans="1:97">
      <c r="A161" s="4">
        <v>460279400</v>
      </c>
      <c r="B161" s="13"/>
      <c r="C161" s="13">
        <v>16</v>
      </c>
      <c r="D161" s="6" t="s">
        <v>135</v>
      </c>
      <c r="E161" s="6" t="s">
        <v>355</v>
      </c>
      <c r="F161" s="6" t="s">
        <v>314</v>
      </c>
      <c r="G161" s="77">
        <v>71.900000000000006</v>
      </c>
      <c r="H161" s="13" t="s">
        <v>463</v>
      </c>
      <c r="I161" s="13"/>
      <c r="J161" s="13">
        <v>24</v>
      </c>
      <c r="K161" s="13">
        <v>24</v>
      </c>
      <c r="L161" s="13"/>
      <c r="M161" s="13">
        <v>24</v>
      </c>
      <c r="N161" s="13"/>
      <c r="O161" s="13"/>
      <c r="P161" s="13"/>
      <c r="Q161" s="13"/>
      <c r="R161" s="13"/>
      <c r="S161" s="13">
        <f t="shared" si="61"/>
        <v>24</v>
      </c>
      <c r="T161" s="13">
        <v>24</v>
      </c>
      <c r="U161" s="13"/>
      <c r="V161" s="13">
        <f t="shared" si="62"/>
        <v>24</v>
      </c>
      <c r="W161" s="13">
        <v>400</v>
      </c>
      <c r="X161" s="13"/>
      <c r="Y161" s="13"/>
      <c r="Z161" s="13">
        <v>200</v>
      </c>
      <c r="AA161" s="13"/>
      <c r="AB161" s="13">
        <f t="shared" si="63"/>
        <v>224</v>
      </c>
      <c r="AC161" s="13">
        <v>224</v>
      </c>
      <c r="AD161" s="13"/>
      <c r="AE161" s="13">
        <f t="shared" si="64"/>
        <v>224</v>
      </c>
      <c r="AF161" s="13">
        <v>400</v>
      </c>
      <c r="AG161" s="13"/>
      <c r="AH161" s="13"/>
      <c r="AI161" s="13">
        <v>400</v>
      </c>
      <c r="AJ161" s="13"/>
      <c r="AK161" s="13">
        <f t="shared" si="65"/>
        <v>224</v>
      </c>
      <c r="AL161" s="13"/>
      <c r="AM161" s="13"/>
      <c r="AN161" s="13">
        <v>0</v>
      </c>
      <c r="AO161" s="13">
        <v>2200</v>
      </c>
      <c r="AP161" s="13">
        <v>300</v>
      </c>
      <c r="AQ161" s="13"/>
      <c r="AR161" s="13">
        <v>600</v>
      </c>
      <c r="AS161" s="13"/>
      <c r="AT161" s="13">
        <f t="shared" ref="AT161:AT162" si="75">(AK161+AO161)-AQ161-AR161-AP161</f>
        <v>1524</v>
      </c>
      <c r="AU161" s="13">
        <v>1524</v>
      </c>
      <c r="AV161" s="13"/>
      <c r="AW161" s="13">
        <v>0</v>
      </c>
      <c r="AX161" s="13">
        <v>1100</v>
      </c>
      <c r="AY161" s="13"/>
      <c r="AZ161" s="13"/>
      <c r="BA161" s="13"/>
      <c r="BB161" s="13"/>
      <c r="BC161" s="13">
        <f t="shared" ref="BC161:BC162" si="76">(AT161+AX161)-AZ161-BA161-AY161</f>
        <v>2624</v>
      </c>
      <c r="BD161" s="13">
        <v>2624</v>
      </c>
      <c r="BE161" s="13"/>
      <c r="BF161" s="13">
        <v>0</v>
      </c>
      <c r="BG161" s="13"/>
      <c r="BH161" s="13"/>
      <c r="BI161" s="13"/>
      <c r="BJ161" s="13">
        <v>1800</v>
      </c>
      <c r="BK161" s="13"/>
      <c r="BL161" s="13">
        <f t="shared" ref="BL161:BL162" si="77">(BC161+BG161)-BI161-BJ161-BH161</f>
        <v>824</v>
      </c>
      <c r="BM161" s="13">
        <v>824</v>
      </c>
      <c r="BN161" s="13"/>
      <c r="BO161" s="13">
        <v>0</v>
      </c>
      <c r="BP161" s="13"/>
      <c r="BQ161" s="13"/>
      <c r="BR161" s="13"/>
      <c r="BS161" s="13"/>
      <c r="BT161" s="13"/>
      <c r="BU161" s="13"/>
      <c r="BV161" s="13">
        <f t="shared" ref="BV161:BV162" si="78">(BL161+BP161)-BR161-BS161-BQ161</f>
        <v>824</v>
      </c>
      <c r="BW161" s="13">
        <v>824</v>
      </c>
      <c r="BX161" s="13"/>
      <c r="BY161" s="13">
        <f t="shared" si="71"/>
        <v>824</v>
      </c>
      <c r="BZ161" s="13"/>
      <c r="CA161" s="13"/>
      <c r="CB161" s="13"/>
      <c r="CC161" s="13">
        <v>500</v>
      </c>
      <c r="CD161" s="13"/>
      <c r="CE161" s="13"/>
      <c r="CF161" s="13">
        <f t="shared" ref="CF161:CF162" si="79">(BV161+BZ161)-CB161-CC161-CA161</f>
        <v>324</v>
      </c>
      <c r="CG161" s="13">
        <v>324</v>
      </c>
      <c r="CH161" s="13">
        <v>500</v>
      </c>
      <c r="CI161" s="13">
        <f t="shared" si="73"/>
        <v>824</v>
      </c>
      <c r="CJ161" s="13"/>
      <c r="CK161" s="13"/>
      <c r="CL161" s="13"/>
      <c r="CM161" s="13"/>
      <c r="CN161" s="13"/>
      <c r="CO161" s="13"/>
      <c r="CP161" s="13">
        <f t="shared" ref="CP161:CP162" si="80">(CF161+CJ161)-CL161-CM161-CK161</f>
        <v>324</v>
      </c>
      <c r="CQ161" s="13"/>
      <c r="CR161" s="13"/>
      <c r="CS161" s="13">
        <f t="shared" si="68"/>
        <v>0</v>
      </c>
    </row>
    <row r="162" spans="1:97">
      <c r="A162" s="4">
        <v>460279500</v>
      </c>
      <c r="B162" s="13"/>
      <c r="C162" s="13">
        <v>17</v>
      </c>
      <c r="D162" s="6" t="s">
        <v>135</v>
      </c>
      <c r="E162" s="6" t="s">
        <v>356</v>
      </c>
      <c r="F162" s="6" t="s">
        <v>314</v>
      </c>
      <c r="G162" s="77">
        <v>65.3</v>
      </c>
      <c r="H162" s="13" t="s">
        <v>463</v>
      </c>
      <c r="I162" s="13"/>
      <c r="J162" s="13">
        <v>20</v>
      </c>
      <c r="K162" s="13">
        <v>20</v>
      </c>
      <c r="L162" s="13"/>
      <c r="M162" s="13">
        <v>20</v>
      </c>
      <c r="N162" s="13"/>
      <c r="O162" s="13"/>
      <c r="P162" s="13"/>
      <c r="Q162" s="13"/>
      <c r="R162" s="13"/>
      <c r="S162" s="13">
        <f t="shared" si="61"/>
        <v>20</v>
      </c>
      <c r="T162" s="13">
        <v>29</v>
      </c>
      <c r="U162" s="13"/>
      <c r="V162" s="13">
        <f t="shared" si="62"/>
        <v>29</v>
      </c>
      <c r="W162" s="13">
        <v>400</v>
      </c>
      <c r="X162" s="13"/>
      <c r="Y162" s="13"/>
      <c r="Z162" s="13">
        <v>200</v>
      </c>
      <c r="AA162" s="13"/>
      <c r="AB162" s="13">
        <f t="shared" si="63"/>
        <v>220</v>
      </c>
      <c r="AC162" s="13">
        <v>220</v>
      </c>
      <c r="AD162" s="13"/>
      <c r="AE162" s="13">
        <f t="shared" si="64"/>
        <v>220</v>
      </c>
      <c r="AF162" s="13">
        <v>400</v>
      </c>
      <c r="AG162" s="13"/>
      <c r="AH162" s="13"/>
      <c r="AI162" s="13">
        <v>400</v>
      </c>
      <c r="AJ162" s="13"/>
      <c r="AK162" s="13">
        <f t="shared" si="65"/>
        <v>220</v>
      </c>
      <c r="AL162" s="13"/>
      <c r="AM162" s="13"/>
      <c r="AN162" s="13">
        <v>0</v>
      </c>
      <c r="AO162" s="13">
        <v>2200</v>
      </c>
      <c r="AP162" s="13">
        <v>300</v>
      </c>
      <c r="AQ162" s="13"/>
      <c r="AR162" s="13">
        <v>600</v>
      </c>
      <c r="AS162" s="13"/>
      <c r="AT162" s="13">
        <f t="shared" si="75"/>
        <v>1520</v>
      </c>
      <c r="AU162" s="13">
        <v>1520</v>
      </c>
      <c r="AV162" s="13"/>
      <c r="AW162" s="13">
        <v>0</v>
      </c>
      <c r="AX162" s="13">
        <v>1100</v>
      </c>
      <c r="AY162" s="13"/>
      <c r="AZ162" s="13"/>
      <c r="BA162" s="13"/>
      <c r="BB162" s="13"/>
      <c r="BC162" s="13">
        <f t="shared" si="76"/>
        <v>2620</v>
      </c>
      <c r="BD162" s="13">
        <v>1520</v>
      </c>
      <c r="BE162" s="13"/>
      <c r="BF162" s="13">
        <v>0</v>
      </c>
      <c r="BG162" s="13"/>
      <c r="BH162" s="13"/>
      <c r="BI162" s="13"/>
      <c r="BJ162" s="13">
        <v>1800</v>
      </c>
      <c r="BK162" s="13"/>
      <c r="BL162" s="13">
        <f t="shared" si="77"/>
        <v>820</v>
      </c>
      <c r="BM162" s="13">
        <v>820</v>
      </c>
      <c r="BN162" s="13"/>
      <c r="BO162" s="13">
        <v>0</v>
      </c>
      <c r="BP162" s="13"/>
      <c r="BQ162" s="13"/>
      <c r="BR162" s="13"/>
      <c r="BS162" s="13"/>
      <c r="BT162" s="13"/>
      <c r="BU162" s="13"/>
      <c r="BV162" s="13">
        <f t="shared" si="78"/>
        <v>820</v>
      </c>
      <c r="BW162" s="13">
        <v>820</v>
      </c>
      <c r="BX162" s="13"/>
      <c r="BY162" s="13">
        <f t="shared" si="71"/>
        <v>820</v>
      </c>
      <c r="BZ162" s="13"/>
      <c r="CA162" s="13"/>
      <c r="CB162" s="13"/>
      <c r="CC162" s="13">
        <v>500</v>
      </c>
      <c r="CD162" s="13"/>
      <c r="CE162" s="13"/>
      <c r="CF162" s="13">
        <f t="shared" si="79"/>
        <v>320</v>
      </c>
      <c r="CG162" s="13">
        <v>329</v>
      </c>
      <c r="CH162" s="13">
        <v>500</v>
      </c>
      <c r="CI162" s="13">
        <f t="shared" si="73"/>
        <v>829</v>
      </c>
      <c r="CJ162" s="13"/>
      <c r="CK162" s="13"/>
      <c r="CL162" s="13"/>
      <c r="CM162" s="13"/>
      <c r="CN162" s="13"/>
      <c r="CO162" s="13"/>
      <c r="CP162" s="13">
        <f t="shared" si="80"/>
        <v>320</v>
      </c>
      <c r="CQ162" s="13"/>
      <c r="CR162" s="13"/>
      <c r="CS162" s="13">
        <f t="shared" si="68"/>
        <v>0</v>
      </c>
    </row>
    <row r="163" spans="1:97">
      <c r="A163" s="4">
        <v>500056502</v>
      </c>
      <c r="B163" s="13"/>
      <c r="C163" s="13">
        <v>18</v>
      </c>
      <c r="D163" s="6" t="s">
        <v>357</v>
      </c>
      <c r="E163" s="6" t="s">
        <v>358</v>
      </c>
      <c r="F163" s="6" t="s">
        <v>315</v>
      </c>
      <c r="G163" s="77">
        <v>187</v>
      </c>
      <c r="H163" s="13" t="s">
        <v>440</v>
      </c>
      <c r="I163" s="13"/>
      <c r="J163" s="13">
        <v>0</v>
      </c>
      <c r="K163" s="13"/>
      <c r="L163" s="13"/>
      <c r="M163" s="13">
        <v>0</v>
      </c>
      <c r="N163" s="13">
        <v>400</v>
      </c>
      <c r="O163" s="13"/>
      <c r="P163" s="13"/>
      <c r="Q163" s="13"/>
      <c r="R163" s="13"/>
      <c r="S163" s="13">
        <f t="shared" si="61"/>
        <v>400</v>
      </c>
      <c r="T163" s="13">
        <v>400</v>
      </c>
      <c r="U163" s="13"/>
      <c r="V163" s="13">
        <f t="shared" si="62"/>
        <v>400</v>
      </c>
      <c r="W163" s="13">
        <v>400</v>
      </c>
      <c r="X163" s="13"/>
      <c r="Y163" s="13"/>
      <c r="Z163" s="13">
        <v>200</v>
      </c>
      <c r="AA163" s="13"/>
      <c r="AB163" s="13">
        <f t="shared" si="63"/>
        <v>600</v>
      </c>
      <c r="AC163" s="13">
        <v>600</v>
      </c>
      <c r="AD163" s="13"/>
      <c r="AE163" s="13">
        <f t="shared" si="64"/>
        <v>600</v>
      </c>
      <c r="AF163" s="13">
        <v>400</v>
      </c>
      <c r="AG163" s="13"/>
      <c r="AH163" s="13"/>
      <c r="AI163" s="13">
        <v>800</v>
      </c>
      <c r="AJ163" s="13"/>
      <c r="AK163" s="13">
        <f t="shared" si="65"/>
        <v>200</v>
      </c>
      <c r="AL163" s="13"/>
      <c r="AM163" s="13"/>
      <c r="AN163" s="13">
        <v>0</v>
      </c>
      <c r="AO163" s="13">
        <v>1200</v>
      </c>
      <c r="AP163" s="13"/>
      <c r="AQ163" s="13"/>
      <c r="AR163" s="13">
        <v>600</v>
      </c>
      <c r="AS163" s="13"/>
      <c r="AT163" s="13">
        <f t="shared" si="66"/>
        <v>800</v>
      </c>
      <c r="AU163" s="13">
        <v>800</v>
      </c>
      <c r="AV163" s="13"/>
      <c r="AW163" s="13">
        <v>0</v>
      </c>
      <c r="AX163" s="13">
        <v>1600</v>
      </c>
      <c r="AY163" s="13"/>
      <c r="AZ163" s="13"/>
      <c r="BA163" s="13"/>
      <c r="BB163" s="13"/>
      <c r="BC163" s="13">
        <f t="shared" ref="BC163:BC194" si="81">(AT163+AX163)-AZ163-BA163</f>
        <v>2400</v>
      </c>
      <c r="BD163" s="13">
        <v>2400</v>
      </c>
      <c r="BE163" s="13"/>
      <c r="BF163" s="13">
        <v>0</v>
      </c>
      <c r="BG163" s="13"/>
      <c r="BH163" s="13"/>
      <c r="BI163" s="13"/>
      <c r="BJ163" s="13">
        <v>1800</v>
      </c>
      <c r="BK163" s="13"/>
      <c r="BL163" s="13">
        <f t="shared" ref="BL163:BL194" si="82">(BC163+BG163)-BI163-BJ163</f>
        <v>600</v>
      </c>
      <c r="BM163" s="13">
        <v>600</v>
      </c>
      <c r="BN163" s="13"/>
      <c r="BO163" s="13">
        <v>0</v>
      </c>
      <c r="BP163" s="13"/>
      <c r="BQ163" s="13"/>
      <c r="BR163" s="13"/>
      <c r="BS163" s="13">
        <v>4</v>
      </c>
      <c r="BT163" s="13"/>
      <c r="BU163" s="13"/>
      <c r="BV163" s="13">
        <f t="shared" ref="BV163:BV194" si="83">(BL163+BP163)-BR163-BS163</f>
        <v>596</v>
      </c>
      <c r="BW163" s="13">
        <v>596</v>
      </c>
      <c r="BX163" s="13"/>
      <c r="BY163" s="13">
        <f t="shared" si="71"/>
        <v>596</v>
      </c>
      <c r="BZ163" s="13"/>
      <c r="CA163" s="13"/>
      <c r="CB163" s="13"/>
      <c r="CC163" s="13">
        <v>500</v>
      </c>
      <c r="CD163" s="13"/>
      <c r="CE163" s="13"/>
      <c r="CF163" s="13">
        <f t="shared" ref="CF163:CF201" si="84">(BV163+BZ163)-CB163-CC163</f>
        <v>96</v>
      </c>
      <c r="CG163" s="13">
        <v>96</v>
      </c>
      <c r="CH163" s="13">
        <v>500</v>
      </c>
      <c r="CI163" s="13">
        <f t="shared" si="73"/>
        <v>596</v>
      </c>
      <c r="CJ163" s="13"/>
      <c r="CK163" s="13"/>
      <c r="CL163" s="13"/>
      <c r="CM163" s="13"/>
      <c r="CN163" s="13"/>
      <c r="CO163" s="13"/>
      <c r="CP163" s="13">
        <f t="shared" ref="CP163:CP201" si="85">(CF163+CJ163)-CL163-CM163</f>
        <v>96</v>
      </c>
      <c r="CQ163" s="13"/>
      <c r="CR163" s="13"/>
      <c r="CS163" s="13">
        <f t="shared" si="68"/>
        <v>0</v>
      </c>
    </row>
    <row r="164" spans="1:97">
      <c r="A164" s="81">
        <v>660050900</v>
      </c>
      <c r="B164" s="13"/>
      <c r="C164" s="13">
        <v>19</v>
      </c>
      <c r="D164" s="13" t="s">
        <v>364</v>
      </c>
      <c r="E164" s="80" t="s">
        <v>363</v>
      </c>
      <c r="F164" s="13" t="s">
        <v>365</v>
      </c>
      <c r="G164" s="13">
        <v>8.4</v>
      </c>
      <c r="H164" s="13" t="s">
        <v>442</v>
      </c>
      <c r="I164" s="13"/>
      <c r="J164" s="13">
        <v>1200</v>
      </c>
      <c r="K164" s="13">
        <v>1200</v>
      </c>
      <c r="L164" s="13"/>
      <c r="M164" s="13">
        <v>1200</v>
      </c>
      <c r="N164" s="13"/>
      <c r="O164" s="13"/>
      <c r="P164" s="13"/>
      <c r="Q164" s="13"/>
      <c r="R164" s="13"/>
      <c r="S164" s="13">
        <f t="shared" si="61"/>
        <v>1200</v>
      </c>
      <c r="T164" s="13">
        <v>1200</v>
      </c>
      <c r="U164" s="13"/>
      <c r="V164" s="13">
        <f t="shared" si="62"/>
        <v>1200</v>
      </c>
      <c r="W164" s="13"/>
      <c r="X164" s="13"/>
      <c r="Y164" s="13">
        <v>396</v>
      </c>
      <c r="Z164" s="13"/>
      <c r="AA164" s="13"/>
      <c r="AB164" s="13">
        <f t="shared" si="63"/>
        <v>804</v>
      </c>
      <c r="AC164" s="13">
        <v>804</v>
      </c>
      <c r="AD164" s="13"/>
      <c r="AE164" s="13">
        <f t="shared" si="64"/>
        <v>804</v>
      </c>
      <c r="AF164" s="13"/>
      <c r="AG164" s="13"/>
      <c r="AH164" s="13"/>
      <c r="AI164" s="13"/>
      <c r="AJ164" s="13"/>
      <c r="AK164" s="13">
        <f t="shared" si="65"/>
        <v>804</v>
      </c>
      <c r="AL164" s="13"/>
      <c r="AM164" s="13"/>
      <c r="AN164" s="13">
        <v>0</v>
      </c>
      <c r="AO164" s="13"/>
      <c r="AP164" s="13"/>
      <c r="AQ164" s="13"/>
      <c r="AR164" s="13"/>
      <c r="AS164" s="13"/>
      <c r="AT164" s="13">
        <f t="shared" si="66"/>
        <v>804</v>
      </c>
      <c r="AU164" s="13">
        <v>804</v>
      </c>
      <c r="AV164" s="13"/>
      <c r="AW164" s="13">
        <v>0</v>
      </c>
      <c r="AX164" s="13"/>
      <c r="AY164" s="13"/>
      <c r="AZ164" s="13"/>
      <c r="BA164" s="13"/>
      <c r="BB164" s="13"/>
      <c r="BC164" s="13">
        <f t="shared" si="81"/>
        <v>804</v>
      </c>
      <c r="BD164" s="13">
        <v>804</v>
      </c>
      <c r="BE164" s="13"/>
      <c r="BF164" s="13">
        <v>0</v>
      </c>
      <c r="BG164" s="13"/>
      <c r="BH164" s="13"/>
      <c r="BI164" s="13">
        <v>234</v>
      </c>
      <c r="BJ164" s="13"/>
      <c r="BK164" s="13"/>
      <c r="BL164" s="13">
        <f t="shared" si="82"/>
        <v>570</v>
      </c>
      <c r="BM164" s="13">
        <v>570</v>
      </c>
      <c r="BN164" s="13"/>
      <c r="BO164" s="13">
        <v>0</v>
      </c>
      <c r="BP164" s="13"/>
      <c r="BQ164" s="13"/>
      <c r="BR164" s="13"/>
      <c r="BS164" s="13"/>
      <c r="BT164" s="13"/>
      <c r="BU164" s="13"/>
      <c r="BV164" s="13">
        <f t="shared" si="83"/>
        <v>570</v>
      </c>
      <c r="BW164" s="13">
        <v>570</v>
      </c>
      <c r="BX164" s="13"/>
      <c r="BY164" s="13">
        <f t="shared" si="71"/>
        <v>570</v>
      </c>
      <c r="BZ164" s="13"/>
      <c r="CA164" s="13"/>
      <c r="CB164" s="13"/>
      <c r="CC164" s="13"/>
      <c r="CD164" s="13"/>
      <c r="CE164" s="13"/>
      <c r="CF164" s="13">
        <f t="shared" si="84"/>
        <v>570</v>
      </c>
      <c r="CG164" s="13">
        <v>570</v>
      </c>
      <c r="CH164" s="13"/>
      <c r="CI164" s="13">
        <f t="shared" si="73"/>
        <v>570</v>
      </c>
      <c r="CJ164" s="13"/>
      <c r="CK164" s="13"/>
      <c r="CL164" s="13"/>
      <c r="CM164" s="13"/>
      <c r="CN164" s="13"/>
      <c r="CO164" s="13"/>
      <c r="CP164" s="13">
        <f t="shared" si="85"/>
        <v>570</v>
      </c>
      <c r="CQ164" s="13"/>
      <c r="CR164" s="13"/>
      <c r="CS164" s="13">
        <f t="shared" si="68"/>
        <v>0</v>
      </c>
    </row>
    <row r="165" spans="1:97">
      <c r="A165" s="81">
        <v>420195900</v>
      </c>
      <c r="B165" s="13"/>
      <c r="C165" s="13">
        <v>20</v>
      </c>
      <c r="D165" s="6" t="s">
        <v>135</v>
      </c>
      <c r="E165" s="80" t="s">
        <v>366</v>
      </c>
      <c r="F165" s="6" t="s">
        <v>314</v>
      </c>
      <c r="G165" s="77">
        <v>41.7</v>
      </c>
      <c r="H165" s="13" t="s">
        <v>463</v>
      </c>
      <c r="I165" s="13"/>
      <c r="J165" s="13">
        <v>500</v>
      </c>
      <c r="K165" s="13">
        <v>500</v>
      </c>
      <c r="L165" s="13"/>
      <c r="M165" s="13">
        <v>500</v>
      </c>
      <c r="N165" s="13"/>
      <c r="O165" s="13"/>
      <c r="P165" s="13">
        <v>500</v>
      </c>
      <c r="Q165" s="13"/>
      <c r="R165" s="13"/>
      <c r="S165" s="13">
        <f t="shared" si="61"/>
        <v>0</v>
      </c>
      <c r="T165" s="13"/>
      <c r="U165" s="13"/>
      <c r="V165" s="13">
        <f t="shared" si="62"/>
        <v>0</v>
      </c>
      <c r="W165" s="13">
        <v>300</v>
      </c>
      <c r="X165" s="13"/>
      <c r="Y165" s="13">
        <v>300</v>
      </c>
      <c r="Z165" s="13"/>
      <c r="AA165" s="13"/>
      <c r="AB165" s="13">
        <f t="shared" si="63"/>
        <v>0</v>
      </c>
      <c r="AC165" s="13"/>
      <c r="AD165" s="13"/>
      <c r="AE165" s="13">
        <f t="shared" si="64"/>
        <v>0</v>
      </c>
      <c r="AF165" s="13"/>
      <c r="AG165" s="13"/>
      <c r="AH165" s="13"/>
      <c r="AI165" s="13"/>
      <c r="AJ165" s="13"/>
      <c r="AK165" s="13">
        <f t="shared" si="65"/>
        <v>0</v>
      </c>
      <c r="AL165" s="13"/>
      <c r="AM165" s="13"/>
      <c r="AN165" s="13">
        <v>0</v>
      </c>
      <c r="AO165" s="13"/>
      <c r="AP165" s="13"/>
      <c r="AQ165" s="13"/>
      <c r="AR165" s="13"/>
      <c r="AS165" s="13"/>
      <c r="AT165" s="13">
        <f t="shared" si="66"/>
        <v>0</v>
      </c>
      <c r="AU165" s="13">
        <v>0</v>
      </c>
      <c r="AV165" s="13"/>
      <c r="AW165" s="13">
        <v>0</v>
      </c>
      <c r="AX165" s="13"/>
      <c r="AY165" s="13"/>
      <c r="AZ165" s="13"/>
      <c r="BA165" s="13"/>
      <c r="BB165" s="13"/>
      <c r="BC165" s="13">
        <f t="shared" si="81"/>
        <v>0</v>
      </c>
      <c r="BD165" s="13">
        <v>0</v>
      </c>
      <c r="BE165" s="13"/>
      <c r="BF165" s="13">
        <v>0</v>
      </c>
      <c r="BG165" s="13"/>
      <c r="BH165" s="13"/>
      <c r="BI165" s="13"/>
      <c r="BJ165" s="13"/>
      <c r="BK165" s="13"/>
      <c r="BL165" s="13">
        <f t="shared" si="82"/>
        <v>0</v>
      </c>
      <c r="BM165" s="13">
        <v>0</v>
      </c>
      <c r="BN165" s="13"/>
      <c r="BO165" s="13">
        <v>0</v>
      </c>
      <c r="BP165" s="13"/>
      <c r="BQ165" s="13"/>
      <c r="BR165" s="13"/>
      <c r="BS165" s="13"/>
      <c r="BT165" s="13"/>
      <c r="BU165" s="13"/>
      <c r="BV165" s="13">
        <f t="shared" si="83"/>
        <v>0</v>
      </c>
      <c r="BW165" s="13">
        <v>0</v>
      </c>
      <c r="BX165" s="13"/>
      <c r="BY165" s="13">
        <f t="shared" si="71"/>
        <v>0</v>
      </c>
      <c r="BZ165" s="13"/>
      <c r="CA165" s="13"/>
      <c r="CB165" s="13"/>
      <c r="CC165" s="13"/>
      <c r="CD165" s="13"/>
      <c r="CE165" s="13"/>
      <c r="CF165" s="13">
        <f t="shared" si="84"/>
        <v>0</v>
      </c>
      <c r="CG165" s="13">
        <v>0</v>
      </c>
      <c r="CH165" s="13"/>
      <c r="CI165" s="13">
        <f t="shared" si="73"/>
        <v>0</v>
      </c>
      <c r="CJ165" s="13"/>
      <c r="CK165" s="13"/>
      <c r="CL165" s="13"/>
      <c r="CM165" s="13"/>
      <c r="CN165" s="13"/>
      <c r="CO165" s="13"/>
      <c r="CP165" s="13">
        <f t="shared" si="85"/>
        <v>0</v>
      </c>
      <c r="CQ165" s="13"/>
      <c r="CR165" s="13"/>
      <c r="CS165" s="13">
        <f t="shared" si="68"/>
        <v>0</v>
      </c>
    </row>
    <row r="166" spans="1:97">
      <c r="A166" s="81">
        <v>420196000</v>
      </c>
      <c r="B166" s="13"/>
      <c r="C166" s="13">
        <v>21</v>
      </c>
      <c r="D166" s="6" t="s">
        <v>135</v>
      </c>
      <c r="E166" s="80" t="s">
        <v>372</v>
      </c>
      <c r="F166" s="6" t="s">
        <v>314</v>
      </c>
      <c r="G166" s="77">
        <v>39.6</v>
      </c>
      <c r="H166" s="13" t="s">
        <v>463</v>
      </c>
      <c r="I166" s="13"/>
      <c r="J166" s="13">
        <v>500</v>
      </c>
      <c r="K166" s="13">
        <v>500</v>
      </c>
      <c r="L166" s="13"/>
      <c r="M166" s="13">
        <v>500</v>
      </c>
      <c r="N166" s="13"/>
      <c r="O166" s="13"/>
      <c r="P166" s="13">
        <v>500</v>
      </c>
      <c r="Q166" s="13"/>
      <c r="R166" s="13"/>
      <c r="S166" s="13">
        <f t="shared" si="61"/>
        <v>0</v>
      </c>
      <c r="T166" s="13"/>
      <c r="U166" s="13"/>
      <c r="V166" s="13">
        <f t="shared" si="62"/>
        <v>0</v>
      </c>
      <c r="W166" s="13">
        <v>300</v>
      </c>
      <c r="X166" s="13"/>
      <c r="Y166" s="13">
        <v>300</v>
      </c>
      <c r="Z166" s="13"/>
      <c r="AA166" s="13"/>
      <c r="AB166" s="13">
        <f t="shared" si="63"/>
        <v>0</v>
      </c>
      <c r="AC166" s="13"/>
      <c r="AD166" s="13"/>
      <c r="AE166" s="13">
        <f t="shared" si="64"/>
        <v>0</v>
      </c>
      <c r="AF166" s="13"/>
      <c r="AG166" s="13"/>
      <c r="AH166" s="13"/>
      <c r="AI166" s="13"/>
      <c r="AJ166" s="13"/>
      <c r="AK166" s="13">
        <f t="shared" si="65"/>
        <v>0</v>
      </c>
      <c r="AL166" s="13"/>
      <c r="AM166" s="13"/>
      <c r="AN166" s="13">
        <v>0</v>
      </c>
      <c r="AO166" s="13"/>
      <c r="AP166" s="13"/>
      <c r="AQ166" s="13"/>
      <c r="AR166" s="13"/>
      <c r="AS166" s="13"/>
      <c r="AT166" s="13">
        <f t="shared" si="66"/>
        <v>0</v>
      </c>
      <c r="AU166" s="13">
        <v>0</v>
      </c>
      <c r="AV166" s="13"/>
      <c r="AW166" s="13">
        <v>0</v>
      </c>
      <c r="AX166" s="13"/>
      <c r="AY166" s="13"/>
      <c r="AZ166" s="13"/>
      <c r="BA166" s="13"/>
      <c r="BB166" s="13"/>
      <c r="BC166" s="13">
        <f t="shared" si="81"/>
        <v>0</v>
      </c>
      <c r="BD166" s="13">
        <v>0</v>
      </c>
      <c r="BE166" s="13"/>
      <c r="BF166" s="13">
        <v>0</v>
      </c>
      <c r="BG166" s="13"/>
      <c r="BH166" s="13"/>
      <c r="BI166" s="13"/>
      <c r="BJ166" s="13"/>
      <c r="BK166" s="13"/>
      <c r="BL166" s="13">
        <f t="shared" si="82"/>
        <v>0</v>
      </c>
      <c r="BM166" s="13">
        <v>0</v>
      </c>
      <c r="BN166" s="13"/>
      <c r="BO166" s="13">
        <v>0</v>
      </c>
      <c r="BP166" s="13"/>
      <c r="BQ166" s="13"/>
      <c r="BR166" s="13"/>
      <c r="BS166" s="13"/>
      <c r="BT166" s="13"/>
      <c r="BU166" s="13"/>
      <c r="BV166" s="13">
        <f t="shared" si="83"/>
        <v>0</v>
      </c>
      <c r="BW166" s="13">
        <v>0</v>
      </c>
      <c r="BX166" s="13"/>
      <c r="BY166" s="13">
        <f t="shared" si="71"/>
        <v>0</v>
      </c>
      <c r="BZ166" s="13"/>
      <c r="CA166" s="13"/>
      <c r="CB166" s="13"/>
      <c r="CC166" s="13"/>
      <c r="CD166" s="13"/>
      <c r="CE166" s="13"/>
      <c r="CF166" s="13">
        <f t="shared" si="84"/>
        <v>0</v>
      </c>
      <c r="CG166" s="13">
        <v>0</v>
      </c>
      <c r="CH166" s="13"/>
      <c r="CI166" s="13">
        <f t="shared" si="73"/>
        <v>0</v>
      </c>
      <c r="CJ166" s="13"/>
      <c r="CK166" s="13"/>
      <c r="CL166" s="13"/>
      <c r="CM166" s="13"/>
      <c r="CN166" s="13"/>
      <c r="CO166" s="13"/>
      <c r="CP166" s="13">
        <f t="shared" si="85"/>
        <v>0</v>
      </c>
      <c r="CQ166" s="13"/>
      <c r="CR166" s="13"/>
      <c r="CS166" s="13">
        <f t="shared" si="68"/>
        <v>0</v>
      </c>
    </row>
    <row r="167" spans="1:97">
      <c r="A167" s="81">
        <v>460256001</v>
      </c>
      <c r="B167" s="13"/>
      <c r="C167" s="13">
        <v>22</v>
      </c>
      <c r="D167" s="6" t="s">
        <v>135</v>
      </c>
      <c r="E167" s="80" t="s">
        <v>373</v>
      </c>
      <c r="F167" s="6" t="s">
        <v>314</v>
      </c>
      <c r="G167" s="77">
        <v>82</v>
      </c>
      <c r="H167" s="13" t="s">
        <v>463</v>
      </c>
      <c r="I167" s="13"/>
      <c r="J167" s="13">
        <v>200</v>
      </c>
      <c r="K167" s="13">
        <v>200</v>
      </c>
      <c r="L167" s="13"/>
      <c r="M167" s="13">
        <v>200</v>
      </c>
      <c r="N167" s="13">
        <v>300</v>
      </c>
      <c r="O167" s="13"/>
      <c r="P167" s="13">
        <v>500</v>
      </c>
      <c r="Q167" s="13"/>
      <c r="R167" s="13"/>
      <c r="S167" s="13">
        <f t="shared" si="61"/>
        <v>0</v>
      </c>
      <c r="T167" s="13"/>
      <c r="U167" s="13"/>
      <c r="V167" s="13">
        <f t="shared" si="62"/>
        <v>0</v>
      </c>
      <c r="W167" s="13">
        <v>300</v>
      </c>
      <c r="X167" s="13"/>
      <c r="Y167" s="13">
        <v>300</v>
      </c>
      <c r="Z167" s="13"/>
      <c r="AA167" s="13"/>
      <c r="AB167" s="13">
        <f t="shared" si="63"/>
        <v>0</v>
      </c>
      <c r="AC167" s="13"/>
      <c r="AD167" s="13"/>
      <c r="AE167" s="13">
        <f t="shared" si="64"/>
        <v>0</v>
      </c>
      <c r="AF167" s="13"/>
      <c r="AG167" s="13"/>
      <c r="AH167" s="13"/>
      <c r="AI167" s="13"/>
      <c r="AJ167" s="13"/>
      <c r="AK167" s="13">
        <f t="shared" si="65"/>
        <v>0</v>
      </c>
      <c r="AL167" s="13"/>
      <c r="AM167" s="13"/>
      <c r="AN167" s="13">
        <v>0</v>
      </c>
      <c r="AO167" s="13"/>
      <c r="AP167" s="13"/>
      <c r="AQ167" s="13"/>
      <c r="AR167" s="13"/>
      <c r="AS167" s="13"/>
      <c r="AT167" s="13">
        <f t="shared" si="66"/>
        <v>0</v>
      </c>
      <c r="AU167" s="13">
        <v>0</v>
      </c>
      <c r="AV167" s="13"/>
      <c r="AW167" s="13">
        <v>0</v>
      </c>
      <c r="AX167" s="13"/>
      <c r="AY167" s="13"/>
      <c r="AZ167" s="13"/>
      <c r="BA167" s="13"/>
      <c r="BB167" s="13"/>
      <c r="BC167" s="13">
        <f t="shared" si="81"/>
        <v>0</v>
      </c>
      <c r="BD167" s="13">
        <v>0</v>
      </c>
      <c r="BE167" s="13"/>
      <c r="BF167" s="13">
        <v>0</v>
      </c>
      <c r="BG167" s="13"/>
      <c r="BH167" s="13"/>
      <c r="BI167" s="13"/>
      <c r="BJ167" s="13"/>
      <c r="BK167" s="13"/>
      <c r="BL167" s="13">
        <f t="shared" si="82"/>
        <v>0</v>
      </c>
      <c r="BM167" s="13">
        <v>0</v>
      </c>
      <c r="BN167" s="13"/>
      <c r="BO167" s="13">
        <v>0</v>
      </c>
      <c r="BP167" s="13"/>
      <c r="BQ167" s="13"/>
      <c r="BR167" s="13"/>
      <c r="BS167" s="13"/>
      <c r="BT167" s="13"/>
      <c r="BU167" s="13"/>
      <c r="BV167" s="13">
        <f t="shared" si="83"/>
        <v>0</v>
      </c>
      <c r="BW167" s="13">
        <v>0</v>
      </c>
      <c r="BX167" s="13"/>
      <c r="BY167" s="13">
        <f t="shared" si="71"/>
        <v>0</v>
      </c>
      <c r="BZ167" s="13"/>
      <c r="CA167" s="13"/>
      <c r="CB167" s="13"/>
      <c r="CC167" s="13"/>
      <c r="CD167" s="13"/>
      <c r="CE167" s="13"/>
      <c r="CF167" s="13">
        <f t="shared" si="84"/>
        <v>0</v>
      </c>
      <c r="CG167" s="13">
        <v>0</v>
      </c>
      <c r="CH167" s="13"/>
      <c r="CI167" s="13">
        <f t="shared" si="73"/>
        <v>0</v>
      </c>
      <c r="CJ167" s="13"/>
      <c r="CK167" s="13"/>
      <c r="CL167" s="13"/>
      <c r="CM167" s="13"/>
      <c r="CN167" s="13"/>
      <c r="CO167" s="13"/>
      <c r="CP167" s="13">
        <f t="shared" si="85"/>
        <v>0</v>
      </c>
      <c r="CQ167" s="13"/>
      <c r="CR167" s="13"/>
      <c r="CS167" s="13">
        <f t="shared" si="68"/>
        <v>0</v>
      </c>
    </row>
    <row r="168" spans="1:97">
      <c r="A168" s="81">
        <v>430063800</v>
      </c>
      <c r="B168" s="13"/>
      <c r="C168" s="13">
        <v>23</v>
      </c>
      <c r="D168" s="13"/>
      <c r="E168" s="80" t="s">
        <v>374</v>
      </c>
      <c r="F168" s="6" t="s">
        <v>314</v>
      </c>
      <c r="G168" s="77">
        <v>9.1999999999999993</v>
      </c>
      <c r="H168" s="13" t="s">
        <v>463</v>
      </c>
      <c r="I168" s="13"/>
      <c r="J168" s="13">
        <v>959</v>
      </c>
      <c r="K168" s="13">
        <v>983</v>
      </c>
      <c r="L168" s="13"/>
      <c r="M168" s="13">
        <v>983</v>
      </c>
      <c r="N168" s="13"/>
      <c r="O168" s="13"/>
      <c r="P168" s="13"/>
      <c r="Q168" s="13"/>
      <c r="R168" s="13"/>
      <c r="S168" s="13">
        <f t="shared" si="61"/>
        <v>983</v>
      </c>
      <c r="T168" s="13">
        <v>883</v>
      </c>
      <c r="U168" s="13"/>
      <c r="V168" s="13">
        <f t="shared" si="62"/>
        <v>883</v>
      </c>
      <c r="W168" s="13"/>
      <c r="X168" s="13"/>
      <c r="Y168" s="13">
        <v>396</v>
      </c>
      <c r="Z168" s="13"/>
      <c r="AA168" s="13"/>
      <c r="AB168" s="13">
        <f t="shared" si="63"/>
        <v>587</v>
      </c>
      <c r="AC168" s="13">
        <v>587</v>
      </c>
      <c r="AD168" s="13"/>
      <c r="AE168" s="13">
        <f t="shared" si="64"/>
        <v>587</v>
      </c>
      <c r="AF168" s="13"/>
      <c r="AG168" s="13"/>
      <c r="AH168" s="13"/>
      <c r="AI168" s="13"/>
      <c r="AJ168" s="13"/>
      <c r="AK168" s="13">
        <f t="shared" si="65"/>
        <v>587</v>
      </c>
      <c r="AL168" s="13"/>
      <c r="AM168" s="13"/>
      <c r="AN168" s="13">
        <v>0</v>
      </c>
      <c r="AO168" s="13"/>
      <c r="AP168" s="13"/>
      <c r="AQ168" s="13"/>
      <c r="AR168" s="13"/>
      <c r="AS168" s="13"/>
      <c r="AT168" s="13">
        <f t="shared" si="66"/>
        <v>587</v>
      </c>
      <c r="AU168" s="13">
        <v>587</v>
      </c>
      <c r="AV168" s="13"/>
      <c r="AW168" s="13">
        <v>0</v>
      </c>
      <c r="AX168" s="13"/>
      <c r="AY168" s="13"/>
      <c r="AZ168" s="13"/>
      <c r="BA168" s="13"/>
      <c r="BB168" s="13"/>
      <c r="BC168" s="13">
        <f t="shared" si="81"/>
        <v>587</v>
      </c>
      <c r="BD168" s="13">
        <v>587</v>
      </c>
      <c r="BE168" s="13"/>
      <c r="BF168" s="13">
        <v>0</v>
      </c>
      <c r="BG168" s="13"/>
      <c r="BH168" s="13"/>
      <c r="BI168" s="91">
        <v>234</v>
      </c>
      <c r="BJ168" s="13"/>
      <c r="BK168" s="13"/>
      <c r="BL168" s="13">
        <f t="shared" si="82"/>
        <v>353</v>
      </c>
      <c r="BM168" s="13">
        <v>353</v>
      </c>
      <c r="BN168" s="13"/>
      <c r="BO168" s="13">
        <v>0</v>
      </c>
      <c r="BP168" s="13"/>
      <c r="BQ168" s="13"/>
      <c r="BR168" s="13"/>
      <c r="BS168" s="13"/>
      <c r="BT168" s="13"/>
      <c r="BU168" s="13"/>
      <c r="BV168" s="13">
        <f t="shared" si="83"/>
        <v>353</v>
      </c>
      <c r="BW168" s="13">
        <v>353</v>
      </c>
      <c r="BX168" s="13"/>
      <c r="BY168" s="13">
        <f t="shared" si="71"/>
        <v>353</v>
      </c>
      <c r="BZ168" s="13"/>
      <c r="CA168" s="13"/>
      <c r="CB168" s="13"/>
      <c r="CC168" s="13"/>
      <c r="CD168" s="13"/>
      <c r="CE168" s="13"/>
      <c r="CF168" s="13">
        <f t="shared" si="84"/>
        <v>353</v>
      </c>
      <c r="CG168" s="13">
        <v>353</v>
      </c>
      <c r="CH168" s="13"/>
      <c r="CI168" s="13">
        <f t="shared" si="73"/>
        <v>353</v>
      </c>
      <c r="CJ168" s="13"/>
      <c r="CK168" s="13"/>
      <c r="CL168" s="13"/>
      <c r="CM168" s="13"/>
      <c r="CN168" s="13"/>
      <c r="CO168" s="13"/>
      <c r="CP168" s="13">
        <f t="shared" si="85"/>
        <v>353</v>
      </c>
      <c r="CQ168" s="13"/>
      <c r="CR168" s="13"/>
      <c r="CS168" s="13">
        <f t="shared" si="68"/>
        <v>0</v>
      </c>
    </row>
    <row r="169" spans="1:97">
      <c r="A169" s="81">
        <v>430063900</v>
      </c>
      <c r="B169" s="13"/>
      <c r="C169" s="13">
        <v>24</v>
      </c>
      <c r="D169" s="13"/>
      <c r="E169" s="80" t="s">
        <v>375</v>
      </c>
      <c r="F169" s="6" t="s">
        <v>314</v>
      </c>
      <c r="G169" s="77">
        <v>9.1999999999999993</v>
      </c>
      <c r="H169" s="13" t="s">
        <v>463</v>
      </c>
      <c r="I169" s="13"/>
      <c r="J169" s="13">
        <v>1000</v>
      </c>
      <c r="K169" s="13">
        <v>1000</v>
      </c>
      <c r="L169" s="13"/>
      <c r="M169" s="13">
        <v>1000</v>
      </c>
      <c r="N169" s="13"/>
      <c r="O169" s="13"/>
      <c r="P169" s="13"/>
      <c r="Q169" s="13"/>
      <c r="R169" s="13"/>
      <c r="S169" s="13">
        <f t="shared" si="61"/>
        <v>1000</v>
      </c>
      <c r="T169" s="13">
        <v>1000</v>
      </c>
      <c r="U169" s="13"/>
      <c r="V169" s="13">
        <f t="shared" si="62"/>
        <v>1000</v>
      </c>
      <c r="W169" s="13"/>
      <c r="X169" s="13"/>
      <c r="Y169" s="13">
        <v>396</v>
      </c>
      <c r="Z169" s="13"/>
      <c r="AA169" s="13"/>
      <c r="AB169" s="13">
        <f t="shared" si="63"/>
        <v>604</v>
      </c>
      <c r="AC169" s="13">
        <v>604</v>
      </c>
      <c r="AD169" s="13"/>
      <c r="AE169" s="13">
        <f t="shared" si="64"/>
        <v>604</v>
      </c>
      <c r="AF169" s="13"/>
      <c r="AG169" s="13"/>
      <c r="AH169" s="13"/>
      <c r="AI169" s="13"/>
      <c r="AJ169" s="13"/>
      <c r="AK169" s="13">
        <f t="shared" si="65"/>
        <v>604</v>
      </c>
      <c r="AL169" s="13"/>
      <c r="AM169" s="13"/>
      <c r="AN169" s="13">
        <v>0</v>
      </c>
      <c r="AO169" s="13"/>
      <c r="AP169" s="13"/>
      <c r="AQ169" s="13"/>
      <c r="AR169" s="13"/>
      <c r="AS169" s="13"/>
      <c r="AT169" s="13">
        <f t="shared" si="66"/>
        <v>604</v>
      </c>
      <c r="AU169" s="13">
        <v>604</v>
      </c>
      <c r="AV169" s="13"/>
      <c r="AW169" s="13">
        <v>0</v>
      </c>
      <c r="AX169" s="13"/>
      <c r="AY169" s="13"/>
      <c r="AZ169" s="13"/>
      <c r="BA169" s="13"/>
      <c r="BB169" s="13"/>
      <c r="BC169" s="13">
        <f t="shared" si="81"/>
        <v>604</v>
      </c>
      <c r="BD169" s="13">
        <v>604</v>
      </c>
      <c r="BE169" s="13"/>
      <c r="BF169" s="13">
        <v>0</v>
      </c>
      <c r="BG169" s="13"/>
      <c r="BH169" s="13"/>
      <c r="BI169" s="91">
        <v>234</v>
      </c>
      <c r="BJ169" s="13"/>
      <c r="BK169" s="13"/>
      <c r="BL169" s="13">
        <f t="shared" si="82"/>
        <v>370</v>
      </c>
      <c r="BM169" s="13">
        <v>370</v>
      </c>
      <c r="BN169" s="13"/>
      <c r="BO169" s="13">
        <v>0</v>
      </c>
      <c r="BP169" s="13"/>
      <c r="BQ169" s="13"/>
      <c r="BR169" s="13"/>
      <c r="BS169" s="13"/>
      <c r="BT169" s="13"/>
      <c r="BU169" s="13"/>
      <c r="BV169" s="13">
        <f t="shared" si="83"/>
        <v>370</v>
      </c>
      <c r="BW169" s="13">
        <v>370</v>
      </c>
      <c r="BX169" s="13"/>
      <c r="BY169" s="13">
        <f t="shared" si="71"/>
        <v>370</v>
      </c>
      <c r="BZ169" s="13"/>
      <c r="CA169" s="13"/>
      <c r="CB169" s="13"/>
      <c r="CC169" s="13"/>
      <c r="CD169" s="13"/>
      <c r="CE169" s="13"/>
      <c r="CF169" s="13">
        <f t="shared" si="84"/>
        <v>370</v>
      </c>
      <c r="CG169" s="13">
        <v>370</v>
      </c>
      <c r="CH169" s="13"/>
      <c r="CI169" s="13">
        <f t="shared" si="73"/>
        <v>370</v>
      </c>
      <c r="CJ169" s="13"/>
      <c r="CK169" s="13"/>
      <c r="CL169" s="13"/>
      <c r="CM169" s="13"/>
      <c r="CN169" s="13"/>
      <c r="CO169" s="13"/>
      <c r="CP169" s="13">
        <f t="shared" si="85"/>
        <v>370</v>
      </c>
      <c r="CQ169" s="13"/>
      <c r="CR169" s="13"/>
      <c r="CS169" s="13">
        <f t="shared" si="68"/>
        <v>0</v>
      </c>
    </row>
    <row r="170" spans="1:97">
      <c r="A170" s="81">
        <v>430064000</v>
      </c>
      <c r="B170" s="13"/>
      <c r="C170" s="13">
        <v>25</v>
      </c>
      <c r="D170" s="13"/>
      <c r="E170" s="80" t="s">
        <v>376</v>
      </c>
      <c r="F170" s="6" t="s">
        <v>314</v>
      </c>
      <c r="G170" s="77">
        <v>11.7</v>
      </c>
      <c r="H170" s="13" t="s">
        <v>463</v>
      </c>
      <c r="I170" s="13"/>
      <c r="J170" s="13">
        <v>964</v>
      </c>
      <c r="K170" s="13">
        <v>981</v>
      </c>
      <c r="L170" s="13"/>
      <c r="M170" s="13">
        <v>981</v>
      </c>
      <c r="N170" s="13"/>
      <c r="O170" s="13"/>
      <c r="P170" s="13"/>
      <c r="Q170" s="13"/>
      <c r="R170" s="13"/>
      <c r="S170" s="13">
        <f t="shared" si="61"/>
        <v>981</v>
      </c>
      <c r="T170" s="13">
        <v>981</v>
      </c>
      <c r="U170" s="13"/>
      <c r="V170" s="13">
        <f t="shared" si="62"/>
        <v>981</v>
      </c>
      <c r="W170" s="13"/>
      <c r="X170" s="13"/>
      <c r="Y170" s="13">
        <v>396</v>
      </c>
      <c r="Z170" s="13"/>
      <c r="AA170" s="13"/>
      <c r="AB170" s="13">
        <f t="shared" si="63"/>
        <v>585</v>
      </c>
      <c r="AC170" s="13">
        <v>585</v>
      </c>
      <c r="AD170" s="13"/>
      <c r="AE170" s="13">
        <f t="shared" si="64"/>
        <v>585</v>
      </c>
      <c r="AF170" s="13"/>
      <c r="AG170" s="13"/>
      <c r="AH170" s="13"/>
      <c r="AI170" s="13"/>
      <c r="AJ170" s="13"/>
      <c r="AK170" s="13">
        <f t="shared" si="65"/>
        <v>585</v>
      </c>
      <c r="AL170" s="13"/>
      <c r="AM170" s="13"/>
      <c r="AN170" s="13">
        <v>0</v>
      </c>
      <c r="AO170" s="13"/>
      <c r="AP170" s="13"/>
      <c r="AQ170" s="13"/>
      <c r="AR170" s="13"/>
      <c r="AS170" s="13"/>
      <c r="AT170" s="13">
        <f t="shared" si="66"/>
        <v>585</v>
      </c>
      <c r="AU170" s="13">
        <v>585</v>
      </c>
      <c r="AV170" s="13"/>
      <c r="AW170" s="13">
        <v>0</v>
      </c>
      <c r="AX170" s="13"/>
      <c r="AY170" s="13"/>
      <c r="AZ170" s="13"/>
      <c r="BA170" s="13"/>
      <c r="BB170" s="13"/>
      <c r="BC170" s="13">
        <f t="shared" si="81"/>
        <v>585</v>
      </c>
      <c r="BD170" s="13">
        <v>585</v>
      </c>
      <c r="BE170" s="13"/>
      <c r="BF170" s="13">
        <v>0</v>
      </c>
      <c r="BG170" s="13"/>
      <c r="BH170" s="13"/>
      <c r="BI170" s="91">
        <v>234</v>
      </c>
      <c r="BJ170" s="13"/>
      <c r="BK170" s="13"/>
      <c r="BL170" s="13">
        <f t="shared" si="82"/>
        <v>351</v>
      </c>
      <c r="BM170" s="13">
        <v>351</v>
      </c>
      <c r="BN170" s="13"/>
      <c r="BO170" s="13">
        <v>0</v>
      </c>
      <c r="BP170" s="13"/>
      <c r="BQ170" s="13"/>
      <c r="BR170" s="13"/>
      <c r="BS170" s="13"/>
      <c r="BT170" s="13"/>
      <c r="BU170" s="13"/>
      <c r="BV170" s="13">
        <f t="shared" si="83"/>
        <v>351</v>
      </c>
      <c r="BW170" s="13">
        <v>351</v>
      </c>
      <c r="BX170" s="13"/>
      <c r="BY170" s="13">
        <f t="shared" si="71"/>
        <v>351</v>
      </c>
      <c r="BZ170" s="13"/>
      <c r="CA170" s="13"/>
      <c r="CB170" s="13"/>
      <c r="CC170" s="13"/>
      <c r="CD170" s="13"/>
      <c r="CE170" s="13"/>
      <c r="CF170" s="13">
        <f t="shared" si="84"/>
        <v>351</v>
      </c>
      <c r="CG170" s="13">
        <v>351</v>
      </c>
      <c r="CH170" s="13"/>
      <c r="CI170" s="13">
        <f t="shared" si="73"/>
        <v>351</v>
      </c>
      <c r="CJ170" s="13"/>
      <c r="CK170" s="13"/>
      <c r="CL170" s="13"/>
      <c r="CM170" s="13"/>
      <c r="CN170" s="13"/>
      <c r="CO170" s="13"/>
      <c r="CP170" s="13">
        <f t="shared" si="85"/>
        <v>351</v>
      </c>
      <c r="CQ170" s="13"/>
      <c r="CR170" s="13"/>
      <c r="CS170" s="13">
        <f t="shared" si="68"/>
        <v>0</v>
      </c>
    </row>
    <row r="171" spans="1:97">
      <c r="A171" s="81">
        <v>430064100</v>
      </c>
      <c r="B171" s="13"/>
      <c r="C171" s="13">
        <v>26</v>
      </c>
      <c r="D171" s="13"/>
      <c r="E171" s="80" t="s">
        <v>377</v>
      </c>
      <c r="F171" s="6" t="s">
        <v>314</v>
      </c>
      <c r="G171" s="77">
        <v>17.7</v>
      </c>
      <c r="H171" s="13" t="s">
        <v>463</v>
      </c>
      <c r="I171" s="13"/>
      <c r="J171" s="13">
        <v>894</v>
      </c>
      <c r="K171" s="13">
        <v>924</v>
      </c>
      <c r="L171" s="13"/>
      <c r="M171" s="13">
        <v>924</v>
      </c>
      <c r="N171" s="13"/>
      <c r="O171" s="13"/>
      <c r="P171" s="13"/>
      <c r="Q171" s="13"/>
      <c r="R171" s="13"/>
      <c r="S171" s="13">
        <f t="shared" si="61"/>
        <v>924</v>
      </c>
      <c r="T171" s="13">
        <v>924</v>
      </c>
      <c r="U171" s="13"/>
      <c r="V171" s="13">
        <f t="shared" si="62"/>
        <v>924</v>
      </c>
      <c r="W171" s="13"/>
      <c r="X171" s="13"/>
      <c r="Y171" s="13">
        <v>396</v>
      </c>
      <c r="Z171" s="13"/>
      <c r="AA171" s="13"/>
      <c r="AB171" s="13">
        <f t="shared" si="63"/>
        <v>528</v>
      </c>
      <c r="AC171" s="13">
        <v>528</v>
      </c>
      <c r="AD171" s="13"/>
      <c r="AE171" s="13">
        <f t="shared" si="64"/>
        <v>528</v>
      </c>
      <c r="AF171" s="13"/>
      <c r="AG171" s="13"/>
      <c r="AH171" s="13"/>
      <c r="AI171" s="13"/>
      <c r="AJ171" s="13"/>
      <c r="AK171" s="13">
        <f t="shared" si="65"/>
        <v>528</v>
      </c>
      <c r="AL171" s="13"/>
      <c r="AM171" s="13"/>
      <c r="AN171" s="13">
        <v>0</v>
      </c>
      <c r="AO171" s="13"/>
      <c r="AP171" s="13"/>
      <c r="AQ171" s="13"/>
      <c r="AR171" s="13"/>
      <c r="AS171" s="13"/>
      <c r="AT171" s="13">
        <f t="shared" si="66"/>
        <v>528</v>
      </c>
      <c r="AU171" s="13">
        <v>528</v>
      </c>
      <c r="AV171" s="13"/>
      <c r="AW171" s="13">
        <v>0</v>
      </c>
      <c r="AX171" s="13"/>
      <c r="AY171" s="13"/>
      <c r="AZ171" s="13"/>
      <c r="BA171" s="13"/>
      <c r="BB171" s="13"/>
      <c r="BC171" s="13">
        <f t="shared" si="81"/>
        <v>528</v>
      </c>
      <c r="BD171" s="13">
        <v>528</v>
      </c>
      <c r="BE171" s="13"/>
      <c r="BF171" s="13">
        <v>0</v>
      </c>
      <c r="BG171" s="13"/>
      <c r="BH171" s="13"/>
      <c r="BI171" s="91">
        <v>234</v>
      </c>
      <c r="BJ171" s="13"/>
      <c r="BK171" s="13"/>
      <c r="BL171" s="13">
        <f t="shared" si="82"/>
        <v>294</v>
      </c>
      <c r="BM171" s="13">
        <v>294</v>
      </c>
      <c r="BN171" s="13"/>
      <c r="BO171" s="13">
        <v>0</v>
      </c>
      <c r="BP171" s="13"/>
      <c r="BQ171" s="13"/>
      <c r="BR171" s="13"/>
      <c r="BS171" s="13"/>
      <c r="BT171" s="13"/>
      <c r="BU171" s="13"/>
      <c r="BV171" s="13">
        <f t="shared" si="83"/>
        <v>294</v>
      </c>
      <c r="BW171" s="13">
        <v>294</v>
      </c>
      <c r="BX171" s="13"/>
      <c r="BY171" s="13">
        <f t="shared" si="71"/>
        <v>294</v>
      </c>
      <c r="BZ171" s="13"/>
      <c r="CA171" s="13"/>
      <c r="CB171" s="13"/>
      <c r="CC171" s="13"/>
      <c r="CD171" s="13"/>
      <c r="CE171" s="13"/>
      <c r="CF171" s="13">
        <f t="shared" si="84"/>
        <v>294</v>
      </c>
      <c r="CG171" s="13">
        <v>294</v>
      </c>
      <c r="CH171" s="13"/>
      <c r="CI171" s="13">
        <f t="shared" si="73"/>
        <v>294</v>
      </c>
      <c r="CJ171" s="13"/>
      <c r="CK171" s="13"/>
      <c r="CL171" s="13"/>
      <c r="CM171" s="13"/>
      <c r="CN171" s="13"/>
      <c r="CO171" s="13"/>
      <c r="CP171" s="13">
        <f t="shared" si="85"/>
        <v>294</v>
      </c>
      <c r="CQ171" s="13"/>
      <c r="CR171" s="13"/>
      <c r="CS171" s="13">
        <f t="shared" si="68"/>
        <v>0</v>
      </c>
    </row>
    <row r="172" spans="1:97">
      <c r="A172" s="81">
        <v>500059901</v>
      </c>
      <c r="B172" s="13"/>
      <c r="C172" s="13">
        <v>27</v>
      </c>
      <c r="D172" s="13" t="s">
        <v>410</v>
      </c>
      <c r="E172" s="13" t="s">
        <v>378</v>
      </c>
      <c r="F172" s="6" t="s">
        <v>415</v>
      </c>
      <c r="G172" s="77">
        <v>250</v>
      </c>
      <c r="H172" s="13" t="s">
        <v>461</v>
      </c>
      <c r="I172" s="13"/>
      <c r="J172" s="13">
        <v>500</v>
      </c>
      <c r="K172" s="13">
        <v>500</v>
      </c>
      <c r="L172" s="13"/>
      <c r="M172" s="13">
        <v>500</v>
      </c>
      <c r="N172" s="13">
        <v>300</v>
      </c>
      <c r="O172" s="13"/>
      <c r="P172" s="13">
        <v>500</v>
      </c>
      <c r="Q172" s="13"/>
      <c r="R172" s="13"/>
      <c r="S172" s="13">
        <f t="shared" si="61"/>
        <v>300</v>
      </c>
      <c r="T172" s="13">
        <v>300</v>
      </c>
      <c r="U172" s="13"/>
      <c r="V172" s="13">
        <f t="shared" si="62"/>
        <v>300</v>
      </c>
      <c r="W172" s="13"/>
      <c r="X172" s="13"/>
      <c r="Y172" s="13">
        <v>300</v>
      </c>
      <c r="Z172" s="13"/>
      <c r="AA172" s="13"/>
      <c r="AB172" s="13">
        <f t="shared" si="63"/>
        <v>0</v>
      </c>
      <c r="AC172" s="13"/>
      <c r="AD172" s="13"/>
      <c r="AE172" s="13">
        <f t="shared" si="64"/>
        <v>0</v>
      </c>
      <c r="AF172" s="13"/>
      <c r="AG172" s="13"/>
      <c r="AH172" s="13"/>
      <c r="AI172" s="13"/>
      <c r="AJ172" s="13"/>
      <c r="AK172" s="13">
        <f t="shared" si="65"/>
        <v>0</v>
      </c>
      <c r="AL172" s="13"/>
      <c r="AM172" s="13"/>
      <c r="AN172" s="13">
        <v>0</v>
      </c>
      <c r="AO172" s="13"/>
      <c r="AP172" s="13"/>
      <c r="AQ172" s="13"/>
      <c r="AR172" s="13"/>
      <c r="AS172" s="13"/>
      <c r="AT172" s="13">
        <f t="shared" si="66"/>
        <v>0</v>
      </c>
      <c r="AU172" s="13">
        <v>0</v>
      </c>
      <c r="AV172" s="13"/>
      <c r="AW172" s="13">
        <v>0</v>
      </c>
      <c r="AX172" s="13"/>
      <c r="AY172" s="13"/>
      <c r="AZ172" s="13"/>
      <c r="BA172" s="13"/>
      <c r="BB172" s="13"/>
      <c r="BC172" s="13">
        <f t="shared" si="81"/>
        <v>0</v>
      </c>
      <c r="BD172" s="13">
        <v>0</v>
      </c>
      <c r="BE172" s="13"/>
      <c r="BF172" s="13">
        <v>0</v>
      </c>
      <c r="BG172" s="13"/>
      <c r="BH172" s="13"/>
      <c r="BI172" s="13"/>
      <c r="BJ172" s="13"/>
      <c r="BK172" s="13"/>
      <c r="BL172" s="13">
        <f t="shared" si="82"/>
        <v>0</v>
      </c>
      <c r="BM172" s="13">
        <v>0</v>
      </c>
      <c r="BN172" s="13"/>
      <c r="BO172" s="13">
        <v>0</v>
      </c>
      <c r="BP172" s="13"/>
      <c r="BQ172" s="13"/>
      <c r="BR172" s="13"/>
      <c r="BS172" s="13"/>
      <c r="BT172" s="13"/>
      <c r="BU172" s="13"/>
      <c r="BV172" s="13">
        <f t="shared" si="83"/>
        <v>0</v>
      </c>
      <c r="BW172" s="13">
        <v>0</v>
      </c>
      <c r="BX172" s="13"/>
      <c r="BY172" s="13">
        <f t="shared" si="71"/>
        <v>0</v>
      </c>
      <c r="BZ172" s="13"/>
      <c r="CA172" s="13"/>
      <c r="CB172" s="13"/>
      <c r="CC172" s="13"/>
      <c r="CD172" s="13"/>
      <c r="CE172" s="13"/>
      <c r="CF172" s="13">
        <f t="shared" si="84"/>
        <v>0</v>
      </c>
      <c r="CG172" s="13">
        <v>0</v>
      </c>
      <c r="CH172" s="13"/>
      <c r="CI172" s="13">
        <f t="shared" si="73"/>
        <v>0</v>
      </c>
      <c r="CJ172" s="13"/>
      <c r="CK172" s="13"/>
      <c r="CL172" s="13"/>
      <c r="CM172" s="13"/>
      <c r="CN172" s="13"/>
      <c r="CO172" s="13"/>
      <c r="CP172" s="13">
        <f t="shared" si="85"/>
        <v>0</v>
      </c>
      <c r="CQ172" s="13"/>
      <c r="CR172" s="13"/>
      <c r="CS172" s="13">
        <f t="shared" si="68"/>
        <v>0</v>
      </c>
    </row>
    <row r="173" spans="1:97">
      <c r="A173" s="82" t="s">
        <v>394</v>
      </c>
      <c r="B173" s="13"/>
      <c r="C173" s="13">
        <v>28</v>
      </c>
      <c r="D173" s="13" t="s">
        <v>261</v>
      </c>
      <c r="E173" s="80" t="s">
        <v>395</v>
      </c>
      <c r="F173" s="6" t="s">
        <v>314</v>
      </c>
      <c r="G173" s="13">
        <v>11.8</v>
      </c>
      <c r="H173" s="13" t="s">
        <v>463</v>
      </c>
      <c r="I173" s="13"/>
      <c r="J173" s="13"/>
      <c r="K173" s="13"/>
      <c r="L173" s="13"/>
      <c r="M173" s="13"/>
      <c r="N173" s="13"/>
      <c r="O173" s="13"/>
      <c r="P173" s="13"/>
      <c r="Q173" s="13"/>
      <c r="R173" s="13"/>
      <c r="S173" s="13"/>
      <c r="T173" s="13"/>
      <c r="U173" s="13"/>
      <c r="V173" s="13"/>
      <c r="W173" s="13">
        <v>649</v>
      </c>
      <c r="X173" s="13"/>
      <c r="Y173" s="13">
        <v>649</v>
      </c>
      <c r="Z173" s="13"/>
      <c r="AA173" s="13"/>
      <c r="AB173" s="13">
        <f t="shared" si="63"/>
        <v>0</v>
      </c>
      <c r="AC173" s="13"/>
      <c r="AD173" s="13"/>
      <c r="AE173" s="13">
        <f t="shared" si="64"/>
        <v>0</v>
      </c>
      <c r="AF173" s="13">
        <v>151</v>
      </c>
      <c r="AG173" s="13"/>
      <c r="AH173" s="13">
        <v>143</v>
      </c>
      <c r="AI173" s="13"/>
      <c r="AJ173" s="13"/>
      <c r="AK173" s="13">
        <f t="shared" si="65"/>
        <v>8</v>
      </c>
      <c r="AL173" s="13"/>
      <c r="AM173" s="13"/>
      <c r="AN173" s="13"/>
      <c r="AO173" s="13"/>
      <c r="AP173" s="13"/>
      <c r="AQ173" s="13"/>
      <c r="AR173" s="13"/>
      <c r="AS173" s="13"/>
      <c r="AT173" s="13">
        <f t="shared" si="66"/>
        <v>8</v>
      </c>
      <c r="AU173" s="13">
        <v>8</v>
      </c>
      <c r="AV173" s="13"/>
      <c r="AW173" s="13"/>
      <c r="AX173" s="13">
        <v>500</v>
      </c>
      <c r="AY173" s="13"/>
      <c r="AZ173" s="13"/>
      <c r="BA173" s="13"/>
      <c r="BB173" s="13"/>
      <c r="BC173" s="13">
        <f t="shared" si="81"/>
        <v>508</v>
      </c>
      <c r="BD173" s="13">
        <v>508</v>
      </c>
      <c r="BE173" s="13"/>
      <c r="BF173" s="13"/>
      <c r="BG173" s="13"/>
      <c r="BH173" s="13"/>
      <c r="BI173" s="13">
        <v>508</v>
      </c>
      <c r="BJ173" s="13"/>
      <c r="BK173" s="13"/>
      <c r="BL173" s="13">
        <f t="shared" si="82"/>
        <v>0</v>
      </c>
      <c r="BM173" s="13">
        <v>0</v>
      </c>
      <c r="BN173" s="13"/>
      <c r="BO173" s="13"/>
      <c r="BP173" s="13"/>
      <c r="BQ173" s="13"/>
      <c r="BR173" s="13"/>
      <c r="BS173" s="13"/>
      <c r="BT173" s="13">
        <v>41</v>
      </c>
      <c r="BU173" s="13"/>
      <c r="BV173" s="13">
        <f t="shared" si="83"/>
        <v>0</v>
      </c>
      <c r="BW173" s="13">
        <v>0</v>
      </c>
      <c r="BX173" s="13"/>
      <c r="BY173" s="13">
        <f t="shared" si="71"/>
        <v>41</v>
      </c>
      <c r="BZ173" s="13"/>
      <c r="CA173" s="13"/>
      <c r="CB173" s="13"/>
      <c r="CC173" s="13"/>
      <c r="CD173" s="13"/>
      <c r="CE173" s="13"/>
      <c r="CF173" s="13">
        <f t="shared" si="84"/>
        <v>0</v>
      </c>
      <c r="CG173" s="13">
        <v>0</v>
      </c>
      <c r="CH173" s="13"/>
      <c r="CI173" s="13">
        <f t="shared" si="73"/>
        <v>0</v>
      </c>
      <c r="CJ173" s="13"/>
      <c r="CK173" s="13"/>
      <c r="CL173" s="13"/>
      <c r="CM173" s="13"/>
      <c r="CN173" s="13"/>
      <c r="CO173" s="13"/>
      <c r="CP173" s="13">
        <f t="shared" si="85"/>
        <v>0</v>
      </c>
      <c r="CQ173" s="13"/>
      <c r="CR173" s="13"/>
      <c r="CS173" s="13">
        <f t="shared" si="68"/>
        <v>0</v>
      </c>
    </row>
    <row r="174" spans="1:97">
      <c r="A174" s="81">
        <v>630044700</v>
      </c>
      <c r="B174" s="13"/>
      <c r="C174" s="13">
        <v>29</v>
      </c>
      <c r="D174" s="13"/>
      <c r="E174" s="80" t="s">
        <v>477</v>
      </c>
      <c r="F174" s="13" t="s">
        <v>478</v>
      </c>
      <c r="G174" s="13">
        <v>33.5</v>
      </c>
      <c r="H174" s="13" t="s">
        <v>449</v>
      </c>
      <c r="I174" s="13"/>
      <c r="J174" s="13"/>
      <c r="K174" s="13"/>
      <c r="L174" s="13"/>
      <c r="M174" s="13"/>
      <c r="N174" s="13"/>
      <c r="O174" s="13"/>
      <c r="P174" s="13"/>
      <c r="Q174" s="13"/>
      <c r="R174" s="13"/>
      <c r="S174" s="13"/>
      <c r="T174" s="13"/>
      <c r="U174" s="13"/>
      <c r="V174" s="13"/>
      <c r="W174" s="13">
        <v>216</v>
      </c>
      <c r="X174" s="13"/>
      <c r="Y174" s="13">
        <v>216</v>
      </c>
      <c r="Z174" s="13"/>
      <c r="AA174" s="13"/>
      <c r="AB174" s="13">
        <f t="shared" si="63"/>
        <v>0</v>
      </c>
      <c r="AC174" s="13"/>
      <c r="AD174" s="13"/>
      <c r="AE174" s="13">
        <f t="shared" si="64"/>
        <v>0</v>
      </c>
      <c r="AF174" s="13">
        <v>180</v>
      </c>
      <c r="AG174" s="13"/>
      <c r="AH174" s="13">
        <v>180</v>
      </c>
      <c r="AI174" s="13"/>
      <c r="AJ174" s="13"/>
      <c r="AK174" s="13">
        <f t="shared" si="65"/>
        <v>0</v>
      </c>
      <c r="AL174" s="13"/>
      <c r="AM174" s="13"/>
      <c r="AN174" s="13"/>
      <c r="AO174" s="13"/>
      <c r="AP174" s="13"/>
      <c r="AQ174" s="13"/>
      <c r="AR174" s="13"/>
      <c r="AS174" s="13"/>
      <c r="AT174" s="13">
        <f t="shared" si="66"/>
        <v>0</v>
      </c>
      <c r="AU174" s="13">
        <v>0</v>
      </c>
      <c r="AV174" s="13"/>
      <c r="AW174" s="13"/>
      <c r="AX174" s="13"/>
      <c r="AY174" s="13"/>
      <c r="AZ174" s="13"/>
      <c r="BA174" s="13"/>
      <c r="BB174" s="13"/>
      <c r="BC174" s="13">
        <f t="shared" si="81"/>
        <v>0</v>
      </c>
      <c r="BD174" s="13">
        <v>0</v>
      </c>
      <c r="BE174" s="13"/>
      <c r="BF174" s="13"/>
      <c r="BG174" s="13">
        <v>252</v>
      </c>
      <c r="BH174" s="13"/>
      <c r="BI174" s="13">
        <v>252</v>
      </c>
      <c r="BJ174" s="13"/>
      <c r="BK174" s="13"/>
      <c r="BL174" s="13">
        <f t="shared" si="82"/>
        <v>0</v>
      </c>
      <c r="BM174" s="13">
        <v>0</v>
      </c>
      <c r="BN174" s="13"/>
      <c r="BO174" s="13"/>
      <c r="BP174" s="13"/>
      <c r="BQ174" s="13"/>
      <c r="BR174" s="13"/>
      <c r="BS174" s="13"/>
      <c r="BT174" s="13">
        <v>18</v>
      </c>
      <c r="BU174" s="13"/>
      <c r="BV174" s="13">
        <f t="shared" si="83"/>
        <v>0</v>
      </c>
      <c r="BW174" s="13">
        <v>0</v>
      </c>
      <c r="BX174" s="13"/>
      <c r="BY174" s="13">
        <f t="shared" si="71"/>
        <v>18</v>
      </c>
      <c r="BZ174" s="13"/>
      <c r="CA174" s="13"/>
      <c r="CB174" s="13"/>
      <c r="CC174" s="13"/>
      <c r="CD174" s="13"/>
      <c r="CE174" s="13"/>
      <c r="CF174" s="13">
        <f t="shared" si="84"/>
        <v>0</v>
      </c>
      <c r="CG174" s="13">
        <v>0</v>
      </c>
      <c r="CH174" s="13"/>
      <c r="CI174" s="13">
        <f t="shared" si="73"/>
        <v>0</v>
      </c>
      <c r="CJ174" s="13"/>
      <c r="CK174" s="13"/>
      <c r="CL174" s="13"/>
      <c r="CM174" s="13"/>
      <c r="CN174" s="13"/>
      <c r="CO174" s="13"/>
      <c r="CP174" s="13">
        <f t="shared" si="85"/>
        <v>0</v>
      </c>
      <c r="CQ174" s="13"/>
      <c r="CR174" s="13"/>
      <c r="CS174" s="13">
        <f t="shared" si="68"/>
        <v>0</v>
      </c>
    </row>
    <row r="175" spans="1:97">
      <c r="A175" s="4">
        <v>400154000</v>
      </c>
      <c r="B175" s="13"/>
      <c r="C175" s="13">
        <v>30</v>
      </c>
      <c r="D175" s="13"/>
      <c r="E175" s="6" t="s">
        <v>396</v>
      </c>
      <c r="F175" s="6" t="s">
        <v>314</v>
      </c>
      <c r="G175" s="6">
        <v>17.8</v>
      </c>
      <c r="H175" s="88" t="s">
        <v>461</v>
      </c>
      <c r="I175" s="13"/>
      <c r="J175" s="13"/>
      <c r="K175" s="13"/>
      <c r="L175" s="13"/>
      <c r="M175" s="13"/>
      <c r="N175" s="13"/>
      <c r="O175" s="13"/>
      <c r="P175" s="13"/>
      <c r="Q175" s="13"/>
      <c r="R175" s="13"/>
      <c r="S175" s="13"/>
      <c r="T175" s="13"/>
      <c r="U175" s="13"/>
      <c r="V175" s="13"/>
      <c r="W175" s="13"/>
      <c r="X175" s="13"/>
      <c r="Y175" s="13"/>
      <c r="Z175" s="13"/>
      <c r="AA175" s="13"/>
      <c r="AB175" s="13">
        <f t="shared" si="63"/>
        <v>0</v>
      </c>
      <c r="AC175" s="13"/>
      <c r="AD175" s="13"/>
      <c r="AE175" s="13">
        <f t="shared" si="64"/>
        <v>0</v>
      </c>
      <c r="AF175" s="6">
        <v>576</v>
      </c>
      <c r="AG175" s="13"/>
      <c r="AH175" s="13">
        <v>81</v>
      </c>
      <c r="AI175" s="13"/>
      <c r="AJ175" s="13"/>
      <c r="AK175" s="13">
        <f t="shared" si="65"/>
        <v>495</v>
      </c>
      <c r="AL175" s="13"/>
      <c r="AM175" s="13"/>
      <c r="AN175" s="13"/>
      <c r="AO175" s="6"/>
      <c r="AP175" s="13"/>
      <c r="AQ175" s="13"/>
      <c r="AR175" s="13"/>
      <c r="AS175" s="13"/>
      <c r="AT175" s="13">
        <f t="shared" si="66"/>
        <v>495</v>
      </c>
      <c r="AU175" s="13">
        <v>495</v>
      </c>
      <c r="AV175" s="13"/>
      <c r="AW175" s="13"/>
      <c r="AX175" s="6"/>
      <c r="AY175" s="13"/>
      <c r="AZ175" s="13"/>
      <c r="BA175" s="13"/>
      <c r="BB175" s="13"/>
      <c r="BC175" s="13">
        <f t="shared" si="81"/>
        <v>495</v>
      </c>
      <c r="BD175" s="13">
        <v>495</v>
      </c>
      <c r="BE175" s="13"/>
      <c r="BF175" s="13"/>
      <c r="BG175" s="6"/>
      <c r="BH175" s="13"/>
      <c r="BI175" s="13"/>
      <c r="BJ175" s="13"/>
      <c r="BK175" s="13"/>
      <c r="BL175" s="13">
        <f t="shared" si="82"/>
        <v>495</v>
      </c>
      <c r="BM175" s="13">
        <v>495</v>
      </c>
      <c r="BN175" s="13"/>
      <c r="BO175" s="13"/>
      <c r="BP175" s="13"/>
      <c r="BQ175" s="13"/>
      <c r="BR175" s="13"/>
      <c r="BS175" s="13"/>
      <c r="BT175" s="13"/>
      <c r="BU175" s="13"/>
      <c r="BV175" s="13">
        <f t="shared" si="83"/>
        <v>495</v>
      </c>
      <c r="BW175" s="13">
        <v>495</v>
      </c>
      <c r="BX175" s="13"/>
      <c r="BY175" s="13">
        <f t="shared" si="71"/>
        <v>495</v>
      </c>
      <c r="BZ175" s="13"/>
      <c r="CA175" s="13"/>
      <c r="CB175" s="13"/>
      <c r="CC175" s="13"/>
      <c r="CD175" s="13"/>
      <c r="CE175" s="13"/>
      <c r="CF175" s="13">
        <f t="shared" si="84"/>
        <v>495</v>
      </c>
      <c r="CG175" s="13">
        <v>495</v>
      </c>
      <c r="CH175" s="13"/>
      <c r="CI175" s="13">
        <f t="shared" si="73"/>
        <v>495</v>
      </c>
      <c r="CJ175" s="13"/>
      <c r="CK175" s="13"/>
      <c r="CL175" s="13">
        <v>108</v>
      </c>
      <c r="CM175" s="13"/>
      <c r="CN175" s="13"/>
      <c r="CO175" s="13"/>
      <c r="CP175" s="13">
        <f t="shared" si="85"/>
        <v>387</v>
      </c>
      <c r="CQ175" s="13"/>
      <c r="CR175" s="13"/>
      <c r="CS175" s="13">
        <f t="shared" si="68"/>
        <v>0</v>
      </c>
    </row>
    <row r="176" spans="1:97">
      <c r="A176" s="4">
        <v>400154100</v>
      </c>
      <c r="B176" s="13"/>
      <c r="C176" s="13">
        <v>31</v>
      </c>
      <c r="D176" s="13"/>
      <c r="E176" s="6" t="s">
        <v>397</v>
      </c>
      <c r="F176" s="6" t="s">
        <v>314</v>
      </c>
      <c r="G176" s="6">
        <v>17.8</v>
      </c>
      <c r="H176" s="88" t="s">
        <v>461</v>
      </c>
      <c r="I176" s="13"/>
      <c r="J176" s="13"/>
      <c r="K176" s="13"/>
      <c r="L176" s="13"/>
      <c r="M176" s="13"/>
      <c r="N176" s="13"/>
      <c r="O176" s="13"/>
      <c r="P176" s="13"/>
      <c r="Q176" s="13"/>
      <c r="R176" s="13"/>
      <c r="S176" s="13"/>
      <c r="T176" s="13"/>
      <c r="U176" s="13"/>
      <c r="V176" s="13"/>
      <c r="W176" s="13"/>
      <c r="X176" s="13"/>
      <c r="Y176" s="13"/>
      <c r="Z176" s="13"/>
      <c r="AA176" s="13"/>
      <c r="AB176" s="13">
        <f t="shared" si="63"/>
        <v>0</v>
      </c>
      <c r="AC176" s="13"/>
      <c r="AD176" s="13"/>
      <c r="AE176" s="13">
        <f t="shared" si="64"/>
        <v>0</v>
      </c>
      <c r="AF176" s="6">
        <v>620</v>
      </c>
      <c r="AG176" s="13"/>
      <c r="AH176" s="13">
        <v>81</v>
      </c>
      <c r="AI176" s="13"/>
      <c r="AJ176" s="13"/>
      <c r="AK176" s="13">
        <f t="shared" si="65"/>
        <v>539</v>
      </c>
      <c r="AL176" s="13"/>
      <c r="AM176" s="13"/>
      <c r="AN176" s="13"/>
      <c r="AO176" s="6"/>
      <c r="AP176" s="13"/>
      <c r="AQ176" s="13"/>
      <c r="AR176" s="13"/>
      <c r="AS176" s="13"/>
      <c r="AT176" s="13">
        <f t="shared" si="66"/>
        <v>539</v>
      </c>
      <c r="AU176" s="13">
        <v>539</v>
      </c>
      <c r="AV176" s="13"/>
      <c r="AW176" s="13"/>
      <c r="AX176" s="6"/>
      <c r="AY176" s="13"/>
      <c r="AZ176" s="13"/>
      <c r="BA176" s="13"/>
      <c r="BB176" s="13"/>
      <c r="BC176" s="13">
        <f t="shared" si="81"/>
        <v>539</v>
      </c>
      <c r="BD176" s="13">
        <v>539</v>
      </c>
      <c r="BE176" s="13"/>
      <c r="BF176" s="13"/>
      <c r="BG176" s="6"/>
      <c r="BH176" s="13"/>
      <c r="BI176" s="13"/>
      <c r="BJ176" s="13"/>
      <c r="BK176" s="13"/>
      <c r="BL176" s="13">
        <f t="shared" si="82"/>
        <v>539</v>
      </c>
      <c r="BM176" s="13">
        <v>539</v>
      </c>
      <c r="BN176" s="13"/>
      <c r="BO176" s="13"/>
      <c r="BP176" s="13"/>
      <c r="BQ176" s="13"/>
      <c r="BR176" s="13"/>
      <c r="BS176" s="13"/>
      <c r="BT176" s="13"/>
      <c r="BU176" s="13"/>
      <c r="BV176" s="13">
        <f t="shared" si="83"/>
        <v>539</v>
      </c>
      <c r="BW176" s="13">
        <v>539</v>
      </c>
      <c r="BX176" s="13"/>
      <c r="BY176" s="13">
        <f t="shared" si="71"/>
        <v>539</v>
      </c>
      <c r="BZ176" s="13"/>
      <c r="CA176" s="13"/>
      <c r="CB176" s="13"/>
      <c r="CC176" s="13"/>
      <c r="CD176" s="13"/>
      <c r="CE176" s="13"/>
      <c r="CF176" s="13">
        <f t="shared" si="84"/>
        <v>539</v>
      </c>
      <c r="CG176" s="13">
        <v>539</v>
      </c>
      <c r="CH176" s="13"/>
      <c r="CI176" s="13">
        <f t="shared" si="73"/>
        <v>539</v>
      </c>
      <c r="CJ176" s="13"/>
      <c r="CK176" s="13"/>
      <c r="CL176" s="13">
        <v>108</v>
      </c>
      <c r="CM176" s="13"/>
      <c r="CN176" s="13"/>
      <c r="CO176" s="13"/>
      <c r="CP176" s="13">
        <f t="shared" si="85"/>
        <v>431</v>
      </c>
      <c r="CQ176" s="13"/>
      <c r="CR176" s="13"/>
      <c r="CS176" s="13">
        <f t="shared" si="68"/>
        <v>0</v>
      </c>
    </row>
    <row r="177" spans="1:97">
      <c r="A177" s="4">
        <v>420005200</v>
      </c>
      <c r="B177" s="13"/>
      <c r="C177" s="13">
        <v>32</v>
      </c>
      <c r="D177" s="13"/>
      <c r="E177" s="6" t="s">
        <v>398</v>
      </c>
      <c r="F177" s="6" t="s">
        <v>314</v>
      </c>
      <c r="G177" s="6">
        <v>5.7</v>
      </c>
      <c r="H177" s="88" t="s">
        <v>461</v>
      </c>
      <c r="I177" s="13"/>
      <c r="J177" s="13"/>
      <c r="K177" s="13"/>
      <c r="L177" s="13"/>
      <c r="M177" s="13"/>
      <c r="N177" s="13"/>
      <c r="O177" s="13"/>
      <c r="P177" s="13"/>
      <c r="Q177" s="13"/>
      <c r="R177" s="13"/>
      <c r="S177" s="13"/>
      <c r="T177" s="13"/>
      <c r="U177" s="13"/>
      <c r="V177" s="13"/>
      <c r="W177" s="13"/>
      <c r="X177" s="13"/>
      <c r="Y177" s="13"/>
      <c r="Z177" s="13"/>
      <c r="AA177" s="13"/>
      <c r="AB177" s="13">
        <f t="shared" si="63"/>
        <v>0</v>
      </c>
      <c r="AC177" s="13"/>
      <c r="AD177" s="13"/>
      <c r="AE177" s="13">
        <f t="shared" si="64"/>
        <v>0</v>
      </c>
      <c r="AF177" s="6">
        <v>1050</v>
      </c>
      <c r="AG177" s="13"/>
      <c r="AH177" s="13">
        <v>162</v>
      </c>
      <c r="AI177" s="13"/>
      <c r="AJ177" s="13"/>
      <c r="AK177" s="13">
        <f t="shared" si="65"/>
        <v>888</v>
      </c>
      <c r="AL177" s="13"/>
      <c r="AM177" s="13"/>
      <c r="AN177" s="13"/>
      <c r="AO177" s="6"/>
      <c r="AP177" s="13"/>
      <c r="AQ177" s="13"/>
      <c r="AR177" s="13"/>
      <c r="AS177" s="13"/>
      <c r="AT177" s="13">
        <f t="shared" si="66"/>
        <v>888</v>
      </c>
      <c r="AU177" s="13">
        <v>888</v>
      </c>
      <c r="AV177" s="13"/>
      <c r="AW177" s="13"/>
      <c r="AX177" s="6"/>
      <c r="AY177" s="13"/>
      <c r="AZ177" s="13"/>
      <c r="BA177" s="13"/>
      <c r="BB177" s="13"/>
      <c r="BC177" s="13">
        <f t="shared" si="81"/>
        <v>888</v>
      </c>
      <c r="BD177" s="13">
        <v>888</v>
      </c>
      <c r="BE177" s="13"/>
      <c r="BF177" s="13"/>
      <c r="BG177" s="6"/>
      <c r="BH177" s="13"/>
      <c r="BI177" s="13"/>
      <c r="BJ177" s="13"/>
      <c r="BK177" s="13"/>
      <c r="BL177" s="13">
        <f t="shared" si="82"/>
        <v>888</v>
      </c>
      <c r="BM177" s="13">
        <v>888</v>
      </c>
      <c r="BN177" s="13"/>
      <c r="BO177" s="13"/>
      <c r="BP177" s="13"/>
      <c r="BQ177" s="13"/>
      <c r="BR177" s="13"/>
      <c r="BS177" s="13"/>
      <c r="BT177" s="13"/>
      <c r="BU177" s="13"/>
      <c r="BV177" s="13">
        <f t="shared" si="83"/>
        <v>888</v>
      </c>
      <c r="BW177" s="13">
        <v>888</v>
      </c>
      <c r="BX177" s="13"/>
      <c r="BY177" s="13">
        <f t="shared" si="71"/>
        <v>888</v>
      </c>
      <c r="BZ177" s="13"/>
      <c r="CA177" s="13"/>
      <c r="CB177" s="13"/>
      <c r="CC177" s="13"/>
      <c r="CD177" s="13"/>
      <c r="CE177" s="13"/>
      <c r="CF177" s="13">
        <f t="shared" si="84"/>
        <v>888</v>
      </c>
      <c r="CG177" s="13">
        <v>888</v>
      </c>
      <c r="CH177" s="13"/>
      <c r="CI177" s="13">
        <f t="shared" si="73"/>
        <v>888</v>
      </c>
      <c r="CJ177" s="13"/>
      <c r="CK177" s="13"/>
      <c r="CL177" s="13">
        <v>216</v>
      </c>
      <c r="CM177" s="13"/>
      <c r="CN177" s="13"/>
      <c r="CO177" s="13"/>
      <c r="CP177" s="13">
        <f t="shared" si="85"/>
        <v>672</v>
      </c>
      <c r="CQ177" s="13"/>
      <c r="CR177" s="13"/>
      <c r="CS177" s="13">
        <f t="shared" si="68"/>
        <v>0</v>
      </c>
    </row>
    <row r="178" spans="1:97">
      <c r="A178" s="4">
        <v>500028201</v>
      </c>
      <c r="B178" s="13"/>
      <c r="C178" s="13">
        <v>33</v>
      </c>
      <c r="D178" s="13"/>
      <c r="E178" s="6" t="s">
        <v>399</v>
      </c>
      <c r="F178" s="13" t="s">
        <v>412</v>
      </c>
      <c r="G178" s="6">
        <v>63</v>
      </c>
      <c r="H178" s="88" t="s">
        <v>461</v>
      </c>
      <c r="I178" s="13"/>
      <c r="J178" s="13"/>
      <c r="K178" s="13"/>
      <c r="L178" s="13"/>
      <c r="M178" s="13"/>
      <c r="N178" s="13"/>
      <c r="O178" s="13"/>
      <c r="P178" s="13"/>
      <c r="Q178" s="13"/>
      <c r="R178" s="13"/>
      <c r="S178" s="13"/>
      <c r="T178" s="13"/>
      <c r="U178" s="13"/>
      <c r="V178" s="13"/>
      <c r="W178" s="13"/>
      <c r="X178" s="13"/>
      <c r="Y178" s="13"/>
      <c r="Z178" s="13"/>
      <c r="AA178" s="13"/>
      <c r="AB178" s="13">
        <f t="shared" si="63"/>
        <v>0</v>
      </c>
      <c r="AC178" s="13"/>
      <c r="AD178" s="13"/>
      <c r="AE178" s="13">
        <f t="shared" si="64"/>
        <v>0</v>
      </c>
      <c r="AF178" s="6">
        <v>594</v>
      </c>
      <c r="AG178" s="13"/>
      <c r="AH178" s="13">
        <v>81</v>
      </c>
      <c r="AI178" s="13"/>
      <c r="AJ178" s="13"/>
      <c r="AK178" s="13">
        <f t="shared" si="65"/>
        <v>513</v>
      </c>
      <c r="AL178" s="13"/>
      <c r="AM178" s="13"/>
      <c r="AN178" s="13"/>
      <c r="AO178" s="6"/>
      <c r="AP178" s="13"/>
      <c r="AQ178" s="13"/>
      <c r="AR178" s="13"/>
      <c r="AS178" s="13"/>
      <c r="AT178" s="13">
        <f t="shared" si="66"/>
        <v>513</v>
      </c>
      <c r="AU178" s="13">
        <v>513</v>
      </c>
      <c r="AV178" s="13"/>
      <c r="AW178" s="13"/>
      <c r="AX178" s="6"/>
      <c r="AY178" s="13"/>
      <c r="AZ178" s="13"/>
      <c r="BA178" s="13"/>
      <c r="BB178" s="13"/>
      <c r="BC178" s="13">
        <f t="shared" si="81"/>
        <v>513</v>
      </c>
      <c r="BD178" s="13">
        <v>513</v>
      </c>
      <c r="BE178" s="13"/>
      <c r="BF178" s="13"/>
      <c r="BG178" s="6"/>
      <c r="BH178" s="13"/>
      <c r="BI178" s="13"/>
      <c r="BJ178" s="13"/>
      <c r="BK178" s="13"/>
      <c r="BL178" s="13">
        <f t="shared" si="82"/>
        <v>513</v>
      </c>
      <c r="BM178" s="13">
        <v>513</v>
      </c>
      <c r="BN178" s="13"/>
      <c r="BO178" s="13"/>
      <c r="BP178" s="13"/>
      <c r="BQ178" s="13"/>
      <c r="BR178" s="13"/>
      <c r="BS178" s="13"/>
      <c r="BT178" s="13"/>
      <c r="BU178" s="13"/>
      <c r="BV178" s="13">
        <f t="shared" si="83"/>
        <v>513</v>
      </c>
      <c r="BW178" s="13">
        <v>513</v>
      </c>
      <c r="BX178" s="13"/>
      <c r="BY178" s="13">
        <f t="shared" si="71"/>
        <v>513</v>
      </c>
      <c r="BZ178" s="13"/>
      <c r="CA178" s="13"/>
      <c r="CB178" s="13"/>
      <c r="CC178" s="13"/>
      <c r="CD178" s="13"/>
      <c r="CE178" s="13"/>
      <c r="CF178" s="13">
        <f t="shared" si="84"/>
        <v>513</v>
      </c>
      <c r="CG178" s="13">
        <v>513</v>
      </c>
      <c r="CH178" s="13"/>
      <c r="CI178" s="13">
        <f t="shared" si="73"/>
        <v>513</v>
      </c>
      <c r="CJ178" s="13"/>
      <c r="CK178" s="13"/>
      <c r="CL178" s="13">
        <v>108</v>
      </c>
      <c r="CM178" s="13"/>
      <c r="CN178" s="13"/>
      <c r="CO178" s="13"/>
      <c r="CP178" s="13">
        <f t="shared" si="85"/>
        <v>405</v>
      </c>
      <c r="CQ178" s="13"/>
      <c r="CR178" s="13"/>
      <c r="CS178" s="13">
        <f t="shared" si="68"/>
        <v>0</v>
      </c>
    </row>
    <row r="179" spans="1:97">
      <c r="A179" s="4">
        <v>520018402</v>
      </c>
      <c r="B179" s="13"/>
      <c r="C179" s="13">
        <v>34</v>
      </c>
      <c r="D179" s="13"/>
      <c r="E179" s="6" t="s">
        <v>400</v>
      </c>
      <c r="F179" s="13" t="s">
        <v>413</v>
      </c>
      <c r="G179" s="6">
        <v>143</v>
      </c>
      <c r="H179" s="88" t="s">
        <v>461</v>
      </c>
      <c r="I179" s="13"/>
      <c r="J179" s="13"/>
      <c r="K179" s="13"/>
      <c r="L179" s="13"/>
      <c r="M179" s="13"/>
      <c r="N179" s="13"/>
      <c r="O179" s="13"/>
      <c r="P179" s="13"/>
      <c r="Q179" s="13"/>
      <c r="R179" s="13"/>
      <c r="S179" s="13"/>
      <c r="T179" s="13"/>
      <c r="U179" s="13"/>
      <c r="V179" s="13"/>
      <c r="W179" s="13"/>
      <c r="X179" s="13"/>
      <c r="Y179" s="13"/>
      <c r="Z179" s="13"/>
      <c r="AA179" s="13"/>
      <c r="AB179" s="13">
        <f t="shared" si="63"/>
        <v>0</v>
      </c>
      <c r="AC179" s="13"/>
      <c r="AD179" s="13"/>
      <c r="AE179" s="13">
        <f t="shared" si="64"/>
        <v>0</v>
      </c>
      <c r="AF179" s="6">
        <v>1484</v>
      </c>
      <c r="AG179" s="13"/>
      <c r="AH179" s="13">
        <v>81</v>
      </c>
      <c r="AI179" s="13"/>
      <c r="AJ179" s="13"/>
      <c r="AK179" s="13">
        <f t="shared" si="65"/>
        <v>1403</v>
      </c>
      <c r="AL179" s="13"/>
      <c r="AM179" s="13"/>
      <c r="AN179" s="13"/>
      <c r="AO179" s="6"/>
      <c r="AP179" s="13"/>
      <c r="AQ179" s="13"/>
      <c r="AR179" s="13"/>
      <c r="AS179" s="13"/>
      <c r="AT179" s="13">
        <f t="shared" si="66"/>
        <v>1403</v>
      </c>
      <c r="AU179" s="13">
        <v>1403</v>
      </c>
      <c r="AV179" s="13"/>
      <c r="AW179" s="13"/>
      <c r="AX179" s="6"/>
      <c r="AY179" s="13"/>
      <c r="AZ179" s="13"/>
      <c r="BA179" s="13"/>
      <c r="BB179" s="13"/>
      <c r="BC179" s="13">
        <f t="shared" si="81"/>
        <v>1403</v>
      </c>
      <c r="BD179" s="13">
        <v>1403</v>
      </c>
      <c r="BE179" s="13"/>
      <c r="BF179" s="13"/>
      <c r="BG179" s="6"/>
      <c r="BH179" s="13"/>
      <c r="BI179" s="13"/>
      <c r="BJ179" s="13"/>
      <c r="BK179" s="13"/>
      <c r="BL179" s="13">
        <f t="shared" si="82"/>
        <v>1403</v>
      </c>
      <c r="BM179" s="13">
        <v>1403</v>
      </c>
      <c r="BN179" s="13"/>
      <c r="BO179" s="13"/>
      <c r="BP179" s="13"/>
      <c r="BQ179" s="13"/>
      <c r="BR179" s="13"/>
      <c r="BS179" s="13"/>
      <c r="BT179" s="13"/>
      <c r="BU179" s="13"/>
      <c r="BV179" s="13">
        <f t="shared" si="83"/>
        <v>1403</v>
      </c>
      <c r="BW179" s="13">
        <v>1403</v>
      </c>
      <c r="BX179" s="13"/>
      <c r="BY179" s="13">
        <f t="shared" si="71"/>
        <v>1403</v>
      </c>
      <c r="BZ179" s="13"/>
      <c r="CA179" s="13"/>
      <c r="CB179" s="13"/>
      <c r="CC179" s="13"/>
      <c r="CD179" s="13"/>
      <c r="CE179" s="13"/>
      <c r="CF179" s="13">
        <f t="shared" si="84"/>
        <v>1403</v>
      </c>
      <c r="CG179" s="13">
        <v>1403</v>
      </c>
      <c r="CH179" s="13"/>
      <c r="CI179" s="13">
        <f t="shared" si="73"/>
        <v>1403</v>
      </c>
      <c r="CJ179" s="13"/>
      <c r="CK179" s="13"/>
      <c r="CL179" s="13">
        <v>108</v>
      </c>
      <c r="CM179" s="13"/>
      <c r="CN179" s="13"/>
      <c r="CO179" s="13"/>
      <c r="CP179" s="13">
        <f t="shared" si="85"/>
        <v>1295</v>
      </c>
      <c r="CQ179" s="13"/>
      <c r="CR179" s="13"/>
      <c r="CS179" s="13">
        <f t="shared" si="68"/>
        <v>0</v>
      </c>
    </row>
    <row r="180" spans="1:97">
      <c r="A180" s="4">
        <v>520049301</v>
      </c>
      <c r="B180" s="13"/>
      <c r="C180" s="13">
        <v>35</v>
      </c>
      <c r="D180" s="13"/>
      <c r="E180" s="6" t="s">
        <v>474</v>
      </c>
      <c r="F180" s="13" t="s">
        <v>414</v>
      </c>
      <c r="G180" s="6">
        <v>565.36</v>
      </c>
      <c r="H180" s="88" t="s">
        <v>461</v>
      </c>
      <c r="I180" s="13"/>
      <c r="J180" s="13"/>
      <c r="K180" s="13"/>
      <c r="L180" s="13"/>
      <c r="M180" s="13"/>
      <c r="N180" s="13"/>
      <c r="O180" s="13"/>
      <c r="P180" s="13"/>
      <c r="Q180" s="13"/>
      <c r="R180" s="13"/>
      <c r="S180" s="13"/>
      <c r="T180" s="13"/>
      <c r="U180" s="13"/>
      <c r="V180" s="13"/>
      <c r="W180" s="13"/>
      <c r="X180" s="13"/>
      <c r="Y180" s="13"/>
      <c r="Z180" s="13"/>
      <c r="AA180" s="13"/>
      <c r="AB180" s="13">
        <f t="shared" si="63"/>
        <v>0</v>
      </c>
      <c r="AC180" s="13"/>
      <c r="AD180" s="13"/>
      <c r="AE180" s="13">
        <f t="shared" si="64"/>
        <v>0</v>
      </c>
      <c r="AF180" s="6">
        <v>85</v>
      </c>
      <c r="AG180" s="13"/>
      <c r="AH180" s="13">
        <v>81</v>
      </c>
      <c r="AI180" s="13"/>
      <c r="AJ180" s="13"/>
      <c r="AK180" s="13">
        <f t="shared" si="65"/>
        <v>4</v>
      </c>
      <c r="AL180" s="13"/>
      <c r="AM180" s="13"/>
      <c r="AN180" s="13"/>
      <c r="AO180" s="6"/>
      <c r="AP180" s="13"/>
      <c r="AQ180" s="13"/>
      <c r="AR180" s="13"/>
      <c r="AS180" s="13"/>
      <c r="AT180" s="13">
        <f t="shared" si="66"/>
        <v>4</v>
      </c>
      <c r="AU180" s="13">
        <v>4</v>
      </c>
      <c r="AV180" s="13"/>
      <c r="AW180" s="13"/>
      <c r="AX180" s="6"/>
      <c r="AY180" s="13"/>
      <c r="AZ180" s="13"/>
      <c r="BA180" s="13"/>
      <c r="BB180" s="13"/>
      <c r="BC180" s="13">
        <f t="shared" si="81"/>
        <v>4</v>
      </c>
      <c r="BD180" s="13">
        <v>4</v>
      </c>
      <c r="BE180" s="13"/>
      <c r="BF180" s="13"/>
      <c r="BG180" s="6"/>
      <c r="BH180" s="13"/>
      <c r="BI180" s="13"/>
      <c r="BJ180" s="13"/>
      <c r="BK180" s="13"/>
      <c r="BL180" s="13">
        <f t="shared" si="82"/>
        <v>4</v>
      </c>
      <c r="BM180" s="13">
        <v>4</v>
      </c>
      <c r="BN180" s="13"/>
      <c r="BO180" s="13"/>
      <c r="BP180" s="13"/>
      <c r="BQ180" s="13"/>
      <c r="BR180" s="13"/>
      <c r="BS180" s="13"/>
      <c r="BT180" s="13"/>
      <c r="BU180" s="13"/>
      <c r="BV180" s="13">
        <f t="shared" si="83"/>
        <v>4</v>
      </c>
      <c r="BW180" s="13">
        <v>4</v>
      </c>
      <c r="BX180" s="13"/>
      <c r="BY180" s="13">
        <f t="shared" si="71"/>
        <v>4</v>
      </c>
      <c r="BZ180" s="13"/>
      <c r="CA180" s="13"/>
      <c r="CB180" s="13"/>
      <c r="CC180" s="13"/>
      <c r="CD180" s="13"/>
      <c r="CE180" s="13"/>
      <c r="CF180" s="13">
        <f t="shared" si="84"/>
        <v>4</v>
      </c>
      <c r="CG180" s="13">
        <v>4</v>
      </c>
      <c r="CH180" s="13"/>
      <c r="CI180" s="13">
        <f t="shared" si="73"/>
        <v>4</v>
      </c>
      <c r="CJ180" s="13"/>
      <c r="CK180" s="13"/>
      <c r="CL180" s="13"/>
      <c r="CM180" s="13"/>
      <c r="CN180" s="13"/>
      <c r="CO180" s="13"/>
      <c r="CP180" s="13">
        <f t="shared" si="85"/>
        <v>4</v>
      </c>
      <c r="CQ180" s="13"/>
      <c r="CR180" s="13"/>
      <c r="CS180" s="13">
        <f t="shared" si="68"/>
        <v>0</v>
      </c>
    </row>
    <row r="181" spans="1:97">
      <c r="A181" s="4">
        <v>600078000</v>
      </c>
      <c r="B181" s="13"/>
      <c r="C181" s="13">
        <v>36</v>
      </c>
      <c r="D181" s="13"/>
      <c r="E181" s="6" t="s">
        <v>401</v>
      </c>
      <c r="F181" s="13" t="s">
        <v>415</v>
      </c>
      <c r="G181" s="6">
        <v>4</v>
      </c>
      <c r="H181" s="13" t="s">
        <v>461</v>
      </c>
      <c r="I181" s="13"/>
      <c r="J181" s="13"/>
      <c r="K181" s="13"/>
      <c r="L181" s="13"/>
      <c r="M181" s="13"/>
      <c r="N181" s="13"/>
      <c r="O181" s="13"/>
      <c r="P181" s="13"/>
      <c r="Q181" s="13"/>
      <c r="R181" s="13"/>
      <c r="S181" s="13"/>
      <c r="T181" s="13"/>
      <c r="U181" s="13"/>
      <c r="V181" s="13"/>
      <c r="W181" s="13"/>
      <c r="X181" s="13"/>
      <c r="Y181" s="13"/>
      <c r="Z181" s="13"/>
      <c r="AA181" s="13"/>
      <c r="AB181" s="13">
        <f t="shared" si="63"/>
        <v>0</v>
      </c>
      <c r="AC181" s="13"/>
      <c r="AD181" s="13"/>
      <c r="AE181" s="13">
        <f t="shared" si="64"/>
        <v>0</v>
      </c>
      <c r="AF181" s="6">
        <v>1000</v>
      </c>
      <c r="AG181" s="13"/>
      <c r="AH181" s="13">
        <v>81</v>
      </c>
      <c r="AI181" s="13"/>
      <c r="AJ181" s="13"/>
      <c r="AK181" s="13">
        <f t="shared" si="65"/>
        <v>919</v>
      </c>
      <c r="AL181" s="13"/>
      <c r="AM181" s="13"/>
      <c r="AN181" s="13"/>
      <c r="AO181" s="6"/>
      <c r="AP181" s="13"/>
      <c r="AQ181" s="13"/>
      <c r="AR181" s="13"/>
      <c r="AS181" s="13"/>
      <c r="AT181" s="13">
        <f t="shared" si="66"/>
        <v>919</v>
      </c>
      <c r="AU181" s="13">
        <v>919</v>
      </c>
      <c r="AV181" s="13"/>
      <c r="AW181" s="13"/>
      <c r="AX181" s="6"/>
      <c r="AY181" s="13"/>
      <c r="AZ181" s="13"/>
      <c r="BA181" s="13"/>
      <c r="BB181" s="13"/>
      <c r="BC181" s="13">
        <f t="shared" si="81"/>
        <v>919</v>
      </c>
      <c r="BD181" s="13">
        <v>919</v>
      </c>
      <c r="BE181" s="13"/>
      <c r="BF181" s="13"/>
      <c r="BG181" s="6"/>
      <c r="BH181" s="13"/>
      <c r="BI181" s="13"/>
      <c r="BJ181" s="13"/>
      <c r="BK181" s="13"/>
      <c r="BL181" s="13">
        <f t="shared" si="82"/>
        <v>919</v>
      </c>
      <c r="BM181" s="13">
        <v>919</v>
      </c>
      <c r="BN181" s="13"/>
      <c r="BO181" s="13"/>
      <c r="BP181" s="13"/>
      <c r="BQ181" s="13"/>
      <c r="BR181" s="13"/>
      <c r="BS181" s="13"/>
      <c r="BT181" s="13">
        <v>366</v>
      </c>
      <c r="BU181" s="13"/>
      <c r="BV181" s="13">
        <f t="shared" si="83"/>
        <v>919</v>
      </c>
      <c r="BW181" s="13">
        <v>919</v>
      </c>
      <c r="BX181" s="13"/>
      <c r="BY181" s="13">
        <f t="shared" si="71"/>
        <v>1285</v>
      </c>
      <c r="BZ181" s="13"/>
      <c r="CA181" s="13"/>
      <c r="CB181" s="13"/>
      <c r="CC181" s="13"/>
      <c r="CD181" s="13"/>
      <c r="CE181" s="13"/>
      <c r="CF181" s="13">
        <f t="shared" si="84"/>
        <v>919</v>
      </c>
      <c r="CG181" s="13">
        <v>919</v>
      </c>
      <c r="CH181" s="13"/>
      <c r="CI181" s="13">
        <f t="shared" si="73"/>
        <v>919</v>
      </c>
      <c r="CJ181" s="13"/>
      <c r="CK181" s="13"/>
      <c r="CL181" s="13">
        <v>108</v>
      </c>
      <c r="CM181" s="13"/>
      <c r="CN181" s="13"/>
      <c r="CO181" s="13"/>
      <c r="CP181" s="13">
        <f t="shared" si="85"/>
        <v>811</v>
      </c>
      <c r="CQ181" s="13"/>
      <c r="CR181" s="13"/>
      <c r="CS181" s="13">
        <f t="shared" si="68"/>
        <v>0</v>
      </c>
    </row>
    <row r="182" spans="1:97">
      <c r="A182" s="4">
        <v>600128700</v>
      </c>
      <c r="B182" s="13"/>
      <c r="C182" s="13">
        <v>37</v>
      </c>
      <c r="D182" s="13"/>
      <c r="E182" s="6" t="s">
        <v>402</v>
      </c>
      <c r="F182" s="13" t="s">
        <v>416</v>
      </c>
      <c r="G182" s="6">
        <v>16</v>
      </c>
      <c r="H182" s="13" t="s">
        <v>461</v>
      </c>
      <c r="I182" s="13"/>
      <c r="J182" s="13"/>
      <c r="K182" s="13"/>
      <c r="L182" s="13"/>
      <c r="M182" s="13"/>
      <c r="N182" s="13"/>
      <c r="O182" s="13"/>
      <c r="P182" s="13"/>
      <c r="Q182" s="13"/>
      <c r="R182" s="13"/>
      <c r="S182" s="13"/>
      <c r="T182" s="13"/>
      <c r="U182" s="13"/>
      <c r="V182" s="13"/>
      <c r="W182" s="13"/>
      <c r="X182" s="13"/>
      <c r="Y182" s="13"/>
      <c r="Z182" s="13"/>
      <c r="AA182" s="13"/>
      <c r="AB182" s="13">
        <f t="shared" si="63"/>
        <v>0</v>
      </c>
      <c r="AC182" s="13"/>
      <c r="AD182" s="13"/>
      <c r="AE182" s="13">
        <f t="shared" si="64"/>
        <v>0</v>
      </c>
      <c r="AF182" s="6">
        <v>1074</v>
      </c>
      <c r="AG182" s="13"/>
      <c r="AH182" s="13">
        <v>162</v>
      </c>
      <c r="AI182" s="13"/>
      <c r="AJ182" s="13"/>
      <c r="AK182" s="13">
        <f t="shared" si="65"/>
        <v>912</v>
      </c>
      <c r="AL182" s="13"/>
      <c r="AM182" s="13"/>
      <c r="AN182" s="13"/>
      <c r="AO182" s="6"/>
      <c r="AP182" s="13"/>
      <c r="AQ182" s="13"/>
      <c r="AR182" s="13"/>
      <c r="AS182" s="13"/>
      <c r="AT182" s="13">
        <f t="shared" si="66"/>
        <v>912</v>
      </c>
      <c r="AU182" s="13">
        <v>912</v>
      </c>
      <c r="AV182" s="13"/>
      <c r="AW182" s="13"/>
      <c r="AX182" s="6"/>
      <c r="AY182" s="13"/>
      <c r="AZ182" s="13"/>
      <c r="BA182" s="13"/>
      <c r="BB182" s="13"/>
      <c r="BC182" s="13">
        <f t="shared" si="81"/>
        <v>912</v>
      </c>
      <c r="BD182" s="13">
        <v>912</v>
      </c>
      <c r="BE182" s="13"/>
      <c r="BF182" s="13"/>
      <c r="BG182" s="6"/>
      <c r="BH182" s="13"/>
      <c r="BI182" s="13"/>
      <c r="BJ182" s="13"/>
      <c r="BK182" s="13"/>
      <c r="BL182" s="13">
        <f t="shared" si="82"/>
        <v>912</v>
      </c>
      <c r="BM182" s="13">
        <v>912</v>
      </c>
      <c r="BN182" s="13"/>
      <c r="BO182" s="13"/>
      <c r="BP182" s="13"/>
      <c r="BQ182" s="13"/>
      <c r="BR182" s="13"/>
      <c r="BS182" s="13"/>
      <c r="BT182" s="13"/>
      <c r="BU182" s="13"/>
      <c r="BV182" s="13">
        <f t="shared" si="83"/>
        <v>912</v>
      </c>
      <c r="BW182" s="13">
        <v>912</v>
      </c>
      <c r="BX182" s="13"/>
      <c r="BY182" s="13">
        <f t="shared" si="71"/>
        <v>912</v>
      </c>
      <c r="BZ182" s="13"/>
      <c r="CA182" s="13"/>
      <c r="CB182" s="13"/>
      <c r="CC182" s="13"/>
      <c r="CD182" s="13"/>
      <c r="CE182" s="13"/>
      <c r="CF182" s="13">
        <f t="shared" si="84"/>
        <v>912</v>
      </c>
      <c r="CG182" s="13">
        <v>912</v>
      </c>
      <c r="CH182" s="13"/>
      <c r="CI182" s="13">
        <f t="shared" si="73"/>
        <v>912</v>
      </c>
      <c r="CJ182" s="13"/>
      <c r="CK182" s="13"/>
      <c r="CL182" s="13">
        <v>216</v>
      </c>
      <c r="CM182" s="13"/>
      <c r="CN182" s="13"/>
      <c r="CO182" s="13"/>
      <c r="CP182" s="13">
        <f t="shared" si="85"/>
        <v>696</v>
      </c>
      <c r="CQ182" s="13"/>
      <c r="CR182" s="13"/>
      <c r="CS182" s="13">
        <f t="shared" si="68"/>
        <v>0</v>
      </c>
    </row>
    <row r="183" spans="1:97">
      <c r="A183" s="4">
        <v>650080601</v>
      </c>
      <c r="B183" s="13"/>
      <c r="C183" s="13">
        <v>38</v>
      </c>
      <c r="D183" s="13"/>
      <c r="E183" s="6" t="s">
        <v>403</v>
      </c>
      <c r="F183" s="13" t="s">
        <v>417</v>
      </c>
      <c r="G183" s="6">
        <v>0.85</v>
      </c>
      <c r="H183" s="13" t="s">
        <v>461</v>
      </c>
      <c r="I183" s="13"/>
      <c r="J183" s="13"/>
      <c r="K183" s="13"/>
      <c r="L183" s="13"/>
      <c r="M183" s="13"/>
      <c r="N183" s="13"/>
      <c r="O183" s="13"/>
      <c r="P183" s="13"/>
      <c r="Q183" s="13"/>
      <c r="R183" s="13"/>
      <c r="S183" s="13"/>
      <c r="T183" s="13"/>
      <c r="U183" s="13"/>
      <c r="V183" s="13"/>
      <c r="W183" s="13"/>
      <c r="X183" s="13"/>
      <c r="Y183" s="13"/>
      <c r="Z183" s="13"/>
      <c r="AA183" s="13"/>
      <c r="AB183" s="13">
        <f t="shared" si="63"/>
        <v>0</v>
      </c>
      <c r="AC183" s="13"/>
      <c r="AD183" s="13"/>
      <c r="AE183" s="13">
        <f t="shared" si="64"/>
        <v>0</v>
      </c>
      <c r="AF183" s="6">
        <v>5000</v>
      </c>
      <c r="AG183" s="13"/>
      <c r="AH183" s="13">
        <v>162</v>
      </c>
      <c r="AI183" s="13"/>
      <c r="AJ183" s="13"/>
      <c r="AK183" s="13">
        <f t="shared" si="65"/>
        <v>4838</v>
      </c>
      <c r="AL183" s="13"/>
      <c r="AM183" s="13"/>
      <c r="AN183" s="13"/>
      <c r="AO183" s="6"/>
      <c r="AP183" s="13"/>
      <c r="AQ183" s="13"/>
      <c r="AR183" s="13"/>
      <c r="AS183" s="13"/>
      <c r="AT183" s="13">
        <f t="shared" si="66"/>
        <v>4838</v>
      </c>
      <c r="AU183" s="13">
        <v>4838</v>
      </c>
      <c r="AV183" s="13"/>
      <c r="AW183" s="13"/>
      <c r="AX183" s="6"/>
      <c r="AY183" s="13"/>
      <c r="AZ183" s="13"/>
      <c r="BA183" s="13"/>
      <c r="BB183" s="13"/>
      <c r="BC183" s="13">
        <f t="shared" si="81"/>
        <v>4838</v>
      </c>
      <c r="BD183" s="13">
        <v>4838</v>
      </c>
      <c r="BE183" s="13"/>
      <c r="BF183" s="13"/>
      <c r="BG183" s="6"/>
      <c r="BH183" s="13"/>
      <c r="BI183" s="13"/>
      <c r="BJ183" s="13"/>
      <c r="BK183" s="13"/>
      <c r="BL183" s="13">
        <f t="shared" si="82"/>
        <v>4838</v>
      </c>
      <c r="BM183" s="13">
        <v>4838</v>
      </c>
      <c r="BN183" s="13"/>
      <c r="BO183" s="13"/>
      <c r="BP183" s="13"/>
      <c r="BQ183" s="13"/>
      <c r="BR183" s="13"/>
      <c r="BS183" s="13"/>
      <c r="BT183" s="13"/>
      <c r="BU183" s="13"/>
      <c r="BV183" s="13">
        <f t="shared" si="83"/>
        <v>4838</v>
      </c>
      <c r="BW183" s="13">
        <v>4838</v>
      </c>
      <c r="BX183" s="13"/>
      <c r="BY183" s="13">
        <f t="shared" si="71"/>
        <v>4838</v>
      </c>
      <c r="BZ183" s="13"/>
      <c r="CA183" s="13"/>
      <c r="CB183" s="13"/>
      <c r="CC183" s="13"/>
      <c r="CD183" s="13"/>
      <c r="CE183" s="13"/>
      <c r="CF183" s="13">
        <f t="shared" si="84"/>
        <v>4838</v>
      </c>
      <c r="CG183" s="13">
        <v>4838</v>
      </c>
      <c r="CH183" s="13"/>
      <c r="CI183" s="13">
        <f t="shared" si="73"/>
        <v>4838</v>
      </c>
      <c r="CJ183" s="13"/>
      <c r="CK183" s="13"/>
      <c r="CL183" s="13">
        <v>216</v>
      </c>
      <c r="CM183" s="13"/>
      <c r="CN183" s="13"/>
      <c r="CO183" s="13"/>
      <c r="CP183" s="13">
        <f t="shared" si="85"/>
        <v>4622</v>
      </c>
      <c r="CQ183" s="13"/>
      <c r="CR183" s="13"/>
      <c r="CS183" s="13">
        <f t="shared" si="68"/>
        <v>0</v>
      </c>
    </row>
    <row r="184" spans="1:97">
      <c r="A184" s="4">
        <v>660080700</v>
      </c>
      <c r="B184" s="13"/>
      <c r="C184" s="13">
        <v>39</v>
      </c>
      <c r="D184" s="13"/>
      <c r="E184" s="6" t="s">
        <v>404</v>
      </c>
      <c r="F184" s="13" t="s">
        <v>418</v>
      </c>
      <c r="G184" s="6">
        <v>6.3</v>
      </c>
      <c r="H184" s="88" t="s">
        <v>461</v>
      </c>
      <c r="I184" s="13"/>
      <c r="J184" s="13"/>
      <c r="K184" s="13"/>
      <c r="L184" s="13"/>
      <c r="M184" s="13"/>
      <c r="N184" s="13"/>
      <c r="O184" s="13"/>
      <c r="P184" s="13"/>
      <c r="Q184" s="13"/>
      <c r="R184" s="13"/>
      <c r="S184" s="13"/>
      <c r="T184" s="13"/>
      <c r="U184" s="13"/>
      <c r="V184" s="13"/>
      <c r="W184" s="13"/>
      <c r="X184" s="13"/>
      <c r="Y184" s="13"/>
      <c r="Z184" s="13"/>
      <c r="AA184" s="13"/>
      <c r="AB184" s="13">
        <f t="shared" si="63"/>
        <v>0</v>
      </c>
      <c r="AC184" s="13"/>
      <c r="AD184" s="13"/>
      <c r="AE184" s="13">
        <f t="shared" si="64"/>
        <v>0</v>
      </c>
      <c r="AF184" s="6">
        <v>721</v>
      </c>
      <c r="AG184" s="13"/>
      <c r="AH184" s="13">
        <v>81</v>
      </c>
      <c r="AI184" s="13"/>
      <c r="AJ184" s="13"/>
      <c r="AK184" s="13">
        <f t="shared" si="65"/>
        <v>640</v>
      </c>
      <c r="AL184" s="13"/>
      <c r="AM184" s="13"/>
      <c r="AN184" s="13"/>
      <c r="AO184" s="6"/>
      <c r="AP184" s="13"/>
      <c r="AQ184" s="13"/>
      <c r="AR184" s="13"/>
      <c r="AS184" s="13"/>
      <c r="AT184" s="13">
        <f t="shared" si="66"/>
        <v>640</v>
      </c>
      <c r="AU184" s="13">
        <v>640</v>
      </c>
      <c r="AV184" s="13"/>
      <c r="AW184" s="13"/>
      <c r="AX184" s="6"/>
      <c r="AY184" s="13"/>
      <c r="AZ184" s="13"/>
      <c r="BA184" s="13"/>
      <c r="BB184" s="13"/>
      <c r="BC184" s="13">
        <f t="shared" si="81"/>
        <v>640</v>
      </c>
      <c r="BD184" s="13">
        <v>640</v>
      </c>
      <c r="BE184" s="13"/>
      <c r="BF184" s="13"/>
      <c r="BG184" s="6"/>
      <c r="BH184" s="13"/>
      <c r="BI184" s="13"/>
      <c r="BJ184" s="13"/>
      <c r="BK184" s="13"/>
      <c r="BL184" s="13">
        <f t="shared" si="82"/>
        <v>640</v>
      </c>
      <c r="BM184" s="13">
        <v>640</v>
      </c>
      <c r="BN184" s="13"/>
      <c r="BO184" s="13"/>
      <c r="BP184" s="13"/>
      <c r="BQ184" s="13"/>
      <c r="BR184" s="13"/>
      <c r="BS184" s="13"/>
      <c r="BT184" s="13"/>
      <c r="BU184" s="13"/>
      <c r="BV184" s="13">
        <f t="shared" si="83"/>
        <v>640</v>
      </c>
      <c r="BW184" s="13">
        <v>640</v>
      </c>
      <c r="BX184" s="13"/>
      <c r="BY184" s="13">
        <f t="shared" si="71"/>
        <v>640</v>
      </c>
      <c r="BZ184" s="13"/>
      <c r="CA184" s="13"/>
      <c r="CB184" s="13"/>
      <c r="CC184" s="13"/>
      <c r="CD184" s="13"/>
      <c r="CE184" s="13"/>
      <c r="CF184" s="13">
        <f t="shared" si="84"/>
        <v>640</v>
      </c>
      <c r="CG184" s="13">
        <v>640</v>
      </c>
      <c r="CH184" s="13"/>
      <c r="CI184" s="13">
        <f t="shared" si="73"/>
        <v>640</v>
      </c>
      <c r="CJ184" s="13"/>
      <c r="CK184" s="13"/>
      <c r="CL184" s="13">
        <v>108</v>
      </c>
      <c r="CM184" s="13"/>
      <c r="CN184" s="13"/>
      <c r="CO184" s="13"/>
      <c r="CP184" s="13">
        <f t="shared" si="85"/>
        <v>532</v>
      </c>
      <c r="CQ184" s="13"/>
      <c r="CR184" s="13"/>
      <c r="CS184" s="13">
        <f t="shared" si="68"/>
        <v>0</v>
      </c>
    </row>
    <row r="185" spans="1:97">
      <c r="A185" s="4">
        <v>660095000</v>
      </c>
      <c r="B185" s="13"/>
      <c r="C185" s="13">
        <v>40</v>
      </c>
      <c r="D185" s="13" t="s">
        <v>335</v>
      </c>
      <c r="E185" s="6" t="s">
        <v>475</v>
      </c>
      <c r="F185" s="13" t="s">
        <v>419</v>
      </c>
      <c r="G185" s="6">
        <v>14.3</v>
      </c>
      <c r="H185" s="13" t="s">
        <v>461</v>
      </c>
      <c r="I185" s="13"/>
      <c r="J185" s="13"/>
      <c r="K185" s="13"/>
      <c r="L185" s="13"/>
      <c r="M185" s="13"/>
      <c r="N185" s="13"/>
      <c r="O185" s="13"/>
      <c r="P185" s="13"/>
      <c r="Q185" s="13"/>
      <c r="R185" s="13"/>
      <c r="S185" s="13"/>
      <c r="T185" s="13"/>
      <c r="U185" s="13"/>
      <c r="V185" s="13"/>
      <c r="W185" s="13"/>
      <c r="X185" s="13"/>
      <c r="Y185" s="13"/>
      <c r="Z185" s="13"/>
      <c r="AA185" s="13"/>
      <c r="AB185" s="13">
        <f t="shared" si="63"/>
        <v>0</v>
      </c>
      <c r="AC185" s="13"/>
      <c r="AD185" s="13"/>
      <c r="AE185" s="13">
        <f t="shared" si="64"/>
        <v>0</v>
      </c>
      <c r="AF185" s="6">
        <v>173</v>
      </c>
      <c r="AG185" s="13"/>
      <c r="AH185" s="13">
        <v>81</v>
      </c>
      <c r="AI185" s="13"/>
      <c r="AJ185" s="13"/>
      <c r="AK185" s="13">
        <f t="shared" si="65"/>
        <v>92</v>
      </c>
      <c r="AL185" s="13"/>
      <c r="AM185" s="13"/>
      <c r="AN185" s="13"/>
      <c r="AO185" s="6"/>
      <c r="AP185" s="13"/>
      <c r="AQ185" s="13"/>
      <c r="AR185" s="13"/>
      <c r="AS185" s="13"/>
      <c r="AT185" s="13">
        <f t="shared" si="66"/>
        <v>92</v>
      </c>
      <c r="AU185" s="13">
        <v>92</v>
      </c>
      <c r="AV185" s="13"/>
      <c r="AW185" s="13"/>
      <c r="AX185" s="6"/>
      <c r="AY185" s="13"/>
      <c r="AZ185" s="13"/>
      <c r="BA185" s="13"/>
      <c r="BB185" s="13"/>
      <c r="BC185" s="13">
        <f t="shared" si="81"/>
        <v>92</v>
      </c>
      <c r="BD185" s="13">
        <v>92</v>
      </c>
      <c r="BE185" s="13"/>
      <c r="BF185" s="13"/>
      <c r="BG185" s="6"/>
      <c r="BH185" s="13"/>
      <c r="BI185" s="13"/>
      <c r="BJ185" s="13"/>
      <c r="BK185" s="13"/>
      <c r="BL185" s="13">
        <f t="shared" si="82"/>
        <v>92</v>
      </c>
      <c r="BM185" s="13">
        <v>92</v>
      </c>
      <c r="BN185" s="13"/>
      <c r="BO185" s="13"/>
      <c r="BP185" s="13"/>
      <c r="BQ185" s="13"/>
      <c r="BR185" s="13"/>
      <c r="BS185" s="13"/>
      <c r="BT185" s="13"/>
      <c r="BU185" s="13"/>
      <c r="BV185" s="13">
        <f t="shared" si="83"/>
        <v>92</v>
      </c>
      <c r="BW185" s="13">
        <v>92</v>
      </c>
      <c r="BX185" s="13"/>
      <c r="BY185" s="13">
        <f t="shared" si="71"/>
        <v>92</v>
      </c>
      <c r="BZ185" s="13"/>
      <c r="CA185" s="13"/>
      <c r="CB185" s="13"/>
      <c r="CC185" s="13"/>
      <c r="CD185" s="13"/>
      <c r="CE185" s="13"/>
      <c r="CF185" s="13">
        <f t="shared" si="84"/>
        <v>92</v>
      </c>
      <c r="CG185" s="13">
        <v>92</v>
      </c>
      <c r="CH185" s="13"/>
      <c r="CI185" s="13">
        <f t="shared" si="73"/>
        <v>92</v>
      </c>
      <c r="CJ185" s="13"/>
      <c r="CK185" s="13"/>
      <c r="CL185" s="13"/>
      <c r="CM185" s="13"/>
      <c r="CN185" s="13"/>
      <c r="CO185" s="13"/>
      <c r="CP185" s="13">
        <f t="shared" si="85"/>
        <v>92</v>
      </c>
      <c r="CQ185" s="13"/>
      <c r="CR185" s="13"/>
      <c r="CS185" s="13">
        <f t="shared" si="68"/>
        <v>0</v>
      </c>
    </row>
    <row r="186" spans="1:97">
      <c r="A186" s="4">
        <v>660140400</v>
      </c>
      <c r="B186" s="13"/>
      <c r="C186" s="13">
        <v>41</v>
      </c>
      <c r="D186" s="13"/>
      <c r="E186" s="6" t="s">
        <v>405</v>
      </c>
      <c r="F186" s="13" t="s">
        <v>419</v>
      </c>
      <c r="G186" s="6">
        <v>5.9</v>
      </c>
      <c r="H186" s="13" t="s">
        <v>461</v>
      </c>
      <c r="I186" s="13"/>
      <c r="J186" s="13"/>
      <c r="K186" s="13"/>
      <c r="L186" s="13"/>
      <c r="M186" s="13"/>
      <c r="N186" s="13"/>
      <c r="O186" s="13"/>
      <c r="P186" s="13"/>
      <c r="Q186" s="13"/>
      <c r="R186" s="13"/>
      <c r="S186" s="13"/>
      <c r="T186" s="13"/>
      <c r="U186" s="13"/>
      <c r="V186" s="13"/>
      <c r="W186" s="13"/>
      <c r="X186" s="13"/>
      <c r="Y186" s="13"/>
      <c r="Z186" s="13"/>
      <c r="AA186" s="13"/>
      <c r="AB186" s="13">
        <f t="shared" si="63"/>
        <v>0</v>
      </c>
      <c r="AC186" s="13"/>
      <c r="AD186" s="13"/>
      <c r="AE186" s="13">
        <f t="shared" si="64"/>
        <v>0</v>
      </c>
      <c r="AF186" s="6">
        <v>1300</v>
      </c>
      <c r="AG186" s="13"/>
      <c r="AH186" s="13">
        <v>81</v>
      </c>
      <c r="AI186" s="13"/>
      <c r="AJ186" s="13"/>
      <c r="AK186" s="13">
        <f t="shared" si="65"/>
        <v>1219</v>
      </c>
      <c r="AL186" s="13"/>
      <c r="AM186" s="13"/>
      <c r="AN186" s="13"/>
      <c r="AO186" s="6"/>
      <c r="AP186" s="13"/>
      <c r="AQ186" s="13"/>
      <c r="AR186" s="13"/>
      <c r="AS186" s="13"/>
      <c r="AT186" s="13">
        <f t="shared" si="66"/>
        <v>1219</v>
      </c>
      <c r="AU186" s="13">
        <v>1219</v>
      </c>
      <c r="AV186" s="13"/>
      <c r="AW186" s="13"/>
      <c r="AX186" s="6"/>
      <c r="AY186" s="13"/>
      <c r="AZ186" s="13"/>
      <c r="BA186" s="13"/>
      <c r="BB186" s="13"/>
      <c r="BC186" s="13">
        <f t="shared" si="81"/>
        <v>1219</v>
      </c>
      <c r="BD186" s="13">
        <v>1219</v>
      </c>
      <c r="BE186" s="13"/>
      <c r="BF186" s="13"/>
      <c r="BG186" s="6"/>
      <c r="BH186" s="13"/>
      <c r="BI186" s="13"/>
      <c r="BJ186" s="13"/>
      <c r="BK186" s="13"/>
      <c r="BL186" s="13">
        <f t="shared" si="82"/>
        <v>1219</v>
      </c>
      <c r="BM186" s="13">
        <v>1219</v>
      </c>
      <c r="BN186" s="13"/>
      <c r="BO186" s="13"/>
      <c r="BP186" s="13"/>
      <c r="BQ186" s="13"/>
      <c r="BR186" s="13"/>
      <c r="BS186" s="13"/>
      <c r="BT186" s="13">
        <v>26</v>
      </c>
      <c r="BU186" s="13"/>
      <c r="BV186" s="13">
        <f t="shared" si="83"/>
        <v>1219</v>
      </c>
      <c r="BW186" s="13">
        <v>1219</v>
      </c>
      <c r="BX186" s="13"/>
      <c r="BY186" s="13">
        <f t="shared" si="71"/>
        <v>1245</v>
      </c>
      <c r="BZ186" s="13"/>
      <c r="CA186" s="13"/>
      <c r="CB186" s="13"/>
      <c r="CC186" s="13"/>
      <c r="CD186" s="13"/>
      <c r="CE186" s="13"/>
      <c r="CF186" s="13">
        <f t="shared" si="84"/>
        <v>1219</v>
      </c>
      <c r="CG186" s="13">
        <v>1219</v>
      </c>
      <c r="CH186" s="13"/>
      <c r="CI186" s="13">
        <f t="shared" si="73"/>
        <v>1219</v>
      </c>
      <c r="CJ186" s="13"/>
      <c r="CK186" s="13"/>
      <c r="CL186" s="13">
        <v>108</v>
      </c>
      <c r="CM186" s="13"/>
      <c r="CN186" s="13"/>
      <c r="CO186" s="13"/>
      <c r="CP186" s="13">
        <f t="shared" si="85"/>
        <v>1111</v>
      </c>
      <c r="CQ186" s="13"/>
      <c r="CR186" s="13"/>
      <c r="CS186" s="13">
        <f t="shared" si="68"/>
        <v>0</v>
      </c>
    </row>
    <row r="187" spans="1:97">
      <c r="A187" s="4">
        <v>530099500</v>
      </c>
      <c r="B187" s="13"/>
      <c r="C187" s="13">
        <v>42</v>
      </c>
      <c r="D187" s="13"/>
      <c r="E187" s="6" t="s">
        <v>406</v>
      </c>
      <c r="F187" s="13" t="s">
        <v>420</v>
      </c>
      <c r="G187" s="6">
        <v>12.5</v>
      </c>
      <c r="H187" s="88" t="s">
        <v>461</v>
      </c>
      <c r="I187" s="13"/>
      <c r="J187" s="13"/>
      <c r="K187" s="13"/>
      <c r="L187" s="13"/>
      <c r="M187" s="13"/>
      <c r="N187" s="13"/>
      <c r="O187" s="13"/>
      <c r="P187" s="13"/>
      <c r="Q187" s="13"/>
      <c r="R187" s="13"/>
      <c r="S187" s="13"/>
      <c r="T187" s="13"/>
      <c r="U187" s="13"/>
      <c r="V187" s="13"/>
      <c r="W187" s="13"/>
      <c r="X187" s="13"/>
      <c r="Y187" s="13"/>
      <c r="Z187" s="13"/>
      <c r="AA187" s="13"/>
      <c r="AB187" s="13">
        <f t="shared" si="63"/>
        <v>0</v>
      </c>
      <c r="AC187" s="13"/>
      <c r="AD187" s="13"/>
      <c r="AE187" s="13">
        <f t="shared" si="64"/>
        <v>0</v>
      </c>
      <c r="AF187" s="6">
        <v>1485</v>
      </c>
      <c r="AG187" s="13"/>
      <c r="AH187" s="13">
        <v>81</v>
      </c>
      <c r="AI187" s="13"/>
      <c r="AJ187" s="13"/>
      <c r="AK187" s="13">
        <f t="shared" si="65"/>
        <v>1404</v>
      </c>
      <c r="AL187" s="13"/>
      <c r="AM187" s="13"/>
      <c r="AN187" s="13"/>
      <c r="AO187" s="6"/>
      <c r="AP187" s="13"/>
      <c r="AQ187" s="13"/>
      <c r="AR187" s="13"/>
      <c r="AS187" s="13"/>
      <c r="AT187" s="13">
        <f t="shared" si="66"/>
        <v>1404</v>
      </c>
      <c r="AU187" s="13">
        <v>1404</v>
      </c>
      <c r="AV187" s="13"/>
      <c r="AW187" s="13"/>
      <c r="AX187" s="6"/>
      <c r="AY187" s="13"/>
      <c r="AZ187" s="13"/>
      <c r="BA187" s="13"/>
      <c r="BB187" s="13"/>
      <c r="BC187" s="13">
        <f t="shared" si="81"/>
        <v>1404</v>
      </c>
      <c r="BD187" s="13">
        <v>1404</v>
      </c>
      <c r="BE187" s="13"/>
      <c r="BF187" s="13"/>
      <c r="BG187" s="6"/>
      <c r="BH187" s="13"/>
      <c r="BI187" s="13"/>
      <c r="BJ187" s="13"/>
      <c r="BK187" s="13"/>
      <c r="BL187" s="13">
        <f t="shared" si="82"/>
        <v>1404</v>
      </c>
      <c r="BM187" s="13">
        <v>1404</v>
      </c>
      <c r="BN187" s="13"/>
      <c r="BO187" s="13"/>
      <c r="BP187" s="13"/>
      <c r="BQ187" s="13"/>
      <c r="BR187" s="13"/>
      <c r="BS187" s="13"/>
      <c r="BT187" s="13"/>
      <c r="BU187" s="13"/>
      <c r="BV187" s="13">
        <f t="shared" si="83"/>
        <v>1404</v>
      </c>
      <c r="BW187" s="13">
        <v>1404</v>
      </c>
      <c r="BX187" s="13"/>
      <c r="BY187" s="13">
        <f t="shared" si="71"/>
        <v>1404</v>
      </c>
      <c r="BZ187" s="13"/>
      <c r="CA187" s="13"/>
      <c r="CB187" s="13"/>
      <c r="CC187" s="13"/>
      <c r="CD187" s="13"/>
      <c r="CE187" s="13"/>
      <c r="CF187" s="13">
        <f t="shared" si="84"/>
        <v>1404</v>
      </c>
      <c r="CG187" s="13">
        <v>1404</v>
      </c>
      <c r="CH187" s="13"/>
      <c r="CI187" s="13">
        <f t="shared" si="73"/>
        <v>1404</v>
      </c>
      <c r="CJ187" s="13"/>
      <c r="CK187" s="13"/>
      <c r="CL187" s="13">
        <v>108</v>
      </c>
      <c r="CM187" s="13"/>
      <c r="CN187" s="13"/>
      <c r="CO187" s="13"/>
      <c r="CP187" s="13">
        <f t="shared" si="85"/>
        <v>1296</v>
      </c>
      <c r="CQ187" s="13"/>
      <c r="CR187" s="13"/>
      <c r="CS187" s="13">
        <f t="shared" si="68"/>
        <v>0</v>
      </c>
    </row>
    <row r="188" spans="1:97">
      <c r="A188" s="13">
        <v>4000371181</v>
      </c>
      <c r="B188" s="13"/>
      <c r="C188" s="13">
        <v>43</v>
      </c>
      <c r="D188" s="13"/>
      <c r="E188" s="13" t="s">
        <v>427</v>
      </c>
      <c r="F188" s="13"/>
      <c r="G188" s="13">
        <v>429.78</v>
      </c>
      <c r="H188" s="13" t="s">
        <v>461</v>
      </c>
      <c r="I188" s="13"/>
      <c r="J188" s="13"/>
      <c r="K188" s="13"/>
      <c r="L188" s="13"/>
      <c r="M188" s="13"/>
      <c r="N188" s="13"/>
      <c r="O188" s="13"/>
      <c r="P188" s="13"/>
      <c r="Q188" s="13"/>
      <c r="R188" s="13"/>
      <c r="S188" s="13"/>
      <c r="T188" s="13"/>
      <c r="U188" s="13"/>
      <c r="V188" s="13"/>
      <c r="W188" s="13">
        <v>396</v>
      </c>
      <c r="X188" s="13"/>
      <c r="Y188" s="13">
        <v>396</v>
      </c>
      <c r="Z188" s="13"/>
      <c r="AA188" s="13"/>
      <c r="AB188" s="13">
        <f t="shared" si="63"/>
        <v>0</v>
      </c>
      <c r="AC188" s="13"/>
      <c r="AD188" s="13"/>
      <c r="AE188" s="13">
        <f>AC188+AA188</f>
        <v>0</v>
      </c>
      <c r="AF188" s="13"/>
      <c r="AG188" s="13"/>
      <c r="AH188" s="13"/>
      <c r="AI188" s="13"/>
      <c r="AJ188" s="13"/>
      <c r="AK188" s="13">
        <f t="shared" si="65"/>
        <v>0</v>
      </c>
      <c r="AL188" s="13"/>
      <c r="AM188" s="13"/>
      <c r="AN188" s="13"/>
      <c r="AO188" s="13"/>
      <c r="AP188" s="13"/>
      <c r="AQ188" s="13"/>
      <c r="AR188" s="13"/>
      <c r="AS188" s="13"/>
      <c r="AT188" s="13"/>
      <c r="AU188" s="13"/>
      <c r="AV188" s="13"/>
      <c r="AW188" s="13"/>
      <c r="AX188" s="13"/>
      <c r="AY188" s="13"/>
      <c r="AZ188" s="13"/>
      <c r="BA188" s="13"/>
      <c r="BB188" s="13"/>
      <c r="BC188" s="13">
        <f t="shared" si="81"/>
        <v>0</v>
      </c>
      <c r="BD188" s="13">
        <v>0</v>
      </c>
      <c r="BE188" s="13"/>
      <c r="BF188" s="13"/>
      <c r="BG188" s="13"/>
      <c r="BH188" s="13"/>
      <c r="BI188" s="13"/>
      <c r="BJ188" s="13"/>
      <c r="BK188" s="13"/>
      <c r="BL188" s="13">
        <f t="shared" si="82"/>
        <v>0</v>
      </c>
      <c r="BM188" s="13">
        <v>0</v>
      </c>
      <c r="BN188" s="13"/>
      <c r="BO188" s="13"/>
      <c r="BP188" s="13"/>
      <c r="BQ188" s="13"/>
      <c r="BR188" s="13"/>
      <c r="BS188" s="13"/>
      <c r="BT188" s="13"/>
      <c r="BU188" s="13"/>
      <c r="BV188" s="13">
        <f t="shared" si="83"/>
        <v>0</v>
      </c>
      <c r="BW188" s="13">
        <v>0</v>
      </c>
      <c r="BX188" s="13"/>
      <c r="BY188" s="13">
        <f t="shared" si="71"/>
        <v>0</v>
      </c>
      <c r="BZ188" s="13"/>
      <c r="CA188" s="13"/>
      <c r="CB188" s="13"/>
      <c r="CC188" s="13"/>
      <c r="CD188" s="13"/>
      <c r="CE188" s="13"/>
      <c r="CF188" s="13">
        <f t="shared" si="84"/>
        <v>0</v>
      </c>
      <c r="CG188" s="13">
        <v>0</v>
      </c>
      <c r="CH188" s="13"/>
      <c r="CI188" s="13">
        <f t="shared" si="73"/>
        <v>0</v>
      </c>
      <c r="CJ188" s="13"/>
      <c r="CK188" s="13"/>
      <c r="CL188" s="13"/>
      <c r="CM188" s="13"/>
      <c r="CN188" s="13"/>
      <c r="CO188" s="13"/>
      <c r="CP188" s="13">
        <f t="shared" si="85"/>
        <v>0</v>
      </c>
      <c r="CQ188" s="13"/>
      <c r="CR188" s="13"/>
      <c r="CS188" s="13">
        <f t="shared" si="68"/>
        <v>0</v>
      </c>
    </row>
    <row r="189" spans="1:97">
      <c r="A189" s="13">
        <v>210045400</v>
      </c>
      <c r="B189" s="13"/>
      <c r="C189" s="13">
        <v>44</v>
      </c>
      <c r="D189" s="13"/>
      <c r="E189" s="13" t="s">
        <v>472</v>
      </c>
      <c r="F189" s="13"/>
      <c r="G189" s="13">
        <v>72</v>
      </c>
      <c r="H189" s="13" t="s">
        <v>461</v>
      </c>
      <c r="I189" s="13"/>
      <c r="J189" s="13"/>
      <c r="K189" s="13"/>
      <c r="L189" s="13"/>
      <c r="M189" s="13"/>
      <c r="N189" s="13"/>
      <c r="O189" s="13"/>
      <c r="P189" s="13"/>
      <c r="Q189" s="13"/>
      <c r="R189" s="13"/>
      <c r="S189" s="13"/>
      <c r="T189" s="13"/>
      <c r="U189" s="13"/>
      <c r="V189" s="13"/>
      <c r="W189" s="13">
        <v>1286</v>
      </c>
      <c r="X189" s="13"/>
      <c r="Y189" s="13">
        <v>1286</v>
      </c>
      <c r="Z189" s="13"/>
      <c r="AA189" s="13"/>
      <c r="AB189" s="13">
        <f t="shared" si="63"/>
        <v>0</v>
      </c>
      <c r="AC189" s="13"/>
      <c r="AD189" s="13"/>
      <c r="AE189" s="13">
        <f t="shared" si="64"/>
        <v>0</v>
      </c>
      <c r="AF189" s="13">
        <v>890</v>
      </c>
      <c r="AG189" s="13"/>
      <c r="AH189" s="13"/>
      <c r="AI189" s="13"/>
      <c r="AJ189" s="13"/>
      <c r="AK189" s="13">
        <f t="shared" si="65"/>
        <v>890</v>
      </c>
      <c r="AL189" s="13"/>
      <c r="AM189" s="13"/>
      <c r="AN189" s="13"/>
      <c r="AO189" s="13"/>
      <c r="AP189" s="13"/>
      <c r="AQ189" s="13"/>
      <c r="AR189" s="13"/>
      <c r="AS189" s="13"/>
      <c r="AT189" s="13"/>
      <c r="AU189" s="13">
        <v>890</v>
      </c>
      <c r="AV189" s="13"/>
      <c r="AW189" s="13"/>
      <c r="AX189" s="13"/>
      <c r="AY189" s="13"/>
      <c r="AZ189" s="13"/>
      <c r="BA189" s="13"/>
      <c r="BB189" s="13"/>
      <c r="BC189" s="13">
        <f t="shared" si="81"/>
        <v>0</v>
      </c>
      <c r="BD189" s="13">
        <v>0</v>
      </c>
      <c r="BE189" s="13"/>
      <c r="BF189" s="13"/>
      <c r="BG189" s="13">
        <v>890</v>
      </c>
      <c r="BH189" s="13"/>
      <c r="BI189" s="13">
        <v>250</v>
      </c>
      <c r="BJ189" s="13"/>
      <c r="BK189" s="13"/>
      <c r="BL189" s="13">
        <f t="shared" si="82"/>
        <v>640</v>
      </c>
      <c r="BM189" s="13">
        <v>640</v>
      </c>
      <c r="BN189" s="13"/>
      <c r="BO189" s="13"/>
      <c r="BP189" s="13">
        <v>16</v>
      </c>
      <c r="BQ189" s="13"/>
      <c r="BR189" s="13"/>
      <c r="BS189" s="13"/>
      <c r="BT189" s="13"/>
      <c r="BU189" s="13"/>
      <c r="BV189" s="13">
        <f t="shared" si="83"/>
        <v>656</v>
      </c>
      <c r="BW189" s="13">
        <v>656</v>
      </c>
      <c r="BX189" s="13"/>
      <c r="BY189" s="13">
        <f t="shared" si="71"/>
        <v>656</v>
      </c>
      <c r="BZ189" s="13"/>
      <c r="CA189" s="13"/>
      <c r="CB189" s="13"/>
      <c r="CC189" s="13"/>
      <c r="CD189" s="13"/>
      <c r="CE189" s="13"/>
      <c r="CF189" s="13">
        <f t="shared" si="84"/>
        <v>656</v>
      </c>
      <c r="CG189" s="13">
        <v>656</v>
      </c>
      <c r="CH189" s="13"/>
      <c r="CI189" s="13">
        <f t="shared" si="73"/>
        <v>656</v>
      </c>
      <c r="CJ189" s="13"/>
      <c r="CK189" s="13"/>
      <c r="CL189" s="13"/>
      <c r="CM189" s="13"/>
      <c r="CN189" s="13"/>
      <c r="CO189" s="13"/>
      <c r="CP189" s="13">
        <f t="shared" si="85"/>
        <v>656</v>
      </c>
      <c r="CQ189" s="13"/>
      <c r="CR189" s="13"/>
      <c r="CS189" s="13">
        <f t="shared" si="68"/>
        <v>0</v>
      </c>
    </row>
    <row r="190" spans="1:97">
      <c r="A190" s="13">
        <v>400173000</v>
      </c>
      <c r="B190" s="13"/>
      <c r="C190" s="13">
        <v>45</v>
      </c>
      <c r="D190" s="13"/>
      <c r="E190" s="13" t="s">
        <v>476</v>
      </c>
      <c r="F190" s="6" t="s">
        <v>314</v>
      </c>
      <c r="G190" s="13">
        <v>11.8</v>
      </c>
      <c r="H190" s="13" t="s">
        <v>440</v>
      </c>
      <c r="I190" s="13"/>
      <c r="J190" s="13"/>
      <c r="K190" s="13"/>
      <c r="L190" s="13"/>
      <c r="M190" s="13"/>
      <c r="N190" s="13"/>
      <c r="O190" s="13"/>
      <c r="P190" s="13"/>
      <c r="Q190" s="13"/>
      <c r="R190" s="13"/>
      <c r="S190" s="13"/>
      <c r="T190" s="13"/>
      <c r="U190" s="13"/>
      <c r="V190" s="13"/>
      <c r="W190" s="13">
        <v>594</v>
      </c>
      <c r="X190" s="13"/>
      <c r="Y190" s="13">
        <v>594</v>
      </c>
      <c r="Z190" s="13"/>
      <c r="AA190" s="13"/>
      <c r="AB190" s="13">
        <f t="shared" si="63"/>
        <v>0</v>
      </c>
      <c r="AC190" s="13"/>
      <c r="AD190" s="13"/>
      <c r="AE190" s="13">
        <f t="shared" si="64"/>
        <v>0</v>
      </c>
      <c r="AF190" s="13">
        <v>198</v>
      </c>
      <c r="AG190" s="13"/>
      <c r="AH190" s="13"/>
      <c r="AI190" s="13"/>
      <c r="AJ190" s="13"/>
      <c r="AK190" s="13">
        <f t="shared" si="65"/>
        <v>198</v>
      </c>
      <c r="AL190" s="13"/>
      <c r="AM190" s="13"/>
      <c r="AN190" s="13"/>
      <c r="AO190" s="13"/>
      <c r="AP190" s="13"/>
      <c r="AQ190" s="13"/>
      <c r="AR190" s="13"/>
      <c r="AS190" s="13"/>
      <c r="AT190" s="13"/>
      <c r="AU190" s="13">
        <v>198</v>
      </c>
      <c r="AV190" s="13"/>
      <c r="AW190" s="13"/>
      <c r="AX190" s="13">
        <v>100</v>
      </c>
      <c r="AY190" s="13"/>
      <c r="AZ190" s="13"/>
      <c r="BA190" s="13"/>
      <c r="BB190" s="13"/>
      <c r="BC190" s="13">
        <f>(AU190+AX190)-AZ190-BA190</f>
        <v>298</v>
      </c>
      <c r="BD190" s="13">
        <v>298</v>
      </c>
      <c r="BE190" s="13"/>
      <c r="BF190" s="13"/>
      <c r="BG190" s="13"/>
      <c r="BH190" s="13"/>
      <c r="BI190" s="13">
        <v>298</v>
      </c>
      <c r="BJ190" s="13"/>
      <c r="BK190" s="13"/>
      <c r="BL190" s="13">
        <f t="shared" si="82"/>
        <v>0</v>
      </c>
      <c r="BM190" s="13">
        <v>0</v>
      </c>
      <c r="BN190" s="13"/>
      <c r="BO190" s="13"/>
      <c r="BP190" s="13"/>
      <c r="BQ190" s="13"/>
      <c r="BR190" s="13"/>
      <c r="BS190" s="13"/>
      <c r="BT190" s="13">
        <v>64</v>
      </c>
      <c r="BU190" s="13"/>
      <c r="BV190" s="13">
        <f t="shared" si="83"/>
        <v>0</v>
      </c>
      <c r="BW190" s="13">
        <v>0</v>
      </c>
      <c r="BX190" s="13"/>
      <c r="BY190" s="13">
        <f t="shared" si="71"/>
        <v>64</v>
      </c>
      <c r="BZ190" s="13"/>
      <c r="CA190" s="13"/>
      <c r="CB190" s="13"/>
      <c r="CC190" s="13"/>
      <c r="CD190" s="13"/>
      <c r="CE190" s="13"/>
      <c r="CF190" s="13">
        <f t="shared" si="84"/>
        <v>0</v>
      </c>
      <c r="CG190" s="13">
        <v>0</v>
      </c>
      <c r="CH190" s="13"/>
      <c r="CI190" s="13">
        <f t="shared" si="73"/>
        <v>0</v>
      </c>
      <c r="CJ190" s="13"/>
      <c r="CK190" s="13"/>
      <c r="CL190" s="13"/>
      <c r="CM190" s="13"/>
      <c r="CN190" s="13"/>
      <c r="CO190" s="13"/>
      <c r="CP190" s="13">
        <f t="shared" si="85"/>
        <v>0</v>
      </c>
      <c r="CQ190" s="13"/>
      <c r="CR190" s="13"/>
      <c r="CS190" s="13">
        <f t="shared" si="68"/>
        <v>0</v>
      </c>
    </row>
    <row r="191" spans="1:97">
      <c r="A191" s="13">
        <v>400173100</v>
      </c>
      <c r="B191" s="13"/>
      <c r="C191" s="13">
        <v>46</v>
      </c>
      <c r="D191" s="13"/>
      <c r="E191" s="13" t="s">
        <v>424</v>
      </c>
      <c r="F191" s="6" t="s">
        <v>314</v>
      </c>
      <c r="G191" s="13">
        <v>11.8</v>
      </c>
      <c r="H191" s="13" t="s">
        <v>440</v>
      </c>
      <c r="I191" s="13"/>
      <c r="J191" s="13"/>
      <c r="K191" s="13"/>
      <c r="L191" s="13"/>
      <c r="M191" s="13"/>
      <c r="N191" s="13"/>
      <c r="O191" s="13"/>
      <c r="P191" s="13"/>
      <c r="Q191" s="13"/>
      <c r="R191" s="13"/>
      <c r="S191" s="13"/>
      <c r="T191" s="13"/>
      <c r="U191" s="13"/>
      <c r="V191" s="13"/>
      <c r="W191" s="13">
        <v>567</v>
      </c>
      <c r="X191" s="13"/>
      <c r="Y191" s="13">
        <v>567</v>
      </c>
      <c r="Z191" s="13"/>
      <c r="AA191" s="13"/>
      <c r="AB191" s="13">
        <f t="shared" si="63"/>
        <v>0</v>
      </c>
      <c r="AC191" s="13"/>
      <c r="AD191" s="13"/>
      <c r="AE191" s="13">
        <f t="shared" si="64"/>
        <v>0</v>
      </c>
      <c r="AF191" s="13">
        <v>171</v>
      </c>
      <c r="AG191" s="13"/>
      <c r="AH191" s="13"/>
      <c r="AI191" s="13"/>
      <c r="AJ191" s="13"/>
      <c r="AK191" s="13">
        <f t="shared" si="65"/>
        <v>171</v>
      </c>
      <c r="AL191" s="13"/>
      <c r="AM191" s="13"/>
      <c r="AN191" s="13"/>
      <c r="AO191" s="13"/>
      <c r="AP191" s="13"/>
      <c r="AQ191" s="13"/>
      <c r="AR191" s="13"/>
      <c r="AS191" s="13"/>
      <c r="AT191" s="13"/>
      <c r="AU191" s="13">
        <v>171</v>
      </c>
      <c r="AV191" s="13"/>
      <c r="AW191" s="13"/>
      <c r="AX191" s="13">
        <v>103</v>
      </c>
      <c r="AY191" s="13"/>
      <c r="AZ191" s="13"/>
      <c r="BA191" s="13"/>
      <c r="BB191" s="13"/>
      <c r="BC191" s="13">
        <f>(AU191+AX191)-AZ191-BA191</f>
        <v>274</v>
      </c>
      <c r="BD191" s="13">
        <v>274</v>
      </c>
      <c r="BE191" s="13"/>
      <c r="BF191" s="13"/>
      <c r="BG191" s="13"/>
      <c r="BH191" s="13"/>
      <c r="BI191" s="13">
        <v>274</v>
      </c>
      <c r="BJ191" s="13"/>
      <c r="BK191" s="13"/>
      <c r="BL191" s="13">
        <f t="shared" si="82"/>
        <v>0</v>
      </c>
      <c r="BM191" s="13">
        <v>0</v>
      </c>
      <c r="BN191" s="13"/>
      <c r="BO191" s="13"/>
      <c r="BP191" s="13"/>
      <c r="BQ191" s="13"/>
      <c r="BR191" s="13"/>
      <c r="BS191" s="13"/>
      <c r="BT191" s="13">
        <v>40</v>
      </c>
      <c r="BU191" s="13"/>
      <c r="BV191" s="13">
        <f t="shared" si="83"/>
        <v>0</v>
      </c>
      <c r="BW191" s="13">
        <v>0</v>
      </c>
      <c r="BX191" s="13"/>
      <c r="BY191" s="13">
        <f t="shared" si="71"/>
        <v>40</v>
      </c>
      <c r="BZ191" s="13"/>
      <c r="CA191" s="13"/>
      <c r="CB191" s="13"/>
      <c r="CC191" s="13"/>
      <c r="CD191" s="13"/>
      <c r="CE191" s="13"/>
      <c r="CF191" s="13">
        <f t="shared" si="84"/>
        <v>0</v>
      </c>
      <c r="CG191" s="13">
        <v>0</v>
      </c>
      <c r="CH191" s="13"/>
      <c r="CI191" s="13">
        <f t="shared" si="73"/>
        <v>0</v>
      </c>
      <c r="CJ191" s="13"/>
      <c r="CK191" s="13"/>
      <c r="CL191" s="13"/>
      <c r="CM191" s="13"/>
      <c r="CN191" s="13"/>
      <c r="CO191" s="13"/>
      <c r="CP191" s="13">
        <f t="shared" si="85"/>
        <v>0</v>
      </c>
      <c r="CQ191" s="13"/>
      <c r="CR191" s="13"/>
      <c r="CS191" s="13">
        <f t="shared" si="68"/>
        <v>0</v>
      </c>
    </row>
    <row r="192" spans="1:97">
      <c r="A192" s="13">
        <v>500037500</v>
      </c>
      <c r="B192" s="13"/>
      <c r="C192" s="13">
        <v>47</v>
      </c>
      <c r="D192" s="13"/>
      <c r="E192" s="13" t="s">
        <v>425</v>
      </c>
      <c r="F192" s="13"/>
      <c r="G192" s="13">
        <v>120</v>
      </c>
      <c r="H192" s="13" t="s">
        <v>461</v>
      </c>
      <c r="I192" s="13"/>
      <c r="J192" s="13"/>
      <c r="K192" s="13"/>
      <c r="L192" s="13"/>
      <c r="M192" s="13"/>
      <c r="N192" s="13"/>
      <c r="O192" s="13"/>
      <c r="P192" s="13"/>
      <c r="Q192" s="13"/>
      <c r="R192" s="13"/>
      <c r="S192" s="13"/>
      <c r="T192" s="13"/>
      <c r="U192" s="13"/>
      <c r="V192" s="13"/>
      <c r="W192" s="13">
        <v>396</v>
      </c>
      <c r="X192" s="13"/>
      <c r="Y192" s="13">
        <v>396</v>
      </c>
      <c r="Z192" s="13"/>
      <c r="AA192" s="13"/>
      <c r="AB192" s="13">
        <f t="shared" si="63"/>
        <v>0</v>
      </c>
      <c r="AC192" s="13"/>
      <c r="AD192" s="13"/>
      <c r="AE192" s="13">
        <f t="shared" si="64"/>
        <v>0</v>
      </c>
      <c r="AF192" s="13"/>
      <c r="AG192" s="13"/>
      <c r="AH192" s="13"/>
      <c r="AI192" s="13"/>
      <c r="AJ192" s="13"/>
      <c r="AK192" s="13">
        <f t="shared" si="65"/>
        <v>0</v>
      </c>
      <c r="AL192" s="13"/>
      <c r="AM192" s="13"/>
      <c r="AN192" s="13"/>
      <c r="AO192" s="13"/>
      <c r="AP192" s="13"/>
      <c r="AQ192" s="13"/>
      <c r="AR192" s="13"/>
      <c r="AS192" s="13"/>
      <c r="AT192" s="13"/>
      <c r="AU192" s="13"/>
      <c r="AV192" s="13"/>
      <c r="AW192" s="13"/>
      <c r="AX192" s="13"/>
      <c r="AY192" s="13"/>
      <c r="AZ192" s="13"/>
      <c r="BA192" s="13"/>
      <c r="BB192" s="13"/>
      <c r="BC192" s="13">
        <f t="shared" si="81"/>
        <v>0</v>
      </c>
      <c r="BD192" s="13">
        <v>0</v>
      </c>
      <c r="BE192" s="13"/>
      <c r="BF192" s="13"/>
      <c r="BG192" s="13">
        <v>240</v>
      </c>
      <c r="BH192" s="13"/>
      <c r="BI192" s="13">
        <v>240</v>
      </c>
      <c r="BJ192" s="13"/>
      <c r="BK192" s="13"/>
      <c r="BL192" s="13">
        <f t="shared" si="82"/>
        <v>0</v>
      </c>
      <c r="BM192" s="13">
        <v>0</v>
      </c>
      <c r="BN192" s="13"/>
      <c r="BO192" s="13"/>
      <c r="BP192" s="13"/>
      <c r="BQ192" s="13"/>
      <c r="BR192" s="13"/>
      <c r="BS192" s="13"/>
      <c r="BT192" s="13">
        <v>6</v>
      </c>
      <c r="BU192" s="13"/>
      <c r="BV192" s="13">
        <f t="shared" si="83"/>
        <v>0</v>
      </c>
      <c r="BW192" s="13">
        <v>0</v>
      </c>
      <c r="BX192" s="13"/>
      <c r="BY192" s="13">
        <f t="shared" si="71"/>
        <v>6</v>
      </c>
      <c r="BZ192" s="13"/>
      <c r="CA192" s="13"/>
      <c r="CB192" s="13"/>
      <c r="CC192" s="13"/>
      <c r="CD192" s="13"/>
      <c r="CE192" s="13"/>
      <c r="CF192" s="13">
        <f t="shared" si="84"/>
        <v>0</v>
      </c>
      <c r="CG192" s="13">
        <v>0</v>
      </c>
      <c r="CH192" s="13"/>
      <c r="CI192" s="13">
        <f t="shared" si="73"/>
        <v>0</v>
      </c>
      <c r="CJ192" s="13"/>
      <c r="CK192" s="13"/>
      <c r="CL192" s="13"/>
      <c r="CM192" s="13"/>
      <c r="CN192" s="13"/>
      <c r="CO192" s="13"/>
      <c r="CP192" s="13">
        <f t="shared" si="85"/>
        <v>0</v>
      </c>
      <c r="CQ192" s="13"/>
      <c r="CR192" s="13"/>
      <c r="CS192" s="13">
        <f t="shared" si="68"/>
        <v>0</v>
      </c>
    </row>
    <row r="193" spans="1:97">
      <c r="A193" s="13">
        <v>600127900</v>
      </c>
      <c r="B193" s="13"/>
      <c r="C193" s="13">
        <v>48</v>
      </c>
      <c r="D193" s="13"/>
      <c r="E193" s="13" t="s">
        <v>426</v>
      </c>
      <c r="F193" s="13" t="s">
        <v>464</v>
      </c>
      <c r="G193" s="13">
        <v>17.5</v>
      </c>
      <c r="H193" s="13" t="s">
        <v>451</v>
      </c>
      <c r="I193" s="13"/>
      <c r="J193" s="13"/>
      <c r="K193" s="13"/>
      <c r="L193" s="13"/>
      <c r="M193" s="13"/>
      <c r="N193" s="13"/>
      <c r="O193" s="13"/>
      <c r="P193" s="13"/>
      <c r="Q193" s="13"/>
      <c r="R193" s="13"/>
      <c r="S193" s="13"/>
      <c r="T193" s="13"/>
      <c r="U193" s="13"/>
      <c r="V193" s="13"/>
      <c r="W193" s="13">
        <v>400</v>
      </c>
      <c r="X193" s="13"/>
      <c r="Y193" s="13">
        <v>400</v>
      </c>
      <c r="Z193" s="13"/>
      <c r="AA193" s="13"/>
      <c r="AB193" s="13">
        <f t="shared" si="63"/>
        <v>0</v>
      </c>
      <c r="AC193" s="13"/>
      <c r="AD193" s="13"/>
      <c r="AE193" s="13">
        <f t="shared" si="64"/>
        <v>0</v>
      </c>
      <c r="AF193" s="13"/>
      <c r="AG193" s="13"/>
      <c r="AH193" s="13"/>
      <c r="AI193" s="13"/>
      <c r="AJ193" s="13"/>
      <c r="AK193" s="13">
        <f t="shared" si="65"/>
        <v>0</v>
      </c>
      <c r="AL193" s="13"/>
      <c r="AM193" s="13"/>
      <c r="AN193" s="13"/>
      <c r="AO193" s="13"/>
      <c r="AP193" s="13"/>
      <c r="AQ193" s="13"/>
      <c r="AR193" s="13"/>
      <c r="AS193" s="13"/>
      <c r="AT193" s="13"/>
      <c r="AU193" s="13"/>
      <c r="AV193" s="13"/>
      <c r="AW193" s="13"/>
      <c r="AX193" s="13"/>
      <c r="AY193" s="13"/>
      <c r="AZ193" s="13"/>
      <c r="BA193" s="13"/>
      <c r="BB193" s="13"/>
      <c r="BC193" s="13">
        <f t="shared" si="81"/>
        <v>0</v>
      </c>
      <c r="BD193" s="13">
        <v>0</v>
      </c>
      <c r="BE193" s="13"/>
      <c r="BF193" s="13"/>
      <c r="BG193" s="13"/>
      <c r="BH193" s="13"/>
      <c r="BI193" s="13"/>
      <c r="BJ193" s="13"/>
      <c r="BK193" s="13"/>
      <c r="BL193" s="13">
        <f t="shared" si="82"/>
        <v>0</v>
      </c>
      <c r="BM193" s="13">
        <v>0</v>
      </c>
      <c r="BN193" s="13"/>
      <c r="BO193" s="13"/>
      <c r="BP193" s="13">
        <v>400</v>
      </c>
      <c r="BQ193" s="13"/>
      <c r="BR193" s="13"/>
      <c r="BS193" s="13"/>
      <c r="BT193" s="13">
        <v>170</v>
      </c>
      <c r="BU193" s="13"/>
      <c r="BV193" s="13">
        <f t="shared" si="83"/>
        <v>400</v>
      </c>
      <c r="BW193" s="13">
        <v>400</v>
      </c>
      <c r="BX193" s="13"/>
      <c r="BY193" s="13">
        <f t="shared" si="71"/>
        <v>570</v>
      </c>
      <c r="BZ193" s="13"/>
      <c r="CA193" s="13"/>
      <c r="CB193" s="13"/>
      <c r="CC193" s="13"/>
      <c r="CD193" s="13"/>
      <c r="CE193" s="13"/>
      <c r="CF193" s="13">
        <f t="shared" si="84"/>
        <v>400</v>
      </c>
      <c r="CG193" s="13">
        <v>400</v>
      </c>
      <c r="CH193" s="13"/>
      <c r="CI193" s="13">
        <f t="shared" si="73"/>
        <v>400</v>
      </c>
      <c r="CJ193" s="13"/>
      <c r="CK193" s="13"/>
      <c r="CL193" s="13"/>
      <c r="CM193" s="13"/>
      <c r="CN193" s="13"/>
      <c r="CO193" s="13"/>
      <c r="CP193" s="13">
        <f t="shared" si="85"/>
        <v>400</v>
      </c>
      <c r="CQ193" s="13"/>
      <c r="CR193" s="13"/>
      <c r="CS193" s="13">
        <f t="shared" si="68"/>
        <v>0</v>
      </c>
    </row>
    <row r="194" spans="1:97">
      <c r="A194" s="13"/>
      <c r="B194" s="13"/>
      <c r="C194" s="13">
        <v>49</v>
      </c>
      <c r="D194" s="13"/>
      <c r="E194" s="13" t="s">
        <v>434</v>
      </c>
      <c r="F194" s="13" t="s">
        <v>497</v>
      </c>
      <c r="G194" s="13">
        <v>432.94</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v>30</v>
      </c>
      <c r="AY194" s="13"/>
      <c r="AZ194" s="13"/>
      <c r="BA194" s="13"/>
      <c r="BB194" s="13"/>
      <c r="BC194" s="13">
        <f t="shared" si="81"/>
        <v>30</v>
      </c>
      <c r="BD194" s="13">
        <v>30</v>
      </c>
      <c r="BE194" s="13"/>
      <c r="BF194" s="13"/>
      <c r="BG194" s="13"/>
      <c r="BH194" s="13"/>
      <c r="BI194" s="13">
        <v>30</v>
      </c>
      <c r="BJ194" s="13"/>
      <c r="BK194" s="13"/>
      <c r="BL194" s="13">
        <f t="shared" si="82"/>
        <v>0</v>
      </c>
      <c r="BM194" s="13">
        <v>0</v>
      </c>
      <c r="BN194" s="13"/>
      <c r="BO194" s="13"/>
      <c r="BP194" s="13"/>
      <c r="BQ194" s="13"/>
      <c r="BR194" s="13"/>
      <c r="BS194" s="13"/>
      <c r="BT194" s="13"/>
      <c r="BU194" s="13"/>
      <c r="BV194" s="13">
        <f t="shared" si="83"/>
        <v>0</v>
      </c>
      <c r="BW194" s="13">
        <v>0</v>
      </c>
      <c r="BX194" s="13"/>
      <c r="BY194" s="13">
        <f t="shared" si="71"/>
        <v>0</v>
      </c>
      <c r="BZ194" s="13"/>
      <c r="CA194" s="13"/>
      <c r="CB194" s="13"/>
      <c r="CC194" s="13"/>
      <c r="CD194" s="13"/>
      <c r="CE194" s="13"/>
      <c r="CF194" s="13">
        <f t="shared" si="84"/>
        <v>0</v>
      </c>
      <c r="CG194" s="13">
        <v>0</v>
      </c>
      <c r="CH194" s="13"/>
      <c r="CI194" s="13">
        <f t="shared" si="73"/>
        <v>0</v>
      </c>
      <c r="CJ194" s="13"/>
      <c r="CK194" s="13"/>
      <c r="CL194" s="13"/>
      <c r="CM194" s="13"/>
      <c r="CN194" s="13"/>
      <c r="CO194" s="13"/>
      <c r="CP194" s="13">
        <f t="shared" si="85"/>
        <v>0</v>
      </c>
      <c r="CQ194" s="13"/>
      <c r="CR194" s="13"/>
      <c r="CS194" s="13">
        <f t="shared" si="68"/>
        <v>0</v>
      </c>
    </row>
    <row r="195" spans="1:97">
      <c r="A195" s="13">
        <v>510070900</v>
      </c>
      <c r="B195" s="13"/>
      <c r="C195" s="13">
        <v>50</v>
      </c>
      <c r="D195" s="13" t="s">
        <v>492</v>
      </c>
      <c r="E195" s="13" t="s">
        <v>489</v>
      </c>
      <c r="F195" s="13" t="s">
        <v>490</v>
      </c>
      <c r="G195" s="13">
        <v>90</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v>1000</v>
      </c>
      <c r="CA195" s="13"/>
      <c r="CB195" s="13"/>
      <c r="CC195" s="13"/>
      <c r="CD195" s="13"/>
      <c r="CE195" s="13"/>
      <c r="CF195" s="13">
        <f t="shared" si="84"/>
        <v>1000</v>
      </c>
      <c r="CG195" s="13">
        <v>1000</v>
      </c>
      <c r="CH195" s="13"/>
      <c r="CI195" s="13">
        <f t="shared" si="73"/>
        <v>1000</v>
      </c>
      <c r="CJ195" s="13"/>
      <c r="CK195" s="13"/>
      <c r="CL195" s="13"/>
      <c r="CM195" s="13"/>
      <c r="CN195" s="13"/>
      <c r="CO195" s="13"/>
      <c r="CP195" s="13">
        <f t="shared" si="85"/>
        <v>1000</v>
      </c>
      <c r="CQ195" s="13"/>
      <c r="CR195" s="13"/>
      <c r="CS195" s="13">
        <f t="shared" si="68"/>
        <v>0</v>
      </c>
    </row>
    <row r="196" spans="1:97">
      <c r="A196" s="13">
        <v>620005800</v>
      </c>
      <c r="B196" s="13"/>
      <c r="C196" s="13">
        <v>51</v>
      </c>
      <c r="D196" s="13" t="s">
        <v>492</v>
      </c>
      <c r="E196" s="13" t="s">
        <v>491</v>
      </c>
      <c r="F196" s="13" t="s">
        <v>418</v>
      </c>
      <c r="G196" s="13">
        <v>12</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v>2000</v>
      </c>
      <c r="CA196" s="13"/>
      <c r="CB196" s="13"/>
      <c r="CC196" s="13"/>
      <c r="CD196" s="13"/>
      <c r="CE196" s="13"/>
      <c r="CF196" s="13">
        <f t="shared" si="84"/>
        <v>2000</v>
      </c>
      <c r="CG196" s="13">
        <v>2000</v>
      </c>
      <c r="CH196" s="13"/>
      <c r="CI196" s="13">
        <f t="shared" si="73"/>
        <v>2000</v>
      </c>
      <c r="CJ196" s="13"/>
      <c r="CK196" s="13"/>
      <c r="CL196" s="13"/>
      <c r="CM196" s="13"/>
      <c r="CN196" s="13"/>
      <c r="CO196" s="13"/>
      <c r="CP196" s="13">
        <f t="shared" si="85"/>
        <v>2000</v>
      </c>
      <c r="CQ196" s="13"/>
      <c r="CR196" s="13"/>
      <c r="CS196" s="13">
        <f t="shared" si="68"/>
        <v>0</v>
      </c>
    </row>
    <row r="197" spans="1:97">
      <c r="A197" s="13">
        <v>510070700</v>
      </c>
      <c r="B197" s="13"/>
      <c r="C197" s="13">
        <v>52</v>
      </c>
      <c r="D197" s="13" t="s">
        <v>496</v>
      </c>
      <c r="E197" s="13" t="s">
        <v>493</v>
      </c>
      <c r="F197" s="13" t="s">
        <v>494</v>
      </c>
      <c r="G197" s="13">
        <v>3.9</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v>1000</v>
      </c>
      <c r="CA197" s="13"/>
      <c r="CB197" s="13"/>
      <c r="CC197" s="13"/>
      <c r="CD197" s="13"/>
      <c r="CE197" s="13"/>
      <c r="CF197" s="13">
        <f t="shared" si="84"/>
        <v>1000</v>
      </c>
      <c r="CG197" s="13">
        <v>1000</v>
      </c>
      <c r="CH197" s="13"/>
      <c r="CI197" s="13">
        <f t="shared" si="73"/>
        <v>1000</v>
      </c>
      <c r="CJ197" s="13"/>
      <c r="CK197" s="13"/>
      <c r="CL197" s="13"/>
      <c r="CM197" s="13"/>
      <c r="CN197" s="13"/>
      <c r="CO197" s="13"/>
      <c r="CP197" s="13">
        <f t="shared" si="85"/>
        <v>1000</v>
      </c>
      <c r="CQ197" s="13"/>
      <c r="CR197" s="13"/>
      <c r="CS197" s="13">
        <f t="shared" si="68"/>
        <v>0</v>
      </c>
    </row>
    <row r="198" spans="1:97">
      <c r="A198" s="13">
        <v>510070800</v>
      </c>
      <c r="B198" s="13"/>
      <c r="C198" s="13">
        <v>53</v>
      </c>
      <c r="D198" s="13" t="s">
        <v>496</v>
      </c>
      <c r="E198" s="13" t="s">
        <v>495</v>
      </c>
      <c r="F198" s="13" t="s">
        <v>494</v>
      </c>
      <c r="G198" s="13">
        <v>9</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v>1000</v>
      </c>
      <c r="CA198" s="13"/>
      <c r="CB198" s="13"/>
      <c r="CC198" s="13"/>
      <c r="CD198" s="13"/>
      <c r="CE198" s="13"/>
      <c r="CF198" s="13">
        <f t="shared" si="84"/>
        <v>1000</v>
      </c>
      <c r="CG198" s="13">
        <v>1000</v>
      </c>
      <c r="CH198" s="13"/>
      <c r="CI198" s="13">
        <f t="shared" si="73"/>
        <v>1000</v>
      </c>
      <c r="CJ198" s="13"/>
      <c r="CK198" s="13"/>
      <c r="CL198" s="13"/>
      <c r="CM198" s="13"/>
      <c r="CN198" s="13"/>
      <c r="CO198" s="13"/>
      <c r="CP198" s="13">
        <f t="shared" si="85"/>
        <v>1000</v>
      </c>
      <c r="CQ198" s="13"/>
      <c r="CR198" s="13"/>
      <c r="CS198" s="13">
        <f t="shared" si="68"/>
        <v>0</v>
      </c>
    </row>
    <row r="199" spans="1:97">
      <c r="A199" s="13">
        <v>500074802</v>
      </c>
      <c r="B199" s="13"/>
      <c r="C199" s="13">
        <v>54</v>
      </c>
      <c r="D199" s="13" t="s">
        <v>501</v>
      </c>
      <c r="E199" s="13" t="s">
        <v>500</v>
      </c>
      <c r="F199" s="13" t="s">
        <v>415</v>
      </c>
      <c r="G199" s="13">
        <v>333</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v>1000</v>
      </c>
      <c r="CA199" s="13"/>
      <c r="CB199" s="13"/>
      <c r="CC199" s="13"/>
      <c r="CD199" s="13"/>
      <c r="CE199" s="13"/>
      <c r="CF199" s="13">
        <f t="shared" si="84"/>
        <v>1000</v>
      </c>
      <c r="CG199" s="13">
        <v>1000</v>
      </c>
      <c r="CH199" s="13"/>
      <c r="CI199" s="13">
        <f t="shared" si="73"/>
        <v>1000</v>
      </c>
      <c r="CJ199" s="13"/>
      <c r="CK199" s="13"/>
      <c r="CL199" s="13"/>
      <c r="CM199" s="13"/>
      <c r="CN199" s="13"/>
      <c r="CO199" s="13"/>
      <c r="CP199" s="13">
        <f t="shared" si="85"/>
        <v>1000</v>
      </c>
      <c r="CQ199" s="13"/>
      <c r="CR199" s="13"/>
      <c r="CS199" s="13"/>
    </row>
    <row r="200" spans="1:97">
      <c r="A200" s="13">
        <v>650143100</v>
      </c>
      <c r="B200" s="13"/>
      <c r="C200" s="13">
        <v>55</v>
      </c>
      <c r="D200" s="13" t="s">
        <v>409</v>
      </c>
      <c r="E200" s="13" t="s">
        <v>502</v>
      </c>
      <c r="F200" s="13" t="s">
        <v>418</v>
      </c>
      <c r="G200" s="13">
        <v>3.7</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v>4000</v>
      </c>
      <c r="CA200" s="13"/>
      <c r="CB200" s="13"/>
      <c r="CC200" s="13"/>
      <c r="CD200" s="13"/>
      <c r="CE200" s="13"/>
      <c r="CF200" s="13">
        <f t="shared" si="84"/>
        <v>4000</v>
      </c>
      <c r="CG200" s="13">
        <v>4000</v>
      </c>
      <c r="CH200" s="13"/>
      <c r="CI200" s="13">
        <f t="shared" si="73"/>
        <v>4000</v>
      </c>
      <c r="CJ200" s="13"/>
      <c r="CK200" s="13"/>
      <c r="CL200" s="13"/>
      <c r="CM200" s="13"/>
      <c r="CN200" s="13"/>
      <c r="CO200" s="13"/>
      <c r="CP200" s="13">
        <f t="shared" si="85"/>
        <v>4000</v>
      </c>
      <c r="CQ200" s="13"/>
      <c r="CR200" s="13"/>
      <c r="CS200" s="13"/>
    </row>
    <row r="201" spans="1:97">
      <c r="A201" s="13">
        <v>650143200</v>
      </c>
      <c r="B201" s="13"/>
      <c r="C201" s="13">
        <v>56</v>
      </c>
      <c r="D201" s="13" t="s">
        <v>409</v>
      </c>
      <c r="E201" s="13" t="s">
        <v>503</v>
      </c>
      <c r="F201" s="13" t="s">
        <v>418</v>
      </c>
      <c r="G201" s="13">
        <v>3.7</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v>4000</v>
      </c>
      <c r="CA201" s="13"/>
      <c r="CB201" s="13"/>
      <c r="CC201" s="13"/>
      <c r="CD201" s="13"/>
      <c r="CE201" s="13"/>
      <c r="CF201" s="13">
        <f t="shared" si="84"/>
        <v>4000</v>
      </c>
      <c r="CG201" s="13">
        <v>4000</v>
      </c>
      <c r="CH201" s="13"/>
      <c r="CI201" s="13">
        <f t="shared" si="73"/>
        <v>4000</v>
      </c>
      <c r="CJ201" s="13"/>
      <c r="CK201" s="13"/>
      <c r="CL201" s="13"/>
      <c r="CM201" s="13"/>
      <c r="CN201" s="13"/>
      <c r="CO201" s="13"/>
      <c r="CP201" s="13">
        <f t="shared" si="85"/>
        <v>4000</v>
      </c>
      <c r="CQ201" s="13"/>
      <c r="CR201" s="13"/>
      <c r="CS201" s="13"/>
    </row>
  </sheetData>
  <autoFilter ref="A145:H194" xr:uid="{CD1B1BB5-DFCF-4749-954D-175D7F8E28B9}"/>
  <phoneticPr fontId="4"/>
  <conditionalFormatting sqref="A146">
    <cfRule type="duplicateValues" dxfId="27" priority="14"/>
  </conditionalFormatting>
  <conditionalFormatting sqref="A147">
    <cfRule type="duplicateValues" dxfId="26" priority="13"/>
  </conditionalFormatting>
  <conditionalFormatting sqref="A148">
    <cfRule type="duplicateValues" dxfId="25" priority="12"/>
  </conditionalFormatting>
  <conditionalFormatting sqref="A149">
    <cfRule type="duplicateValues" dxfId="24" priority="11"/>
  </conditionalFormatting>
  <conditionalFormatting sqref="A150">
    <cfRule type="duplicateValues" dxfId="23" priority="10"/>
  </conditionalFormatting>
  <conditionalFormatting sqref="A151">
    <cfRule type="duplicateValues" dxfId="22" priority="9"/>
  </conditionalFormatting>
  <conditionalFormatting sqref="A152">
    <cfRule type="duplicateValues" dxfId="21" priority="8"/>
  </conditionalFormatting>
  <conditionalFormatting sqref="A153">
    <cfRule type="duplicateValues" dxfId="20" priority="7"/>
  </conditionalFormatting>
  <conditionalFormatting sqref="A154">
    <cfRule type="duplicateValues" dxfId="19" priority="6"/>
  </conditionalFormatting>
  <conditionalFormatting sqref="A155">
    <cfRule type="duplicateValues" dxfId="18" priority="5"/>
  </conditionalFormatting>
  <conditionalFormatting sqref="A156">
    <cfRule type="duplicateValues" dxfId="17" priority="4"/>
  </conditionalFormatting>
  <conditionalFormatting sqref="A157">
    <cfRule type="duplicateValues" dxfId="16" priority="3"/>
  </conditionalFormatting>
  <conditionalFormatting sqref="A158">
    <cfRule type="duplicateValues" dxfId="15" priority="2"/>
  </conditionalFormatting>
  <conditionalFormatting sqref="A159">
    <cfRule type="duplicateValues" dxfId="14" priority="1"/>
  </conditionalFormatting>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B9B9-8BD8-49E7-9A2F-A4039CE34168}">
  <dimension ref="A2:CC172"/>
  <sheetViews>
    <sheetView zoomScale="70" zoomScaleNormal="70" workbookViewId="0">
      <pane xSplit="8" ySplit="5" topLeftCell="BU6" activePane="bottomRight" state="frozen"/>
      <selection pane="topRight" activeCell="I1" sqref="I1"/>
      <selection pane="bottomLeft" activeCell="A6" sqref="A6"/>
      <selection pane="bottomRight" activeCell="AY7" sqref="AY7:AY139"/>
    </sheetView>
  </sheetViews>
  <sheetFormatPr defaultRowHeight="18"/>
  <cols>
    <col min="1" max="1" width="9.33203125" customWidth="1"/>
    <col min="3" max="3" width="13.08203125" customWidth="1"/>
    <col min="4" max="4" width="17.08203125" customWidth="1"/>
    <col min="5" max="5" width="49.08203125" customWidth="1"/>
    <col min="6" max="6" width="16.75" customWidth="1"/>
    <col min="7" max="7" width="12.83203125" customWidth="1"/>
    <col min="9" max="9" width="11.33203125" customWidth="1"/>
    <col min="10" max="10" width="14.08203125" customWidth="1"/>
    <col min="11" max="11" width="17" customWidth="1"/>
    <col min="14" max="14" width="10.58203125" customWidth="1"/>
    <col min="44" max="44" width="10.58203125" bestFit="1" customWidth="1"/>
    <col min="45" max="45" width="10.25" bestFit="1" customWidth="1"/>
    <col min="46" max="48" width="10.25" customWidth="1"/>
    <col min="49" max="49" width="8.83203125" customWidth="1"/>
    <col min="51" max="51" width="8.08203125" customWidth="1"/>
    <col min="52" max="52" width="10.5" customWidth="1"/>
    <col min="55" max="55" width="9.33203125" customWidth="1"/>
    <col min="59" max="59" width="10.5" customWidth="1"/>
    <col min="61" max="61" width="8.08203125" customWidth="1"/>
    <col min="63" max="64" width="9.33203125" customWidth="1"/>
    <col min="68" max="68" width="10.5" customWidth="1"/>
    <col min="70" max="70" width="8.08203125" customWidth="1"/>
    <col min="72" max="73" width="9.33203125" customWidth="1"/>
    <col min="77" max="77" width="10.5" customWidth="1"/>
    <col min="79" max="79" width="8.08203125" customWidth="1"/>
    <col min="81" max="81" width="8.58203125"/>
  </cols>
  <sheetData>
    <row r="2" spans="1:81">
      <c r="AO2" s="76"/>
    </row>
    <row r="4" spans="1:81">
      <c r="F4" s="60" t="s">
        <v>278</v>
      </c>
      <c r="G4" s="27"/>
      <c r="H4" s="27"/>
      <c r="L4" t="s">
        <v>237</v>
      </c>
      <c r="N4" t="s">
        <v>280</v>
      </c>
      <c r="Q4" t="s">
        <v>238</v>
      </c>
      <c r="S4" t="s">
        <v>280</v>
      </c>
      <c r="V4" t="s">
        <v>240</v>
      </c>
      <c r="Y4" t="s">
        <v>280</v>
      </c>
      <c r="AB4" t="s">
        <v>239</v>
      </c>
      <c r="AE4" t="s">
        <v>280</v>
      </c>
      <c r="AK4" t="s">
        <v>280</v>
      </c>
      <c r="BB4" t="s">
        <v>303</v>
      </c>
    </row>
    <row r="5" spans="1:81" ht="33">
      <c r="A5" s="36" t="s">
        <v>205</v>
      </c>
      <c r="B5" s="16" t="s">
        <v>0</v>
      </c>
      <c r="C5" s="36" t="s">
        <v>2</v>
      </c>
      <c r="D5" s="37" t="s">
        <v>3</v>
      </c>
      <c r="E5" s="36" t="s">
        <v>4</v>
      </c>
      <c r="F5" s="37" t="s">
        <v>5</v>
      </c>
      <c r="G5" s="38" t="s">
        <v>6</v>
      </c>
      <c r="H5" s="38" t="s">
        <v>7</v>
      </c>
      <c r="I5" s="36" t="s">
        <v>124</v>
      </c>
      <c r="J5" s="36" t="s">
        <v>125</v>
      </c>
      <c r="K5" s="36" t="s">
        <v>126</v>
      </c>
      <c r="L5" s="36" t="s">
        <v>8</v>
      </c>
      <c r="M5" s="36" t="s">
        <v>9</v>
      </c>
      <c r="N5" s="39" t="s">
        <v>10</v>
      </c>
      <c r="O5" s="36" t="s">
        <v>206</v>
      </c>
      <c r="P5" s="36" t="s">
        <v>207</v>
      </c>
      <c r="Q5" s="36" t="s">
        <v>211</v>
      </c>
      <c r="R5" s="36" t="s">
        <v>212</v>
      </c>
      <c r="S5" s="39" t="s">
        <v>249</v>
      </c>
      <c r="T5" s="36" t="s">
        <v>219</v>
      </c>
      <c r="U5" s="36" t="s">
        <v>220</v>
      </c>
      <c r="V5" s="36" t="s">
        <v>211</v>
      </c>
      <c r="W5" s="36" t="s">
        <v>243</v>
      </c>
      <c r="X5" s="36" t="s">
        <v>244</v>
      </c>
      <c r="Y5" s="39" t="s">
        <v>250</v>
      </c>
      <c r="Z5" s="36" t="s">
        <v>229</v>
      </c>
      <c r="AA5" s="36" t="s">
        <v>230</v>
      </c>
      <c r="AB5" s="36" t="s">
        <v>211</v>
      </c>
      <c r="AC5" s="36" t="s">
        <v>243</v>
      </c>
      <c r="AD5" s="36" t="s">
        <v>244</v>
      </c>
      <c r="AE5" s="39" t="s">
        <v>251</v>
      </c>
      <c r="AF5" s="36" t="s">
        <v>247</v>
      </c>
      <c r="AG5" s="36" t="s">
        <v>248</v>
      </c>
      <c r="AH5" s="36" t="s">
        <v>211</v>
      </c>
      <c r="AI5" s="55" t="s">
        <v>243</v>
      </c>
      <c r="AJ5" s="36" t="s">
        <v>244</v>
      </c>
      <c r="AK5" s="39" t="s">
        <v>281</v>
      </c>
      <c r="AL5" s="36" t="s">
        <v>282</v>
      </c>
      <c r="AM5" s="62" t="s">
        <v>283</v>
      </c>
      <c r="AN5" s="63" t="s">
        <v>284</v>
      </c>
      <c r="AO5" s="62" t="s">
        <v>287</v>
      </c>
      <c r="AP5" s="63" t="s">
        <v>289</v>
      </c>
      <c r="AQ5" s="62" t="s">
        <v>288</v>
      </c>
      <c r="AR5" s="63" t="s">
        <v>290</v>
      </c>
      <c r="AS5" s="62" t="s">
        <v>291</v>
      </c>
      <c r="AT5" s="62" t="s">
        <v>294</v>
      </c>
      <c r="AU5" s="62" t="s">
        <v>304</v>
      </c>
      <c r="AV5" s="75" t="s">
        <v>292</v>
      </c>
      <c r="AW5" s="74" t="s">
        <v>293</v>
      </c>
      <c r="AX5" s="36" t="s">
        <v>285</v>
      </c>
      <c r="AY5" s="36" t="s">
        <v>296</v>
      </c>
      <c r="AZ5" s="55" t="s">
        <v>286</v>
      </c>
      <c r="BA5" s="36" t="s">
        <v>244</v>
      </c>
      <c r="BB5" s="39" t="s">
        <v>295</v>
      </c>
      <c r="BC5" s="36" t="s">
        <v>297</v>
      </c>
      <c r="BD5" s="62" t="s">
        <v>298</v>
      </c>
      <c r="BE5" s="63" t="s">
        <v>299</v>
      </c>
      <c r="BF5" s="36" t="s">
        <v>300</v>
      </c>
      <c r="BG5" s="55" t="s">
        <v>301</v>
      </c>
      <c r="BH5" s="36" t="s">
        <v>244</v>
      </c>
      <c r="BI5" s="36" t="s">
        <v>296</v>
      </c>
      <c r="BJ5" s="39" t="s">
        <v>302</v>
      </c>
      <c r="BK5" s="36" t="s">
        <v>359</v>
      </c>
      <c r="BL5" s="36" t="s">
        <v>362</v>
      </c>
      <c r="BM5" s="62" t="s">
        <v>298</v>
      </c>
      <c r="BN5" s="63" t="s">
        <v>299</v>
      </c>
      <c r="BO5" s="36" t="s">
        <v>360</v>
      </c>
      <c r="BP5" s="55" t="s">
        <v>361</v>
      </c>
      <c r="BQ5" s="36" t="s">
        <v>244</v>
      </c>
      <c r="BR5" s="36" t="s">
        <v>296</v>
      </c>
      <c r="BS5" s="39" t="s">
        <v>367</v>
      </c>
      <c r="BT5" s="36" t="s">
        <v>368</v>
      </c>
      <c r="BU5" s="36" t="s">
        <v>362</v>
      </c>
      <c r="BV5" s="62" t="s">
        <v>298</v>
      </c>
      <c r="BW5" s="63" t="s">
        <v>299</v>
      </c>
      <c r="BX5" s="36" t="s">
        <v>369</v>
      </c>
      <c r="BY5" s="55" t="s">
        <v>370</v>
      </c>
      <c r="BZ5" s="36" t="s">
        <v>244</v>
      </c>
      <c r="CA5" s="36" t="s">
        <v>296</v>
      </c>
      <c r="CB5" s="39" t="s">
        <v>371</v>
      </c>
    </row>
    <row r="6" spans="1:81">
      <c r="A6" s="13"/>
      <c r="B6" s="2" t="s">
        <v>11</v>
      </c>
      <c r="C6" s="3" t="s">
        <v>12</v>
      </c>
      <c r="D6" s="13" t="s">
        <v>127</v>
      </c>
      <c r="E6" s="3" t="s">
        <v>13</v>
      </c>
      <c r="F6" s="13"/>
      <c r="G6" s="13" t="s">
        <v>162</v>
      </c>
      <c r="H6" s="13"/>
      <c r="I6" s="13"/>
      <c r="J6" s="13"/>
      <c r="K6" s="13"/>
      <c r="L6" s="13"/>
      <c r="M6" s="13"/>
      <c r="N6" s="22"/>
      <c r="O6" s="13"/>
      <c r="P6" s="13"/>
      <c r="Q6" s="13"/>
      <c r="R6" s="13"/>
      <c r="S6" s="13"/>
      <c r="T6" s="13"/>
      <c r="U6" s="13"/>
      <c r="V6" s="13"/>
      <c r="W6" s="13">
        <f t="shared" ref="W6:W37" si="0">R6+T6-U6</f>
        <v>0</v>
      </c>
      <c r="X6" s="13"/>
      <c r="Y6" s="13"/>
      <c r="Z6" s="13"/>
      <c r="AA6" s="13"/>
      <c r="AB6" s="13"/>
      <c r="AC6" s="13">
        <f>W6+Z6-AA6</f>
        <v>0</v>
      </c>
      <c r="AD6" s="33">
        <v>0</v>
      </c>
      <c r="AJ6" s="13"/>
      <c r="AK6" s="13"/>
      <c r="AL6" s="13"/>
      <c r="AM6" s="13"/>
      <c r="AN6" s="13"/>
      <c r="AY6" s="13"/>
      <c r="AZ6" s="13"/>
      <c r="BA6" s="13"/>
      <c r="BB6" s="13"/>
      <c r="BC6" s="13"/>
      <c r="BD6" s="13"/>
      <c r="BE6" s="13"/>
      <c r="BG6" s="13"/>
      <c r="BH6" s="13"/>
      <c r="BI6" s="13"/>
      <c r="BJ6" s="13"/>
      <c r="BK6" s="13"/>
      <c r="BL6" s="13"/>
      <c r="BM6" s="13"/>
      <c r="BN6" s="13"/>
      <c r="BP6" s="13"/>
      <c r="BQ6" s="13"/>
      <c r="BR6" s="13"/>
      <c r="BS6" s="13"/>
      <c r="BT6" s="13"/>
      <c r="BU6" s="13"/>
      <c r="BV6" s="13"/>
      <c r="BW6" s="13"/>
      <c r="BY6" s="13"/>
      <c r="BZ6" s="13"/>
      <c r="CA6" s="13"/>
      <c r="CB6" s="13"/>
    </row>
    <row r="7" spans="1:81">
      <c r="A7" s="13" t="s">
        <v>316</v>
      </c>
      <c r="B7" s="2">
        <v>1</v>
      </c>
      <c r="C7" s="4">
        <v>120128600</v>
      </c>
      <c r="D7" s="13" t="s">
        <v>129</v>
      </c>
      <c r="E7" s="6" t="s">
        <v>14</v>
      </c>
      <c r="F7" s="13" t="s">
        <v>253</v>
      </c>
      <c r="G7" s="13">
        <v>30</v>
      </c>
      <c r="H7" s="13"/>
      <c r="I7" s="13">
        <v>400</v>
      </c>
      <c r="J7" s="13"/>
      <c r="K7" s="13">
        <v>100</v>
      </c>
      <c r="L7" s="13">
        <v>20</v>
      </c>
      <c r="M7" s="13">
        <v>300</v>
      </c>
      <c r="N7" s="13">
        <f>(I7+J7)-K7</f>
        <v>300</v>
      </c>
      <c r="O7" s="13"/>
      <c r="P7" s="13">
        <v>220</v>
      </c>
      <c r="Q7" s="13">
        <v>150</v>
      </c>
      <c r="R7" s="13">
        <f>N7+O7-P7</f>
        <v>80</v>
      </c>
      <c r="S7" s="13">
        <f>Q7+R7</f>
        <v>230</v>
      </c>
      <c r="T7" s="13"/>
      <c r="U7" s="13">
        <v>80</v>
      </c>
      <c r="V7">
        <v>24</v>
      </c>
      <c r="W7" s="13">
        <f t="shared" si="0"/>
        <v>0</v>
      </c>
      <c r="X7" s="13">
        <f>W7</f>
        <v>0</v>
      </c>
      <c r="Y7" s="13">
        <f>V7+X7</f>
        <v>24</v>
      </c>
      <c r="Z7" s="13"/>
      <c r="AA7" s="13"/>
      <c r="AB7" s="13">
        <v>24</v>
      </c>
      <c r="AC7" s="13">
        <f>X7+Z7-AA7</f>
        <v>0</v>
      </c>
      <c r="AD7" s="13">
        <v>0</v>
      </c>
      <c r="AE7" s="13">
        <f>AB7+AD7</f>
        <v>24</v>
      </c>
      <c r="AF7" s="13"/>
      <c r="AG7" s="13"/>
      <c r="AH7" s="13">
        <v>24</v>
      </c>
      <c r="AI7" s="56">
        <f>AD7+AF7-AG7</f>
        <v>0</v>
      </c>
      <c r="AJ7" s="56">
        <v>0</v>
      </c>
      <c r="AK7" s="13">
        <f>AJ7+AH7</f>
        <v>24</v>
      </c>
      <c r="AL7" s="6">
        <v>80</v>
      </c>
      <c r="AM7" s="13"/>
      <c r="AN7" s="13"/>
      <c r="AO7" s="13">
        <v>120</v>
      </c>
      <c r="AP7" s="65">
        <v>20</v>
      </c>
      <c r="AQ7" s="13"/>
      <c r="AR7" s="64"/>
      <c r="AS7" s="64"/>
      <c r="AT7" s="64"/>
      <c r="AU7" s="6">
        <v>80</v>
      </c>
      <c r="AV7" s="6"/>
      <c r="AW7" s="6">
        <f>AO7+AP7+AQ7+AR7+AS7+AV7</f>
        <v>140</v>
      </c>
      <c r="AX7" s="13">
        <f>AU7</f>
        <v>80</v>
      </c>
      <c r="AY7" s="13"/>
      <c r="AZ7" s="13">
        <f>(AL7+AJ7+AV7+AW7)-(AM7+AN7+AO7+AP7+AQ7+AR7+AS7+AT7+AU7)</f>
        <v>0</v>
      </c>
      <c r="BA7" s="13">
        <v>0</v>
      </c>
      <c r="BB7" s="13">
        <f t="shared" ref="BB7:BB38" si="1">AX7+BA7</f>
        <v>80</v>
      </c>
      <c r="BC7" s="13">
        <v>125</v>
      </c>
      <c r="BD7" s="13"/>
      <c r="BE7" s="13"/>
      <c r="BF7" s="13">
        <v>0</v>
      </c>
      <c r="BG7" s="13">
        <f>BA7+BC7-(BD7+BE7)</f>
        <v>125</v>
      </c>
      <c r="BH7" s="13">
        <v>125</v>
      </c>
      <c r="BI7" s="13"/>
      <c r="BJ7" s="13">
        <f>BA7+BC7-(BD7+BE7)+BF7</f>
        <v>125</v>
      </c>
      <c r="BK7" s="13"/>
      <c r="BL7" s="13"/>
      <c r="BM7" s="13">
        <v>120</v>
      </c>
      <c r="BN7" s="13"/>
      <c r="BO7" s="13">
        <v>0</v>
      </c>
      <c r="BP7" s="13">
        <f>BH7+BK7-(BM7+BN7)</f>
        <v>5</v>
      </c>
      <c r="BQ7" s="13">
        <v>5</v>
      </c>
      <c r="BR7" s="13"/>
      <c r="BS7" s="13">
        <f>BO7+BQ7</f>
        <v>5</v>
      </c>
      <c r="BT7" s="13"/>
      <c r="BU7" s="13"/>
      <c r="BV7" s="13"/>
      <c r="BW7" s="13"/>
      <c r="BX7" s="13">
        <v>0</v>
      </c>
      <c r="BY7" s="13">
        <f>BQ7+BT7-(BV7+BW7)</f>
        <v>5</v>
      </c>
      <c r="BZ7" s="13">
        <v>5</v>
      </c>
      <c r="CA7" s="13"/>
      <c r="CB7" s="13">
        <f>BX7+BZ7</f>
        <v>5</v>
      </c>
      <c r="CC7">
        <v>5</v>
      </c>
    </row>
    <row r="8" spans="1:81">
      <c r="A8" s="13" t="s">
        <v>316</v>
      </c>
      <c r="B8" s="2">
        <v>2</v>
      </c>
      <c r="C8" s="4">
        <v>230007700</v>
      </c>
      <c r="D8" s="13" t="s">
        <v>130</v>
      </c>
      <c r="E8" s="6" t="s">
        <v>186</v>
      </c>
      <c r="F8" s="13" t="s">
        <v>257</v>
      </c>
      <c r="G8" s="13">
        <v>1380</v>
      </c>
      <c r="H8" s="13"/>
      <c r="I8" s="13">
        <v>40</v>
      </c>
      <c r="J8" s="13"/>
      <c r="K8" s="13">
        <v>19</v>
      </c>
      <c r="L8" s="24">
        <v>19</v>
      </c>
      <c r="M8" s="13">
        <v>21</v>
      </c>
      <c r="N8" s="13">
        <f>(I8+J8)-K8</f>
        <v>21</v>
      </c>
      <c r="O8" s="13"/>
      <c r="P8" s="13"/>
      <c r="Q8" s="13">
        <v>15</v>
      </c>
      <c r="R8" s="13">
        <f t="shared" ref="R8:R38" si="2">N8+O8-P8</f>
        <v>21</v>
      </c>
      <c r="S8" s="13">
        <f t="shared" ref="S8:S71" si="3">Q8+R8</f>
        <v>36</v>
      </c>
      <c r="T8" s="13"/>
      <c r="U8" s="13"/>
      <c r="V8">
        <v>1</v>
      </c>
      <c r="W8" s="13">
        <f t="shared" si="0"/>
        <v>21</v>
      </c>
      <c r="X8" s="13">
        <f>W8</f>
        <v>21</v>
      </c>
      <c r="Y8" s="13">
        <f t="shared" ref="Y8:Y71" si="4">V8+X8</f>
        <v>22</v>
      </c>
      <c r="Z8" s="13"/>
      <c r="AA8" s="13"/>
      <c r="AB8" s="13">
        <v>0</v>
      </c>
      <c r="AC8" s="13">
        <f t="shared" ref="AC8:AC71" si="5">X8+Z8-AA8</f>
        <v>21</v>
      </c>
      <c r="AD8" s="13">
        <v>21</v>
      </c>
      <c r="AE8" s="13">
        <f t="shared" ref="AE8:AE71" si="6">AB8+AD8</f>
        <v>21</v>
      </c>
      <c r="AF8" s="13"/>
      <c r="AG8" s="13"/>
      <c r="AH8" s="13">
        <v>0</v>
      </c>
      <c r="AI8" s="56">
        <f>AD8+AF8-AG8</f>
        <v>21</v>
      </c>
      <c r="AJ8" s="56">
        <v>21</v>
      </c>
      <c r="AK8" s="13">
        <f>AJ8+AH8</f>
        <v>21</v>
      </c>
      <c r="AL8" s="13"/>
      <c r="AM8" s="13">
        <v>5</v>
      </c>
      <c r="AN8" s="13">
        <v>2</v>
      </c>
      <c r="AO8" s="13"/>
      <c r="AP8" s="65"/>
      <c r="AQ8" s="13"/>
      <c r="AR8" s="64"/>
      <c r="AS8" s="64"/>
      <c r="AT8" s="6">
        <v>4</v>
      </c>
      <c r="AU8" s="6">
        <v>10</v>
      </c>
      <c r="AV8" s="6">
        <v>20</v>
      </c>
      <c r="AW8" s="6">
        <f t="shared" ref="AW8:AW71" si="7">AO8+AP8+AQ8+AR8+AS8+AV8</f>
        <v>20</v>
      </c>
      <c r="AX8" s="13">
        <f>AU8</f>
        <v>10</v>
      </c>
      <c r="AY8" s="13">
        <v>27</v>
      </c>
      <c r="AZ8" s="13">
        <f>(AJ8+AL8+AV8+AY8)-(AM8+AN8+AO8+AQ8+AS8+AT8+AU8)</f>
        <v>47</v>
      </c>
      <c r="BA8" s="13">
        <v>47</v>
      </c>
      <c r="BB8" s="13">
        <f t="shared" si="1"/>
        <v>57</v>
      </c>
      <c r="BC8" s="13"/>
      <c r="BD8" s="13"/>
      <c r="BE8" s="13"/>
      <c r="BF8" s="13">
        <v>1</v>
      </c>
      <c r="BG8" s="13">
        <f t="shared" ref="BG8:BG71" si="8">BA8+BC8-(BD8+BE8)</f>
        <v>47</v>
      </c>
      <c r="BH8" s="13">
        <v>47</v>
      </c>
      <c r="BI8" s="13"/>
      <c r="BJ8" s="13">
        <f t="shared" ref="BJ8:BJ71" si="9">BA8+BC8-(BD8+BE8)+BF8</f>
        <v>48</v>
      </c>
      <c r="BK8" s="13"/>
      <c r="BL8" s="13"/>
      <c r="BM8" s="13"/>
      <c r="BN8" s="13"/>
      <c r="BO8" s="13">
        <v>1</v>
      </c>
      <c r="BP8" s="13">
        <f t="shared" ref="BP8:BP71" si="10">BH8+BK8-(BM8+BN8)</f>
        <v>47</v>
      </c>
      <c r="BQ8" s="13">
        <v>47</v>
      </c>
      <c r="BR8" s="13"/>
      <c r="BS8" s="13">
        <f t="shared" ref="BS8:BS71" si="11">BO8+BQ8</f>
        <v>48</v>
      </c>
      <c r="BT8" s="13"/>
      <c r="BU8" s="13"/>
      <c r="BV8" s="13"/>
      <c r="BW8" s="13"/>
      <c r="BX8" s="13">
        <v>1</v>
      </c>
      <c r="BY8" s="13">
        <f t="shared" ref="BY8:BY62" si="12">BQ8+BT8-(BV8+BW8)</f>
        <v>47</v>
      </c>
      <c r="BZ8" s="13">
        <v>47</v>
      </c>
      <c r="CA8" s="13"/>
      <c r="CB8" s="13">
        <f t="shared" ref="CB8:CB71" si="13">BX8+BZ8</f>
        <v>48</v>
      </c>
      <c r="CC8">
        <v>48</v>
      </c>
    </row>
    <row r="9" spans="1:81">
      <c r="A9" s="13" t="s">
        <v>316</v>
      </c>
      <c r="B9" s="2">
        <v>3</v>
      </c>
      <c r="C9" s="4">
        <v>300026500</v>
      </c>
      <c r="D9" s="13" t="s">
        <v>131</v>
      </c>
      <c r="E9" s="6" t="s">
        <v>15</v>
      </c>
      <c r="F9" s="59" t="s">
        <v>270</v>
      </c>
      <c r="G9" s="13">
        <v>1.2</v>
      </c>
      <c r="H9" s="13"/>
      <c r="I9" s="13">
        <v>1200</v>
      </c>
      <c r="J9" s="13"/>
      <c r="K9" s="13">
        <v>80</v>
      </c>
      <c r="L9" s="13">
        <v>0</v>
      </c>
      <c r="M9" s="13">
        <v>1126</v>
      </c>
      <c r="N9" s="13">
        <f>(I9+J9)-K9</f>
        <v>1120</v>
      </c>
      <c r="O9" s="13"/>
      <c r="P9" s="13">
        <v>210</v>
      </c>
      <c r="Q9" s="13">
        <v>120</v>
      </c>
      <c r="R9" s="13">
        <f t="shared" si="2"/>
        <v>910</v>
      </c>
      <c r="S9" s="13">
        <f t="shared" si="3"/>
        <v>1030</v>
      </c>
      <c r="T9" s="13"/>
      <c r="U9" s="13">
        <v>120</v>
      </c>
      <c r="V9">
        <v>0</v>
      </c>
      <c r="W9" s="13">
        <f t="shared" si="0"/>
        <v>790</v>
      </c>
      <c r="X9" s="13">
        <f>W9+6</f>
        <v>796</v>
      </c>
      <c r="Y9" s="13">
        <f t="shared" si="4"/>
        <v>796</v>
      </c>
      <c r="Z9" s="13"/>
      <c r="AA9" s="13"/>
      <c r="AB9" s="13">
        <v>0</v>
      </c>
      <c r="AC9" s="13">
        <f t="shared" si="5"/>
        <v>796</v>
      </c>
      <c r="AD9" s="13">
        <v>796</v>
      </c>
      <c r="AE9" s="13">
        <f t="shared" si="6"/>
        <v>796</v>
      </c>
      <c r="AF9" s="13"/>
      <c r="AG9" s="13"/>
      <c r="AH9" s="13">
        <v>0</v>
      </c>
      <c r="AI9" s="56">
        <f t="shared" ref="AI9:AI71" si="14">AD9+AF9-AG9</f>
        <v>796</v>
      </c>
      <c r="AJ9" s="56">
        <v>796</v>
      </c>
      <c r="AK9" s="13">
        <f t="shared" ref="AK9:AK71" si="15">AJ9+AH9</f>
        <v>796</v>
      </c>
      <c r="AL9" s="13"/>
      <c r="AM9" s="13">
        <v>144</v>
      </c>
      <c r="AN9" s="13">
        <v>20</v>
      </c>
      <c r="AO9" s="13"/>
      <c r="AP9" s="65"/>
      <c r="AQ9" s="13"/>
      <c r="AR9" s="64"/>
      <c r="AS9" s="64"/>
      <c r="AT9" s="64"/>
      <c r="AU9" s="6">
        <v>80</v>
      </c>
      <c r="AV9" s="6">
        <v>1200</v>
      </c>
      <c r="AW9" s="6">
        <f t="shared" si="7"/>
        <v>1200</v>
      </c>
      <c r="AX9" s="13">
        <f>AU9</f>
        <v>80</v>
      </c>
      <c r="AY9" s="13"/>
      <c r="AZ9" s="13">
        <f>(AJ9+AL9+AV9)-(AM9+AN9+AO9+AQ9+AS9+AT9+AU9)</f>
        <v>1752</v>
      </c>
      <c r="BA9" s="13">
        <v>1752</v>
      </c>
      <c r="BB9" s="13">
        <f t="shared" si="1"/>
        <v>1832</v>
      </c>
      <c r="BC9" s="13"/>
      <c r="BD9" s="13"/>
      <c r="BE9" s="13"/>
      <c r="BF9" s="13">
        <v>0</v>
      </c>
      <c r="BG9" s="13">
        <f t="shared" si="8"/>
        <v>1752</v>
      </c>
      <c r="BH9" s="13">
        <v>1752</v>
      </c>
      <c r="BI9" s="13"/>
      <c r="BJ9" s="13">
        <f t="shared" si="9"/>
        <v>1752</v>
      </c>
      <c r="BK9" s="13"/>
      <c r="BL9" s="13"/>
      <c r="BM9" s="13">
        <v>120</v>
      </c>
      <c r="BN9" s="13"/>
      <c r="BO9" s="13">
        <v>0</v>
      </c>
      <c r="BP9" s="13">
        <f t="shared" si="10"/>
        <v>1632</v>
      </c>
      <c r="BQ9" s="13">
        <v>1632</v>
      </c>
      <c r="BR9" s="13"/>
      <c r="BS9" s="13">
        <f t="shared" si="11"/>
        <v>1632</v>
      </c>
      <c r="BT9" s="13"/>
      <c r="BU9" s="13"/>
      <c r="BV9" s="13"/>
      <c r="BW9" s="13"/>
      <c r="BX9" s="13">
        <v>0</v>
      </c>
      <c r="BY9" s="13">
        <f t="shared" si="12"/>
        <v>1632</v>
      </c>
      <c r="BZ9" s="13">
        <v>1632</v>
      </c>
      <c r="CA9" s="13"/>
      <c r="CB9" s="13">
        <f t="shared" si="13"/>
        <v>1632</v>
      </c>
      <c r="CC9">
        <v>1632</v>
      </c>
    </row>
    <row r="10" spans="1:81">
      <c r="A10" s="13" t="s">
        <v>214</v>
      </c>
      <c r="B10" s="2">
        <v>4</v>
      </c>
      <c r="C10" s="4">
        <v>460262401</v>
      </c>
      <c r="D10" s="13" t="s">
        <v>132</v>
      </c>
      <c r="E10" s="6" t="s">
        <v>16</v>
      </c>
      <c r="F10" s="6" t="s">
        <v>132</v>
      </c>
      <c r="G10" s="15">
        <v>72</v>
      </c>
      <c r="H10" s="15"/>
      <c r="I10" s="15">
        <v>135</v>
      </c>
      <c r="J10" s="13">
        <v>200</v>
      </c>
      <c r="K10" s="13"/>
      <c r="L10" s="13">
        <v>0</v>
      </c>
      <c r="M10" s="13">
        <v>335</v>
      </c>
      <c r="N10" s="13">
        <f t="shared" ref="N10:N70" si="16">(I10+J10)-K10</f>
        <v>335</v>
      </c>
      <c r="O10" s="13"/>
      <c r="P10" s="13">
        <v>135</v>
      </c>
      <c r="Q10" s="13">
        <v>135</v>
      </c>
      <c r="R10" s="13">
        <f t="shared" si="2"/>
        <v>200</v>
      </c>
      <c r="S10" s="13">
        <f t="shared" si="3"/>
        <v>335</v>
      </c>
      <c r="T10" s="13"/>
      <c r="U10" s="13">
        <v>200</v>
      </c>
      <c r="V10">
        <v>135</v>
      </c>
      <c r="W10" s="13">
        <f t="shared" si="0"/>
        <v>0</v>
      </c>
      <c r="X10" s="13">
        <f t="shared" ref="X10:X73" si="17">W10</f>
        <v>0</v>
      </c>
      <c r="Y10" s="13">
        <f t="shared" si="4"/>
        <v>135</v>
      </c>
      <c r="Z10" s="13"/>
      <c r="AA10" s="13"/>
      <c r="AB10" s="13">
        <v>135</v>
      </c>
      <c r="AC10" s="13">
        <f t="shared" si="5"/>
        <v>0</v>
      </c>
      <c r="AD10" s="13">
        <v>0</v>
      </c>
      <c r="AE10" s="13">
        <f t="shared" si="6"/>
        <v>135</v>
      </c>
      <c r="AF10" s="13"/>
      <c r="AG10" s="13"/>
      <c r="AH10" s="13">
        <v>135</v>
      </c>
      <c r="AI10" s="56">
        <f t="shared" si="14"/>
        <v>0</v>
      </c>
      <c r="AJ10" s="56">
        <v>0</v>
      </c>
      <c r="AK10" s="13">
        <f t="shared" si="15"/>
        <v>135</v>
      </c>
      <c r="AL10" s="13"/>
      <c r="AM10" s="13"/>
      <c r="AN10" s="13"/>
      <c r="AO10" s="13">
        <v>560</v>
      </c>
      <c r="AP10" s="65">
        <v>40</v>
      </c>
      <c r="AQ10" s="13"/>
      <c r="AR10" s="65"/>
      <c r="AS10" s="65"/>
      <c r="AT10" s="65"/>
      <c r="AU10" s="65"/>
      <c r="AV10" s="65"/>
      <c r="AW10" s="6">
        <f t="shared" si="7"/>
        <v>600</v>
      </c>
      <c r="AX10" s="13">
        <v>455</v>
      </c>
      <c r="AY10" s="13"/>
      <c r="AZ10" s="13">
        <f>(AL10+AJ10+AV10+AW10)-(AM10+AN10+AO10+AP10+AQ10+AR10+AS10+AT10+AU10)</f>
        <v>0</v>
      </c>
      <c r="BA10" s="13">
        <v>0</v>
      </c>
      <c r="BB10" s="13">
        <f t="shared" si="1"/>
        <v>455</v>
      </c>
      <c r="BC10" s="13"/>
      <c r="BD10" s="13"/>
      <c r="BE10" s="13"/>
      <c r="BF10" s="13">
        <v>455</v>
      </c>
      <c r="BG10" s="13">
        <f t="shared" si="8"/>
        <v>0</v>
      </c>
      <c r="BH10" s="13"/>
      <c r="BI10" s="13"/>
      <c r="BJ10" s="13">
        <f t="shared" si="9"/>
        <v>455</v>
      </c>
      <c r="BK10" s="13">
        <v>100</v>
      </c>
      <c r="BL10" s="13"/>
      <c r="BM10" s="13"/>
      <c r="BN10" s="13"/>
      <c r="BO10" s="13">
        <v>295</v>
      </c>
      <c r="BP10" s="13">
        <f t="shared" si="10"/>
        <v>100</v>
      </c>
      <c r="BQ10" s="13">
        <v>100</v>
      </c>
      <c r="BR10" s="13"/>
      <c r="BS10" s="13">
        <f t="shared" si="11"/>
        <v>395</v>
      </c>
      <c r="BT10" s="13"/>
      <c r="BU10" s="13"/>
      <c r="BV10" s="13"/>
      <c r="BW10" s="13"/>
      <c r="BX10" s="13">
        <v>295</v>
      </c>
      <c r="BY10" s="13">
        <f t="shared" si="12"/>
        <v>100</v>
      </c>
      <c r="BZ10" s="13">
        <v>100</v>
      </c>
      <c r="CA10" s="13"/>
      <c r="CB10" s="13">
        <f t="shared" si="13"/>
        <v>395</v>
      </c>
      <c r="CC10">
        <v>100</v>
      </c>
    </row>
    <row r="11" spans="1:81">
      <c r="A11" s="13" t="s">
        <v>214</v>
      </c>
      <c r="B11" s="2">
        <v>5</v>
      </c>
      <c r="C11" s="4">
        <v>460262500</v>
      </c>
      <c r="D11" s="13" t="s">
        <v>132</v>
      </c>
      <c r="E11" s="6" t="s">
        <v>17</v>
      </c>
      <c r="F11" s="6" t="s">
        <v>132</v>
      </c>
      <c r="G11" s="13">
        <v>87.8</v>
      </c>
      <c r="H11" s="13"/>
      <c r="I11" s="13">
        <v>109</v>
      </c>
      <c r="J11" s="13">
        <v>100</v>
      </c>
      <c r="K11" s="13"/>
      <c r="L11" s="13">
        <v>0</v>
      </c>
      <c r="M11" s="13">
        <v>209</v>
      </c>
      <c r="N11" s="13">
        <f t="shared" si="16"/>
        <v>209</v>
      </c>
      <c r="O11" s="13"/>
      <c r="P11" s="13">
        <v>60</v>
      </c>
      <c r="Q11" s="13">
        <v>60</v>
      </c>
      <c r="R11" s="13">
        <f t="shared" si="2"/>
        <v>149</v>
      </c>
      <c r="S11" s="13">
        <f t="shared" si="3"/>
        <v>209</v>
      </c>
      <c r="T11" s="13"/>
      <c r="U11" s="13">
        <v>140</v>
      </c>
      <c r="V11">
        <v>0</v>
      </c>
      <c r="W11" s="13">
        <f t="shared" si="0"/>
        <v>9</v>
      </c>
      <c r="X11" s="13">
        <f t="shared" si="17"/>
        <v>9</v>
      </c>
      <c r="Y11" s="13">
        <f t="shared" si="4"/>
        <v>9</v>
      </c>
      <c r="Z11" s="13"/>
      <c r="AA11" s="13"/>
      <c r="AB11" s="13">
        <v>0</v>
      </c>
      <c r="AC11" s="13">
        <f t="shared" si="5"/>
        <v>9</v>
      </c>
      <c r="AD11" s="13">
        <v>9</v>
      </c>
      <c r="AE11" s="13">
        <f t="shared" si="6"/>
        <v>9</v>
      </c>
      <c r="AF11" s="13"/>
      <c r="AG11" s="13"/>
      <c r="AH11" s="13">
        <v>0</v>
      </c>
      <c r="AI11" s="56">
        <f t="shared" si="14"/>
        <v>9</v>
      </c>
      <c r="AJ11" s="56">
        <v>9</v>
      </c>
      <c r="AK11" s="13">
        <f t="shared" si="15"/>
        <v>9</v>
      </c>
      <c r="AL11" s="13"/>
      <c r="AM11" s="15">
        <v>9</v>
      </c>
      <c r="AN11" s="15"/>
      <c r="AO11" s="15">
        <v>380</v>
      </c>
      <c r="AP11" s="65">
        <v>20</v>
      </c>
      <c r="AQ11" s="15"/>
      <c r="AR11" s="65"/>
      <c r="AS11" s="65"/>
      <c r="AT11" s="65"/>
      <c r="AU11" s="65"/>
      <c r="AV11" s="65"/>
      <c r="AW11" s="6">
        <f t="shared" si="7"/>
        <v>400</v>
      </c>
      <c r="AX11" s="13">
        <v>269</v>
      </c>
      <c r="AY11" s="13"/>
      <c r="AZ11" s="13">
        <f>(AL11+AJ11+AV11+AW11)-(AM11+AN11+AO11+AP11+AQ11+AR11+AS11+AT11+AU11)</f>
        <v>0</v>
      </c>
      <c r="BA11" s="13">
        <v>0</v>
      </c>
      <c r="BB11" s="13">
        <f t="shared" si="1"/>
        <v>269</v>
      </c>
      <c r="BC11" s="13"/>
      <c r="BD11" s="15"/>
      <c r="BE11" s="15"/>
      <c r="BF11" s="13">
        <v>269</v>
      </c>
      <c r="BG11" s="13">
        <f t="shared" si="8"/>
        <v>0</v>
      </c>
      <c r="BH11" s="13"/>
      <c r="BI11" s="13"/>
      <c r="BJ11" s="13">
        <f t="shared" si="9"/>
        <v>269</v>
      </c>
      <c r="BK11" s="13">
        <v>50</v>
      </c>
      <c r="BL11" s="13"/>
      <c r="BM11" s="15"/>
      <c r="BN11" s="15"/>
      <c r="BO11" s="13">
        <v>189</v>
      </c>
      <c r="BP11" s="13">
        <f t="shared" si="10"/>
        <v>50</v>
      </c>
      <c r="BQ11" s="13">
        <v>50</v>
      </c>
      <c r="BR11" s="13"/>
      <c r="BS11" s="13">
        <f t="shared" si="11"/>
        <v>239</v>
      </c>
      <c r="BT11" s="13"/>
      <c r="BU11" s="13"/>
      <c r="BV11" s="15"/>
      <c r="BW11" s="15"/>
      <c r="BX11" s="13">
        <v>189</v>
      </c>
      <c r="BY11" s="13">
        <f t="shared" si="12"/>
        <v>50</v>
      </c>
      <c r="BZ11" s="13">
        <v>50</v>
      </c>
      <c r="CA11" s="13"/>
      <c r="CB11" s="13">
        <f t="shared" si="13"/>
        <v>239</v>
      </c>
      <c r="CC11">
        <v>50</v>
      </c>
    </row>
    <row r="12" spans="1:81">
      <c r="A12" s="13" t="s">
        <v>214</v>
      </c>
      <c r="B12" s="2">
        <v>6</v>
      </c>
      <c r="C12" s="4">
        <v>460262600</v>
      </c>
      <c r="D12" s="13" t="s">
        <v>132</v>
      </c>
      <c r="E12" s="6" t="s">
        <v>18</v>
      </c>
      <c r="F12" s="6" t="s">
        <v>132</v>
      </c>
      <c r="G12" s="15">
        <v>81</v>
      </c>
      <c r="H12" s="15"/>
      <c r="I12" s="15">
        <v>108</v>
      </c>
      <c r="J12" s="13">
        <v>100</v>
      </c>
      <c r="K12" s="13"/>
      <c r="L12" s="13">
        <v>0</v>
      </c>
      <c r="M12" s="13">
        <v>208</v>
      </c>
      <c r="N12" s="13">
        <f t="shared" si="16"/>
        <v>208</v>
      </c>
      <c r="O12" s="13"/>
      <c r="P12" s="13">
        <v>60</v>
      </c>
      <c r="Q12" s="13">
        <v>60</v>
      </c>
      <c r="R12" s="13">
        <f t="shared" si="2"/>
        <v>148</v>
      </c>
      <c r="S12" s="13">
        <f t="shared" si="3"/>
        <v>208</v>
      </c>
      <c r="T12" s="13"/>
      <c r="U12" s="13">
        <v>140</v>
      </c>
      <c r="V12">
        <v>0</v>
      </c>
      <c r="W12" s="13">
        <f t="shared" si="0"/>
        <v>8</v>
      </c>
      <c r="X12" s="13">
        <f t="shared" si="17"/>
        <v>8</v>
      </c>
      <c r="Y12" s="13">
        <f t="shared" si="4"/>
        <v>8</v>
      </c>
      <c r="Z12" s="13"/>
      <c r="AA12" s="13"/>
      <c r="AB12" s="13">
        <v>0</v>
      </c>
      <c r="AC12" s="13">
        <f t="shared" si="5"/>
        <v>8</v>
      </c>
      <c r="AD12" s="13">
        <v>8</v>
      </c>
      <c r="AE12" s="13">
        <f t="shared" si="6"/>
        <v>8</v>
      </c>
      <c r="AF12" s="13"/>
      <c r="AG12" s="13"/>
      <c r="AH12" s="13">
        <v>0</v>
      </c>
      <c r="AI12" s="56">
        <f t="shared" si="14"/>
        <v>8</v>
      </c>
      <c r="AJ12" s="56">
        <v>8</v>
      </c>
      <c r="AK12" s="13">
        <f t="shared" si="15"/>
        <v>8</v>
      </c>
      <c r="AL12" s="13"/>
      <c r="AM12" s="15">
        <v>8</v>
      </c>
      <c r="AN12" s="15"/>
      <c r="AO12" s="15">
        <v>380</v>
      </c>
      <c r="AP12" s="65">
        <v>20</v>
      </c>
      <c r="AQ12" s="15"/>
      <c r="AR12" s="65"/>
      <c r="AS12" s="65"/>
      <c r="AT12" s="65"/>
      <c r="AU12" s="65"/>
      <c r="AV12" s="65"/>
      <c r="AW12" s="6">
        <f t="shared" si="7"/>
        <v>400</v>
      </c>
      <c r="AX12" s="13">
        <v>268</v>
      </c>
      <c r="AY12" s="13"/>
      <c r="AZ12" s="13">
        <f>(AL12+AJ12+AV12+AW12)-(AM12+AN12+AO12+AP12+AQ12+AR12+AS12+AT12+AU12)</f>
        <v>0</v>
      </c>
      <c r="BA12" s="13">
        <v>0</v>
      </c>
      <c r="BB12" s="13">
        <f t="shared" si="1"/>
        <v>268</v>
      </c>
      <c r="BC12" s="13"/>
      <c r="BD12" s="15"/>
      <c r="BE12" s="15"/>
      <c r="BF12" s="13">
        <v>268</v>
      </c>
      <c r="BG12" s="13">
        <f t="shared" si="8"/>
        <v>0</v>
      </c>
      <c r="BH12" s="13"/>
      <c r="BI12" s="13"/>
      <c r="BJ12" s="13">
        <f t="shared" si="9"/>
        <v>268</v>
      </c>
      <c r="BK12" s="13">
        <v>50</v>
      </c>
      <c r="BL12" s="13"/>
      <c r="BM12" s="15"/>
      <c r="BN12" s="15"/>
      <c r="BO12" s="13">
        <v>188</v>
      </c>
      <c r="BP12" s="13">
        <f t="shared" si="10"/>
        <v>50</v>
      </c>
      <c r="BQ12" s="13">
        <v>50</v>
      </c>
      <c r="BR12" s="13"/>
      <c r="BS12" s="13">
        <f t="shared" si="11"/>
        <v>238</v>
      </c>
      <c r="BT12" s="13"/>
      <c r="BU12" s="13"/>
      <c r="BV12" s="15"/>
      <c r="BW12" s="15"/>
      <c r="BX12" s="13">
        <v>188</v>
      </c>
      <c r="BY12" s="13">
        <f t="shared" si="12"/>
        <v>50</v>
      </c>
      <c r="BZ12" s="13">
        <v>50</v>
      </c>
      <c r="CA12" s="13"/>
      <c r="CB12" s="13">
        <f t="shared" si="13"/>
        <v>238</v>
      </c>
      <c r="CC12">
        <v>50</v>
      </c>
    </row>
    <row r="13" spans="1:81">
      <c r="A13" s="13" t="s">
        <v>318</v>
      </c>
      <c r="B13" s="2">
        <v>7</v>
      </c>
      <c r="C13" s="4">
        <v>460263900</v>
      </c>
      <c r="D13" s="13" t="s">
        <v>133</v>
      </c>
      <c r="E13" s="6" t="s">
        <v>19</v>
      </c>
      <c r="F13" s="13" t="s">
        <v>133</v>
      </c>
      <c r="G13" s="13">
        <v>103</v>
      </c>
      <c r="H13" s="13"/>
      <c r="I13" s="13">
        <v>29</v>
      </c>
      <c r="J13" s="13">
        <v>100</v>
      </c>
      <c r="K13" s="13"/>
      <c r="L13" s="13">
        <v>0</v>
      </c>
      <c r="M13" s="13">
        <v>129</v>
      </c>
      <c r="N13" s="13">
        <f t="shared" si="16"/>
        <v>129</v>
      </c>
      <c r="O13" s="13"/>
      <c r="P13" s="13">
        <v>30</v>
      </c>
      <c r="Q13" s="13">
        <v>30</v>
      </c>
      <c r="R13" s="13">
        <f t="shared" si="2"/>
        <v>99</v>
      </c>
      <c r="S13" s="13">
        <f t="shared" si="3"/>
        <v>129</v>
      </c>
      <c r="T13" s="13"/>
      <c r="U13" s="13">
        <v>80</v>
      </c>
      <c r="V13">
        <v>0</v>
      </c>
      <c r="W13" s="13">
        <f t="shared" si="0"/>
        <v>19</v>
      </c>
      <c r="X13" s="13">
        <f t="shared" si="17"/>
        <v>19</v>
      </c>
      <c r="Y13" s="13">
        <f t="shared" si="4"/>
        <v>19</v>
      </c>
      <c r="Z13" s="13"/>
      <c r="AA13" s="13"/>
      <c r="AB13" s="13">
        <v>0</v>
      </c>
      <c r="AC13" s="13">
        <f t="shared" si="5"/>
        <v>19</v>
      </c>
      <c r="AD13" s="13">
        <v>19</v>
      </c>
      <c r="AE13" s="13">
        <f t="shared" si="6"/>
        <v>19</v>
      </c>
      <c r="AF13" s="13"/>
      <c r="AG13" s="13"/>
      <c r="AH13" s="13">
        <v>0</v>
      </c>
      <c r="AI13" s="56">
        <f t="shared" si="14"/>
        <v>19</v>
      </c>
      <c r="AJ13" s="56">
        <v>19</v>
      </c>
      <c r="AK13" s="13">
        <f t="shared" si="15"/>
        <v>19</v>
      </c>
      <c r="AL13" s="13">
        <v>100</v>
      </c>
      <c r="AM13" s="15">
        <v>19</v>
      </c>
      <c r="AN13" s="15"/>
      <c r="AO13" s="15">
        <v>280</v>
      </c>
      <c r="AP13" s="65">
        <v>20</v>
      </c>
      <c r="AQ13" s="15"/>
      <c r="AR13" s="65"/>
      <c r="AS13" s="65"/>
      <c r="AT13" s="65"/>
      <c r="AU13" s="65"/>
      <c r="AV13" s="65"/>
      <c r="AW13" s="6">
        <f t="shared" si="7"/>
        <v>300</v>
      </c>
      <c r="AX13" s="13">
        <v>219</v>
      </c>
      <c r="AY13" s="13"/>
      <c r="AZ13" s="13">
        <f>(AL13+AJ13+AV13+AW13)-(AM13+AN13+AO13+AP13+AQ13+AR13+AS13+AT13+AU13)</f>
        <v>100</v>
      </c>
      <c r="BA13" s="13">
        <v>100</v>
      </c>
      <c r="BB13" s="13">
        <f t="shared" si="1"/>
        <v>319</v>
      </c>
      <c r="BC13" s="13"/>
      <c r="BD13" s="15"/>
      <c r="BE13" s="15"/>
      <c r="BF13" s="13">
        <v>219</v>
      </c>
      <c r="BG13" s="13">
        <f t="shared" si="8"/>
        <v>100</v>
      </c>
      <c r="BH13" s="13">
        <v>100</v>
      </c>
      <c r="BI13" s="13"/>
      <c r="BJ13" s="13">
        <f t="shared" si="9"/>
        <v>319</v>
      </c>
      <c r="BK13" s="13"/>
      <c r="BL13" s="13"/>
      <c r="BM13" s="15"/>
      <c r="BN13" s="15"/>
      <c r="BO13" s="13">
        <v>139</v>
      </c>
      <c r="BP13" s="13">
        <f t="shared" si="10"/>
        <v>100</v>
      </c>
      <c r="BQ13" s="13">
        <v>100</v>
      </c>
      <c r="BR13" s="13"/>
      <c r="BS13" s="13">
        <f t="shared" si="11"/>
        <v>239</v>
      </c>
      <c r="BT13" s="13"/>
      <c r="BU13" s="13"/>
      <c r="BV13" s="15"/>
      <c r="BW13" s="15"/>
      <c r="BX13" s="13">
        <v>139</v>
      </c>
      <c r="BY13" s="13">
        <f t="shared" si="12"/>
        <v>100</v>
      </c>
      <c r="BZ13" s="13">
        <v>100</v>
      </c>
      <c r="CA13" s="13"/>
      <c r="CB13" s="13">
        <f t="shared" si="13"/>
        <v>239</v>
      </c>
      <c r="CC13">
        <v>100</v>
      </c>
    </row>
    <row r="14" spans="1:81">
      <c r="A14" s="13" t="s">
        <v>318</v>
      </c>
      <c r="B14" s="2">
        <v>8</v>
      </c>
      <c r="C14" s="4">
        <v>460264000</v>
      </c>
      <c r="D14" s="13" t="s">
        <v>134</v>
      </c>
      <c r="E14" s="6" t="s">
        <v>20</v>
      </c>
      <c r="F14" s="13" t="s">
        <v>133</v>
      </c>
      <c r="G14" s="13">
        <v>78</v>
      </c>
      <c r="H14" s="13"/>
      <c r="I14" s="13">
        <v>95</v>
      </c>
      <c r="J14" s="13"/>
      <c r="K14" s="13"/>
      <c r="L14" s="13">
        <v>0</v>
      </c>
      <c r="M14" s="13">
        <v>95</v>
      </c>
      <c r="N14" s="13">
        <f t="shared" si="16"/>
        <v>95</v>
      </c>
      <c r="O14" s="13"/>
      <c r="P14" s="13">
        <v>45</v>
      </c>
      <c r="Q14" s="13">
        <v>45</v>
      </c>
      <c r="R14" s="13">
        <f t="shared" si="2"/>
        <v>50</v>
      </c>
      <c r="S14" s="13">
        <f t="shared" si="3"/>
        <v>95</v>
      </c>
      <c r="T14" s="13"/>
      <c r="U14" s="13">
        <v>50</v>
      </c>
      <c r="V14">
        <v>85</v>
      </c>
      <c r="W14" s="13">
        <f t="shared" si="0"/>
        <v>0</v>
      </c>
      <c r="X14" s="13">
        <f t="shared" si="17"/>
        <v>0</v>
      </c>
      <c r="Y14" s="13">
        <f t="shared" si="4"/>
        <v>85</v>
      </c>
      <c r="Z14" s="13"/>
      <c r="AA14" s="13"/>
      <c r="AB14" s="13">
        <v>85</v>
      </c>
      <c r="AC14" s="13">
        <f t="shared" si="5"/>
        <v>0</v>
      </c>
      <c r="AD14" s="13">
        <v>0</v>
      </c>
      <c r="AE14" s="13">
        <f t="shared" si="6"/>
        <v>85</v>
      </c>
      <c r="AF14" s="13"/>
      <c r="AG14" s="13"/>
      <c r="AH14" s="13">
        <v>85</v>
      </c>
      <c r="AI14" s="56">
        <f t="shared" si="14"/>
        <v>0</v>
      </c>
      <c r="AJ14" s="56">
        <v>0</v>
      </c>
      <c r="AK14" s="13">
        <f t="shared" si="15"/>
        <v>85</v>
      </c>
      <c r="AL14" s="13"/>
      <c r="AM14" s="13"/>
      <c r="AN14" s="13"/>
      <c r="AO14" s="13"/>
      <c r="AP14" s="65">
        <v>10</v>
      </c>
      <c r="AQ14" s="13"/>
      <c r="AR14" s="65"/>
      <c r="AS14" s="65"/>
      <c r="AT14" s="65"/>
      <c r="AU14" s="65"/>
      <c r="AV14" s="65">
        <v>190</v>
      </c>
      <c r="AW14" s="6">
        <f t="shared" si="7"/>
        <v>200</v>
      </c>
      <c r="AX14" s="13">
        <v>5</v>
      </c>
      <c r="AY14" s="13"/>
      <c r="AZ14" s="13">
        <f>(AJ14+AL14+AW14)-(AM14+AN14+AO14+AP14+AQ14+AR14+AS14+AT14+AU14)</f>
        <v>190</v>
      </c>
      <c r="BA14" s="13">
        <v>190</v>
      </c>
      <c r="BB14" s="13">
        <f t="shared" si="1"/>
        <v>195</v>
      </c>
      <c r="BC14" s="13"/>
      <c r="BD14" s="13">
        <v>80</v>
      </c>
      <c r="BE14" s="13"/>
      <c r="BF14" s="13">
        <v>85</v>
      </c>
      <c r="BG14" s="13">
        <f t="shared" si="8"/>
        <v>110</v>
      </c>
      <c r="BH14" s="13">
        <v>110</v>
      </c>
      <c r="BI14" s="13"/>
      <c r="BJ14" s="13">
        <f t="shared" si="9"/>
        <v>195</v>
      </c>
      <c r="BK14" s="13"/>
      <c r="BL14" s="13"/>
      <c r="BM14" s="13"/>
      <c r="BN14" s="13"/>
      <c r="BO14" s="13">
        <v>5</v>
      </c>
      <c r="BP14" s="13">
        <f t="shared" si="10"/>
        <v>110</v>
      </c>
      <c r="BQ14" s="13">
        <v>110</v>
      </c>
      <c r="BR14" s="13"/>
      <c r="BS14" s="13">
        <f t="shared" si="11"/>
        <v>115</v>
      </c>
      <c r="BT14" s="13"/>
      <c r="BU14" s="13"/>
      <c r="BV14" s="13"/>
      <c r="BW14" s="13"/>
      <c r="BX14" s="13">
        <v>5</v>
      </c>
      <c r="BY14" s="13">
        <f t="shared" si="12"/>
        <v>110</v>
      </c>
      <c r="BZ14" s="13">
        <v>110</v>
      </c>
      <c r="CA14" s="13"/>
      <c r="CB14" s="13">
        <f t="shared" si="13"/>
        <v>115</v>
      </c>
      <c r="CC14">
        <v>110</v>
      </c>
    </row>
    <row r="15" spans="1:81">
      <c r="A15" s="13" t="s">
        <v>317</v>
      </c>
      <c r="B15" s="2">
        <v>9</v>
      </c>
      <c r="C15" s="4">
        <v>460264100</v>
      </c>
      <c r="D15" s="13" t="s">
        <v>134</v>
      </c>
      <c r="E15" s="6" t="s">
        <v>21</v>
      </c>
      <c r="F15" s="13" t="s">
        <v>133</v>
      </c>
      <c r="G15" s="13">
        <v>88</v>
      </c>
      <c r="H15" s="13"/>
      <c r="I15" s="13">
        <v>60</v>
      </c>
      <c r="J15" s="13">
        <v>100</v>
      </c>
      <c r="K15" s="13"/>
      <c r="L15" s="13">
        <v>0</v>
      </c>
      <c r="M15" s="13">
        <v>160</v>
      </c>
      <c r="N15" s="13">
        <f t="shared" si="16"/>
        <v>160</v>
      </c>
      <c r="O15" s="13"/>
      <c r="P15" s="13">
        <v>30</v>
      </c>
      <c r="Q15" s="13">
        <v>30</v>
      </c>
      <c r="R15" s="13">
        <f t="shared" si="2"/>
        <v>130</v>
      </c>
      <c r="S15" s="13">
        <f t="shared" si="3"/>
        <v>160</v>
      </c>
      <c r="T15" s="13"/>
      <c r="U15" s="13">
        <v>80</v>
      </c>
      <c r="V15">
        <v>0</v>
      </c>
      <c r="W15" s="13">
        <f t="shared" si="0"/>
        <v>50</v>
      </c>
      <c r="X15" s="13">
        <f t="shared" si="17"/>
        <v>50</v>
      </c>
      <c r="Y15" s="13">
        <f t="shared" si="4"/>
        <v>50</v>
      </c>
      <c r="Z15" s="13"/>
      <c r="AA15" s="13"/>
      <c r="AB15" s="13">
        <v>0</v>
      </c>
      <c r="AC15" s="13">
        <f t="shared" si="5"/>
        <v>50</v>
      </c>
      <c r="AD15" s="13">
        <v>50</v>
      </c>
      <c r="AE15" s="13">
        <f t="shared" si="6"/>
        <v>50</v>
      </c>
      <c r="AF15" s="13"/>
      <c r="AG15" s="13"/>
      <c r="AH15" s="13">
        <v>0</v>
      </c>
      <c r="AI15" s="56">
        <f t="shared" si="14"/>
        <v>50</v>
      </c>
      <c r="AJ15" s="56">
        <v>50</v>
      </c>
      <c r="AK15" s="13">
        <f t="shared" si="15"/>
        <v>50</v>
      </c>
      <c r="AL15" s="13"/>
      <c r="AM15" s="13">
        <v>50</v>
      </c>
      <c r="AN15" s="13"/>
      <c r="AO15" s="13">
        <v>180</v>
      </c>
      <c r="AP15" s="65">
        <v>20</v>
      </c>
      <c r="AQ15" s="13"/>
      <c r="AR15" s="65"/>
      <c r="AS15" s="65"/>
      <c r="AT15" s="65"/>
      <c r="AU15" s="65"/>
      <c r="AV15" s="65"/>
      <c r="AW15" s="6">
        <f t="shared" si="7"/>
        <v>200</v>
      </c>
      <c r="AX15" s="13">
        <v>150</v>
      </c>
      <c r="AY15" s="13"/>
      <c r="AZ15" s="13">
        <f t="shared" ref="AZ15:AZ76" si="18">(AJ15+AL15+AW15)-(AM15+AN15+AO15+AP15+AQ15+AR15+AS15+AT15+AU15)</f>
        <v>0</v>
      </c>
      <c r="BA15" s="13">
        <v>0</v>
      </c>
      <c r="BB15" s="13">
        <f t="shared" si="1"/>
        <v>150</v>
      </c>
      <c r="BC15" s="13"/>
      <c r="BD15" s="13"/>
      <c r="BE15" s="13"/>
      <c r="BF15" s="13">
        <v>150</v>
      </c>
      <c r="BG15" s="13">
        <f t="shared" si="8"/>
        <v>0</v>
      </c>
      <c r="BH15" s="13"/>
      <c r="BI15" s="13"/>
      <c r="BJ15" s="13">
        <f t="shared" si="9"/>
        <v>150</v>
      </c>
      <c r="BK15" s="13"/>
      <c r="BL15" s="13"/>
      <c r="BM15" s="13"/>
      <c r="BN15" s="13"/>
      <c r="BO15" s="13">
        <v>70</v>
      </c>
      <c r="BP15" s="13">
        <f t="shared" si="10"/>
        <v>0</v>
      </c>
      <c r="BQ15" s="13">
        <v>0</v>
      </c>
      <c r="BR15" s="13"/>
      <c r="BS15" s="13">
        <f t="shared" si="11"/>
        <v>70</v>
      </c>
      <c r="BT15" s="13"/>
      <c r="BU15" s="13"/>
      <c r="BV15" s="13"/>
      <c r="BW15" s="13"/>
      <c r="BX15" s="13">
        <v>70</v>
      </c>
      <c r="BY15" s="13">
        <f t="shared" si="12"/>
        <v>0</v>
      </c>
      <c r="BZ15" s="13"/>
      <c r="CA15" s="13"/>
      <c r="CB15" s="13">
        <f t="shared" si="13"/>
        <v>70</v>
      </c>
    </row>
    <row r="16" spans="1:81">
      <c r="A16" s="13" t="s">
        <v>317</v>
      </c>
      <c r="B16" s="2">
        <v>10</v>
      </c>
      <c r="C16" s="4">
        <v>460265700</v>
      </c>
      <c r="D16" s="13" t="s">
        <v>135</v>
      </c>
      <c r="E16" s="6" t="s">
        <v>22</v>
      </c>
      <c r="F16" s="13" t="s">
        <v>261</v>
      </c>
      <c r="G16" s="13">
        <v>28.2</v>
      </c>
      <c r="H16" s="13"/>
      <c r="I16" s="13">
        <v>12</v>
      </c>
      <c r="J16" s="13"/>
      <c r="K16" s="13"/>
      <c r="L16" s="13">
        <v>0</v>
      </c>
      <c r="M16" s="13">
        <v>12</v>
      </c>
      <c r="N16" s="13">
        <f t="shared" si="16"/>
        <v>12</v>
      </c>
      <c r="O16" s="13"/>
      <c r="P16" s="13"/>
      <c r="Q16" s="13">
        <v>0</v>
      </c>
      <c r="R16" s="13">
        <f t="shared" si="2"/>
        <v>12</v>
      </c>
      <c r="S16" s="13">
        <f t="shared" si="3"/>
        <v>12</v>
      </c>
      <c r="T16" s="13"/>
      <c r="U16" s="13"/>
      <c r="V16">
        <v>0</v>
      </c>
      <c r="W16" s="13">
        <f t="shared" si="0"/>
        <v>12</v>
      </c>
      <c r="X16" s="13">
        <f t="shared" si="17"/>
        <v>12</v>
      </c>
      <c r="Y16" s="13">
        <f t="shared" si="4"/>
        <v>12</v>
      </c>
      <c r="Z16" s="13"/>
      <c r="AA16" s="13"/>
      <c r="AB16" s="13">
        <v>0</v>
      </c>
      <c r="AC16" s="13">
        <f t="shared" si="5"/>
        <v>12</v>
      </c>
      <c r="AD16" s="13">
        <v>12</v>
      </c>
      <c r="AE16" s="13">
        <f t="shared" si="6"/>
        <v>12</v>
      </c>
      <c r="AF16" s="13"/>
      <c r="AG16" s="13"/>
      <c r="AH16" s="13">
        <v>0</v>
      </c>
      <c r="AI16" s="56">
        <f t="shared" si="14"/>
        <v>12</v>
      </c>
      <c r="AJ16" s="56">
        <v>12</v>
      </c>
      <c r="AK16" s="13">
        <f t="shared" si="15"/>
        <v>12</v>
      </c>
      <c r="AL16" s="13"/>
      <c r="AM16" s="13"/>
      <c r="AN16" s="13">
        <v>10</v>
      </c>
      <c r="AO16" s="13"/>
      <c r="AP16" s="65"/>
      <c r="AQ16" s="13"/>
      <c r="AR16" s="64"/>
      <c r="AS16" s="64"/>
      <c r="AT16" s="64"/>
      <c r="AU16" s="64"/>
      <c r="AV16" s="6">
        <v>10</v>
      </c>
      <c r="AW16" s="6">
        <f t="shared" si="7"/>
        <v>10</v>
      </c>
      <c r="AX16" s="13">
        <v>0</v>
      </c>
      <c r="AY16" s="13"/>
      <c r="AZ16" s="13">
        <f t="shared" si="18"/>
        <v>12</v>
      </c>
      <c r="BA16" s="13">
        <v>12</v>
      </c>
      <c r="BB16" s="13">
        <f t="shared" si="1"/>
        <v>12</v>
      </c>
      <c r="BC16" s="13"/>
      <c r="BD16" s="13"/>
      <c r="BE16" s="13"/>
      <c r="BF16" s="13">
        <v>0</v>
      </c>
      <c r="BG16" s="13">
        <f t="shared" si="8"/>
        <v>12</v>
      </c>
      <c r="BH16" s="13">
        <v>12</v>
      </c>
      <c r="BI16" s="13"/>
      <c r="BJ16" s="13">
        <f t="shared" si="9"/>
        <v>12</v>
      </c>
      <c r="BK16" s="13"/>
      <c r="BL16" s="13"/>
      <c r="BM16" s="13"/>
      <c r="BN16" s="13"/>
      <c r="BO16" s="13">
        <v>0</v>
      </c>
      <c r="BP16" s="13">
        <f t="shared" si="10"/>
        <v>12</v>
      </c>
      <c r="BQ16" s="13">
        <v>12</v>
      </c>
      <c r="BR16" s="13"/>
      <c r="BS16" s="13">
        <f t="shared" si="11"/>
        <v>12</v>
      </c>
      <c r="BT16" s="13"/>
      <c r="BU16" s="13"/>
      <c r="BV16" s="13"/>
      <c r="BW16" s="13"/>
      <c r="BX16" s="13">
        <v>0</v>
      </c>
      <c r="BY16" s="13">
        <f t="shared" si="12"/>
        <v>12</v>
      </c>
      <c r="BZ16" s="13">
        <v>12</v>
      </c>
      <c r="CA16" s="13"/>
      <c r="CB16" s="13">
        <f t="shared" si="13"/>
        <v>12</v>
      </c>
      <c r="CC16">
        <v>12</v>
      </c>
    </row>
    <row r="17" spans="1:81">
      <c r="A17" s="13" t="s">
        <v>317</v>
      </c>
      <c r="B17" s="2">
        <v>11</v>
      </c>
      <c r="C17" s="4">
        <v>460265800</v>
      </c>
      <c r="D17" s="13" t="s">
        <v>135</v>
      </c>
      <c r="E17" s="6" t="s">
        <v>23</v>
      </c>
      <c r="F17" s="13" t="s">
        <v>261</v>
      </c>
      <c r="G17" s="13">
        <v>29.7</v>
      </c>
      <c r="H17" s="13"/>
      <c r="I17" s="13">
        <v>24</v>
      </c>
      <c r="J17" s="13"/>
      <c r="K17" s="13"/>
      <c r="L17" s="13">
        <v>0</v>
      </c>
      <c r="M17" s="13">
        <v>24</v>
      </c>
      <c r="N17" s="13">
        <f t="shared" si="16"/>
        <v>24</v>
      </c>
      <c r="O17" s="13"/>
      <c r="P17" s="13"/>
      <c r="Q17" s="13">
        <v>0</v>
      </c>
      <c r="R17" s="13">
        <f t="shared" si="2"/>
        <v>24</v>
      </c>
      <c r="S17" s="13">
        <f t="shared" si="3"/>
        <v>24</v>
      </c>
      <c r="T17" s="13"/>
      <c r="U17" s="13"/>
      <c r="V17">
        <v>0</v>
      </c>
      <c r="W17" s="13">
        <f t="shared" si="0"/>
        <v>24</v>
      </c>
      <c r="X17" s="13">
        <f t="shared" si="17"/>
        <v>24</v>
      </c>
      <c r="Y17" s="13">
        <f t="shared" si="4"/>
        <v>24</v>
      </c>
      <c r="Z17" s="13"/>
      <c r="AA17" s="13"/>
      <c r="AB17" s="13">
        <v>0</v>
      </c>
      <c r="AC17" s="13">
        <f t="shared" si="5"/>
        <v>24</v>
      </c>
      <c r="AD17" s="13">
        <v>24</v>
      </c>
      <c r="AE17" s="13">
        <f t="shared" si="6"/>
        <v>24</v>
      </c>
      <c r="AF17" s="13"/>
      <c r="AG17" s="13"/>
      <c r="AH17" s="13">
        <v>0</v>
      </c>
      <c r="AI17" s="56">
        <f t="shared" si="14"/>
        <v>24</v>
      </c>
      <c r="AJ17" s="56">
        <v>24</v>
      </c>
      <c r="AK17" s="13">
        <f t="shared" si="15"/>
        <v>24</v>
      </c>
      <c r="AL17" s="13"/>
      <c r="AM17" s="13"/>
      <c r="AN17" s="13">
        <v>20</v>
      </c>
      <c r="AO17" s="13"/>
      <c r="AP17" s="65"/>
      <c r="AQ17" s="13"/>
      <c r="AR17" s="64"/>
      <c r="AS17" s="64"/>
      <c r="AT17" s="64"/>
      <c r="AU17" s="64"/>
      <c r="AV17" s="6">
        <v>16</v>
      </c>
      <c r="AW17" s="6">
        <f t="shared" si="7"/>
        <v>16</v>
      </c>
      <c r="AX17" s="13">
        <v>0</v>
      </c>
      <c r="AY17" s="13"/>
      <c r="AZ17" s="13">
        <f t="shared" si="18"/>
        <v>20</v>
      </c>
      <c r="BA17" s="13">
        <v>20</v>
      </c>
      <c r="BB17" s="13">
        <f t="shared" si="1"/>
        <v>20</v>
      </c>
      <c r="BC17" s="13"/>
      <c r="BD17" s="13"/>
      <c r="BE17" s="13"/>
      <c r="BF17" s="13">
        <v>0</v>
      </c>
      <c r="BG17" s="13">
        <f t="shared" si="8"/>
        <v>20</v>
      </c>
      <c r="BH17" s="13">
        <v>20</v>
      </c>
      <c r="BI17" s="13"/>
      <c r="BJ17" s="13">
        <f t="shared" si="9"/>
        <v>20</v>
      </c>
      <c r="BK17" s="13"/>
      <c r="BL17" s="13"/>
      <c r="BM17" s="13"/>
      <c r="BN17" s="13"/>
      <c r="BO17" s="13">
        <v>0</v>
      </c>
      <c r="BP17" s="13">
        <f t="shared" si="10"/>
        <v>20</v>
      </c>
      <c r="BQ17" s="13">
        <v>20</v>
      </c>
      <c r="BR17" s="13"/>
      <c r="BS17" s="13">
        <f t="shared" si="11"/>
        <v>20</v>
      </c>
      <c r="BT17" s="13"/>
      <c r="BU17" s="13"/>
      <c r="BV17" s="13"/>
      <c r="BW17" s="13"/>
      <c r="BX17" s="13">
        <v>0</v>
      </c>
      <c r="BY17" s="13">
        <f t="shared" si="12"/>
        <v>20</v>
      </c>
      <c r="BZ17" s="13">
        <v>20</v>
      </c>
      <c r="CA17" s="13"/>
      <c r="CB17" s="13">
        <f t="shared" si="13"/>
        <v>20</v>
      </c>
      <c r="CC17">
        <v>20</v>
      </c>
    </row>
    <row r="18" spans="1:81">
      <c r="A18" s="13" t="s">
        <v>317</v>
      </c>
      <c r="B18" s="2">
        <v>12</v>
      </c>
      <c r="C18" s="4">
        <v>460265900</v>
      </c>
      <c r="D18" s="13" t="s">
        <v>135</v>
      </c>
      <c r="E18" s="6" t="s">
        <v>24</v>
      </c>
      <c r="F18" s="13" t="s">
        <v>261</v>
      </c>
      <c r="G18" s="13">
        <v>29.7</v>
      </c>
      <c r="H18" s="13"/>
      <c r="I18" s="13">
        <v>24</v>
      </c>
      <c r="J18" s="13"/>
      <c r="K18" s="13"/>
      <c r="L18" s="13">
        <v>0</v>
      </c>
      <c r="M18" s="13">
        <v>24</v>
      </c>
      <c r="N18" s="13">
        <f t="shared" si="16"/>
        <v>24</v>
      </c>
      <c r="O18" s="13"/>
      <c r="P18" s="13"/>
      <c r="Q18" s="13">
        <v>0</v>
      </c>
      <c r="R18" s="13">
        <f t="shared" si="2"/>
        <v>24</v>
      </c>
      <c r="S18" s="13">
        <f t="shared" si="3"/>
        <v>24</v>
      </c>
      <c r="T18" s="13"/>
      <c r="U18" s="13"/>
      <c r="V18">
        <v>0</v>
      </c>
      <c r="W18" s="13">
        <f t="shared" si="0"/>
        <v>24</v>
      </c>
      <c r="X18" s="13">
        <f t="shared" si="17"/>
        <v>24</v>
      </c>
      <c r="Y18" s="13">
        <f t="shared" si="4"/>
        <v>24</v>
      </c>
      <c r="Z18" s="13"/>
      <c r="AA18" s="13"/>
      <c r="AB18" s="13">
        <v>0</v>
      </c>
      <c r="AC18" s="13">
        <f t="shared" si="5"/>
        <v>24</v>
      </c>
      <c r="AD18" s="13">
        <v>24</v>
      </c>
      <c r="AE18" s="13">
        <f t="shared" si="6"/>
        <v>24</v>
      </c>
      <c r="AF18" s="13"/>
      <c r="AG18" s="13"/>
      <c r="AH18" s="13">
        <v>0</v>
      </c>
      <c r="AI18" s="56">
        <f t="shared" si="14"/>
        <v>24</v>
      </c>
      <c r="AJ18" s="56">
        <v>24</v>
      </c>
      <c r="AK18" s="13">
        <f t="shared" si="15"/>
        <v>24</v>
      </c>
      <c r="AL18" s="13"/>
      <c r="AM18" s="13"/>
      <c r="AN18" s="13">
        <v>20</v>
      </c>
      <c r="AO18" s="13"/>
      <c r="AP18" s="65"/>
      <c r="AQ18" s="13"/>
      <c r="AR18" s="64"/>
      <c r="AS18" s="64"/>
      <c r="AT18" s="64"/>
      <c r="AU18" s="64"/>
      <c r="AV18" s="6">
        <v>10</v>
      </c>
      <c r="AW18" s="6">
        <f t="shared" si="7"/>
        <v>10</v>
      </c>
      <c r="AX18" s="13">
        <v>0</v>
      </c>
      <c r="AY18" s="13"/>
      <c r="AZ18" s="13">
        <f t="shared" si="18"/>
        <v>14</v>
      </c>
      <c r="BA18" s="13">
        <v>14</v>
      </c>
      <c r="BB18" s="13">
        <f t="shared" si="1"/>
        <v>14</v>
      </c>
      <c r="BC18" s="13"/>
      <c r="BD18" s="13"/>
      <c r="BE18" s="13"/>
      <c r="BF18" s="13">
        <v>0</v>
      </c>
      <c r="BG18" s="13">
        <f t="shared" si="8"/>
        <v>14</v>
      </c>
      <c r="BH18" s="13">
        <v>14</v>
      </c>
      <c r="BI18" s="13"/>
      <c r="BJ18" s="13">
        <f t="shared" si="9"/>
        <v>14</v>
      </c>
      <c r="BK18" s="13"/>
      <c r="BL18" s="13"/>
      <c r="BM18" s="13"/>
      <c r="BN18" s="13"/>
      <c r="BO18" s="13">
        <v>0</v>
      </c>
      <c r="BP18" s="13">
        <f t="shared" si="10"/>
        <v>14</v>
      </c>
      <c r="BQ18" s="13">
        <v>14</v>
      </c>
      <c r="BR18" s="13"/>
      <c r="BS18" s="13">
        <f t="shared" si="11"/>
        <v>14</v>
      </c>
      <c r="BT18" s="13"/>
      <c r="BU18" s="13"/>
      <c r="BV18" s="13"/>
      <c r="BW18" s="13"/>
      <c r="BX18" s="13">
        <v>0</v>
      </c>
      <c r="BY18" s="13">
        <f t="shared" si="12"/>
        <v>14</v>
      </c>
      <c r="BZ18" s="13">
        <v>14</v>
      </c>
      <c r="CA18" s="13"/>
      <c r="CB18" s="13">
        <f t="shared" si="13"/>
        <v>14</v>
      </c>
      <c r="CC18">
        <v>14</v>
      </c>
    </row>
    <row r="19" spans="1:81">
      <c r="A19" s="13" t="s">
        <v>317</v>
      </c>
      <c r="B19" s="2">
        <v>13</v>
      </c>
      <c r="C19" s="4">
        <v>460266000</v>
      </c>
      <c r="D19" s="13" t="s">
        <v>135</v>
      </c>
      <c r="E19" s="6" t="s">
        <v>25</v>
      </c>
      <c r="F19" s="13" t="s">
        <v>261</v>
      </c>
      <c r="G19" s="13">
        <v>30.3</v>
      </c>
      <c r="H19" s="13"/>
      <c r="I19" s="13">
        <v>12</v>
      </c>
      <c r="J19" s="13"/>
      <c r="K19" s="13"/>
      <c r="L19" s="13">
        <v>0</v>
      </c>
      <c r="M19" s="13">
        <v>12</v>
      </c>
      <c r="N19" s="13">
        <f t="shared" si="16"/>
        <v>12</v>
      </c>
      <c r="O19" s="13"/>
      <c r="P19" s="13"/>
      <c r="Q19" s="13">
        <v>0</v>
      </c>
      <c r="R19" s="13">
        <f t="shared" si="2"/>
        <v>12</v>
      </c>
      <c r="S19" s="13">
        <f t="shared" si="3"/>
        <v>12</v>
      </c>
      <c r="T19" s="13"/>
      <c r="U19" s="13"/>
      <c r="V19">
        <v>0</v>
      </c>
      <c r="W19" s="13">
        <f t="shared" si="0"/>
        <v>12</v>
      </c>
      <c r="X19" s="13">
        <f t="shared" si="17"/>
        <v>12</v>
      </c>
      <c r="Y19" s="13">
        <f t="shared" si="4"/>
        <v>12</v>
      </c>
      <c r="Z19" s="13"/>
      <c r="AA19" s="13"/>
      <c r="AB19" s="13">
        <v>0</v>
      </c>
      <c r="AC19" s="13">
        <f t="shared" si="5"/>
        <v>12</v>
      </c>
      <c r="AD19" s="13">
        <v>12</v>
      </c>
      <c r="AE19" s="13">
        <f t="shared" si="6"/>
        <v>12</v>
      </c>
      <c r="AF19" s="13"/>
      <c r="AG19" s="13"/>
      <c r="AH19" s="13">
        <v>0</v>
      </c>
      <c r="AI19" s="56">
        <f t="shared" si="14"/>
        <v>12</v>
      </c>
      <c r="AJ19" s="56">
        <v>12</v>
      </c>
      <c r="AK19" s="13">
        <f t="shared" si="15"/>
        <v>12</v>
      </c>
      <c r="AL19" s="13"/>
      <c r="AM19" s="13"/>
      <c r="AN19" s="13">
        <v>10</v>
      </c>
      <c r="AO19" s="13"/>
      <c r="AP19" s="65"/>
      <c r="AQ19" s="13"/>
      <c r="AR19" s="64"/>
      <c r="AS19" s="64"/>
      <c r="AT19" s="64"/>
      <c r="AU19" s="64"/>
      <c r="AV19" s="6">
        <v>10</v>
      </c>
      <c r="AW19" s="6">
        <f t="shared" si="7"/>
        <v>10</v>
      </c>
      <c r="AX19" s="13">
        <v>0</v>
      </c>
      <c r="AY19" s="13"/>
      <c r="AZ19" s="13">
        <f t="shared" si="18"/>
        <v>12</v>
      </c>
      <c r="BA19" s="13">
        <v>12</v>
      </c>
      <c r="BB19" s="13">
        <f t="shared" si="1"/>
        <v>12</v>
      </c>
      <c r="BC19" s="13"/>
      <c r="BD19" s="13"/>
      <c r="BE19" s="13"/>
      <c r="BF19" s="13">
        <v>0</v>
      </c>
      <c r="BG19" s="13">
        <f t="shared" si="8"/>
        <v>12</v>
      </c>
      <c r="BH19" s="13">
        <v>12</v>
      </c>
      <c r="BI19" s="13"/>
      <c r="BJ19" s="13">
        <f t="shared" si="9"/>
        <v>12</v>
      </c>
      <c r="BK19" s="13"/>
      <c r="BL19" s="13"/>
      <c r="BM19" s="13"/>
      <c r="BN19" s="13"/>
      <c r="BO19" s="13">
        <v>0</v>
      </c>
      <c r="BP19" s="13">
        <f t="shared" si="10"/>
        <v>12</v>
      </c>
      <c r="BQ19" s="13">
        <v>12</v>
      </c>
      <c r="BR19" s="13"/>
      <c r="BS19" s="13">
        <f t="shared" si="11"/>
        <v>12</v>
      </c>
      <c r="BT19" s="13"/>
      <c r="BU19" s="13"/>
      <c r="BV19" s="13"/>
      <c r="BW19" s="13"/>
      <c r="BX19" s="13">
        <v>0</v>
      </c>
      <c r="BY19" s="13">
        <f t="shared" si="12"/>
        <v>12</v>
      </c>
      <c r="BZ19" s="13">
        <v>12</v>
      </c>
      <c r="CA19" s="13"/>
      <c r="CB19" s="13">
        <f t="shared" si="13"/>
        <v>12</v>
      </c>
      <c r="CC19">
        <v>12</v>
      </c>
    </row>
    <row r="20" spans="1:81">
      <c r="A20" s="13" t="s">
        <v>319</v>
      </c>
      <c r="B20" s="2">
        <v>14</v>
      </c>
      <c r="C20" s="4">
        <v>500062300</v>
      </c>
      <c r="D20" s="13" t="s">
        <v>136</v>
      </c>
      <c r="E20" s="6" t="s">
        <v>26</v>
      </c>
      <c r="F20" s="6" t="s">
        <v>136</v>
      </c>
      <c r="G20" s="13">
        <v>1300</v>
      </c>
      <c r="H20" s="13"/>
      <c r="I20" s="13">
        <v>17</v>
      </c>
      <c r="J20" s="13">
        <v>100</v>
      </c>
      <c r="K20" s="13"/>
      <c r="L20" s="13">
        <v>0</v>
      </c>
      <c r="M20" s="13">
        <v>117</v>
      </c>
      <c r="N20" s="13">
        <f t="shared" si="16"/>
        <v>117</v>
      </c>
      <c r="O20" s="13"/>
      <c r="P20" s="13">
        <v>42</v>
      </c>
      <c r="Q20" s="13">
        <v>42</v>
      </c>
      <c r="R20" s="13">
        <f t="shared" si="2"/>
        <v>75</v>
      </c>
      <c r="S20" s="13">
        <f t="shared" si="3"/>
        <v>117</v>
      </c>
      <c r="T20" s="13"/>
      <c r="U20" s="13">
        <v>75</v>
      </c>
      <c r="V20">
        <v>7</v>
      </c>
      <c r="W20" s="13">
        <f t="shared" si="0"/>
        <v>0</v>
      </c>
      <c r="X20" s="13">
        <f t="shared" si="17"/>
        <v>0</v>
      </c>
      <c r="Y20" s="13">
        <f t="shared" si="4"/>
        <v>7</v>
      </c>
      <c r="Z20" s="13"/>
      <c r="AA20" s="13"/>
      <c r="AB20" s="13">
        <v>7</v>
      </c>
      <c r="AC20" s="13">
        <f t="shared" si="5"/>
        <v>0</v>
      </c>
      <c r="AD20" s="13">
        <v>0</v>
      </c>
      <c r="AE20" s="13">
        <f t="shared" si="6"/>
        <v>7</v>
      </c>
      <c r="AF20" s="13"/>
      <c r="AG20" s="13"/>
      <c r="AH20" s="13">
        <v>7</v>
      </c>
      <c r="AI20" s="56">
        <f t="shared" si="14"/>
        <v>0</v>
      </c>
      <c r="AJ20" s="56">
        <v>0</v>
      </c>
      <c r="AK20" s="13">
        <f t="shared" si="15"/>
        <v>7</v>
      </c>
      <c r="AL20" s="13">
        <v>100</v>
      </c>
      <c r="AM20" s="13"/>
      <c r="AN20" s="13"/>
      <c r="AO20" s="13">
        <v>200</v>
      </c>
      <c r="AP20" s="65"/>
      <c r="AQ20" s="13"/>
      <c r="AR20" s="65"/>
      <c r="AS20" s="65"/>
      <c r="AT20" s="65"/>
      <c r="AU20" s="65"/>
      <c r="AV20" s="65"/>
      <c r="AW20" s="6">
        <f t="shared" si="7"/>
        <v>200</v>
      </c>
      <c r="AX20" s="13">
        <v>127</v>
      </c>
      <c r="AY20" s="13"/>
      <c r="AZ20" s="13">
        <f>(AJ20+AL20+AW20)-(AM20+AN20+AO20+AP20+AQ20+AR20+AS20+AT20+AU20)</f>
        <v>100</v>
      </c>
      <c r="BA20" s="13">
        <v>100</v>
      </c>
      <c r="BB20" s="13">
        <f t="shared" si="1"/>
        <v>227</v>
      </c>
      <c r="BC20" s="13"/>
      <c r="BD20" s="13">
        <v>80</v>
      </c>
      <c r="BE20" s="13"/>
      <c r="BF20" s="13">
        <v>207</v>
      </c>
      <c r="BG20" s="13">
        <f t="shared" si="8"/>
        <v>20</v>
      </c>
      <c r="BH20" s="13">
        <v>20</v>
      </c>
      <c r="BI20" s="13"/>
      <c r="BJ20" s="13">
        <f t="shared" si="9"/>
        <v>227</v>
      </c>
      <c r="BK20" s="13"/>
      <c r="BL20" s="13"/>
      <c r="BM20" s="13"/>
      <c r="BN20" s="13"/>
      <c r="BO20" s="13">
        <v>127</v>
      </c>
      <c r="BP20" s="13">
        <f t="shared" si="10"/>
        <v>20</v>
      </c>
      <c r="BQ20" s="13">
        <v>20</v>
      </c>
      <c r="BR20" s="13"/>
      <c r="BS20" s="13">
        <f t="shared" si="11"/>
        <v>147</v>
      </c>
      <c r="BT20" s="13"/>
      <c r="BU20" s="13"/>
      <c r="BV20" s="13"/>
      <c r="BW20" s="13"/>
      <c r="BX20" s="13">
        <v>127</v>
      </c>
      <c r="BY20" s="13">
        <f t="shared" si="12"/>
        <v>20</v>
      </c>
      <c r="BZ20" s="13">
        <v>20</v>
      </c>
      <c r="CA20" s="13"/>
      <c r="CB20" s="13">
        <f t="shared" si="13"/>
        <v>147</v>
      </c>
      <c r="CC20">
        <v>20</v>
      </c>
    </row>
    <row r="21" spans="1:81">
      <c r="A21" s="13" t="s">
        <v>319</v>
      </c>
      <c r="B21" s="2">
        <v>15</v>
      </c>
      <c r="C21" s="4">
        <v>500062400</v>
      </c>
      <c r="D21" s="13" t="s">
        <v>136</v>
      </c>
      <c r="E21" s="6" t="s">
        <v>27</v>
      </c>
      <c r="F21" s="6" t="s">
        <v>136</v>
      </c>
      <c r="G21" s="13">
        <v>700</v>
      </c>
      <c r="H21" s="13"/>
      <c r="I21" s="13">
        <v>712</v>
      </c>
      <c r="J21" s="13"/>
      <c r="K21" s="13">
        <v>225</v>
      </c>
      <c r="L21" s="13">
        <v>80</v>
      </c>
      <c r="M21" s="13">
        <v>487</v>
      </c>
      <c r="N21" s="13">
        <f t="shared" si="16"/>
        <v>487</v>
      </c>
      <c r="O21" s="13"/>
      <c r="P21" s="13">
        <v>287</v>
      </c>
      <c r="Q21" s="13">
        <v>276</v>
      </c>
      <c r="R21" s="13">
        <f t="shared" si="2"/>
        <v>200</v>
      </c>
      <c r="S21" s="13">
        <f t="shared" si="3"/>
        <v>476</v>
      </c>
      <c r="T21" s="13"/>
      <c r="U21" s="13">
        <v>190</v>
      </c>
      <c r="V21">
        <v>115</v>
      </c>
      <c r="W21" s="13">
        <f t="shared" si="0"/>
        <v>10</v>
      </c>
      <c r="X21" s="13">
        <f t="shared" si="17"/>
        <v>10</v>
      </c>
      <c r="Y21" s="13">
        <f t="shared" si="4"/>
        <v>125</v>
      </c>
      <c r="Z21" s="13"/>
      <c r="AA21" s="13"/>
      <c r="AB21" s="13">
        <v>115</v>
      </c>
      <c r="AC21" s="13">
        <f t="shared" si="5"/>
        <v>10</v>
      </c>
      <c r="AD21" s="13">
        <v>10</v>
      </c>
      <c r="AE21" s="13">
        <f t="shared" si="6"/>
        <v>125</v>
      </c>
      <c r="AF21" s="13"/>
      <c r="AG21" s="13">
        <v>10</v>
      </c>
      <c r="AH21" s="13">
        <v>115</v>
      </c>
      <c r="AI21" s="56">
        <f t="shared" si="14"/>
        <v>0</v>
      </c>
      <c r="AJ21" s="56">
        <v>0</v>
      </c>
      <c r="AK21" s="13">
        <f t="shared" si="15"/>
        <v>115</v>
      </c>
      <c r="AL21" s="13"/>
      <c r="AM21" s="13"/>
      <c r="AN21" s="13"/>
      <c r="AO21" s="13">
        <v>576</v>
      </c>
      <c r="AP21" s="65"/>
      <c r="AQ21" s="13"/>
      <c r="AR21" s="65"/>
      <c r="AS21" s="65"/>
      <c r="AT21" s="65"/>
      <c r="AU21" s="65"/>
      <c r="AV21" s="65"/>
      <c r="AW21" s="6">
        <f t="shared" si="7"/>
        <v>576</v>
      </c>
      <c r="AX21" s="13">
        <v>115</v>
      </c>
      <c r="AY21" s="13"/>
      <c r="AZ21" s="13">
        <f t="shared" si="18"/>
        <v>0</v>
      </c>
      <c r="BA21" s="13">
        <v>0</v>
      </c>
      <c r="BB21" s="13">
        <f t="shared" si="1"/>
        <v>115</v>
      </c>
      <c r="BC21" s="13">
        <v>200</v>
      </c>
      <c r="BD21" s="13">
        <v>60</v>
      </c>
      <c r="BE21" s="13"/>
      <c r="BF21" s="13">
        <v>452</v>
      </c>
      <c r="BG21" s="13">
        <f t="shared" si="8"/>
        <v>140</v>
      </c>
      <c r="BH21" s="13">
        <v>140</v>
      </c>
      <c r="BI21" s="13"/>
      <c r="BJ21" s="13">
        <f t="shared" si="9"/>
        <v>592</v>
      </c>
      <c r="BK21" s="13"/>
      <c r="BL21" s="13"/>
      <c r="BM21" s="13"/>
      <c r="BN21" s="13"/>
      <c r="BO21" s="13">
        <v>452</v>
      </c>
      <c r="BP21" s="13">
        <f t="shared" si="10"/>
        <v>140</v>
      </c>
      <c r="BQ21" s="13">
        <v>140</v>
      </c>
      <c r="BR21" s="13"/>
      <c r="BS21" s="13">
        <f t="shared" si="11"/>
        <v>592</v>
      </c>
      <c r="BT21" s="13"/>
      <c r="BU21" s="13"/>
      <c r="BV21" s="13"/>
      <c r="BW21" s="13"/>
      <c r="BX21" s="13">
        <v>452</v>
      </c>
      <c r="BY21" s="13">
        <f t="shared" si="12"/>
        <v>140</v>
      </c>
      <c r="BZ21" s="13">
        <v>140</v>
      </c>
      <c r="CA21" s="13"/>
      <c r="CB21" s="13">
        <f t="shared" si="13"/>
        <v>592</v>
      </c>
      <c r="CC21">
        <v>140</v>
      </c>
    </row>
    <row r="22" spans="1:81">
      <c r="A22" s="13" t="s">
        <v>321</v>
      </c>
      <c r="B22" s="2">
        <v>16</v>
      </c>
      <c r="C22" s="4">
        <v>500062601</v>
      </c>
      <c r="D22" s="13" t="s">
        <v>136</v>
      </c>
      <c r="E22" s="6" t="s">
        <v>28</v>
      </c>
      <c r="F22" s="6" t="s">
        <v>136</v>
      </c>
      <c r="G22" s="13">
        <v>2000</v>
      </c>
      <c r="H22" s="13"/>
      <c r="I22" s="13">
        <v>242</v>
      </c>
      <c r="J22" s="13"/>
      <c r="K22" s="13">
        <v>42</v>
      </c>
      <c r="L22" s="13">
        <v>42</v>
      </c>
      <c r="M22" s="13">
        <v>200</v>
      </c>
      <c r="N22" s="13">
        <f t="shared" si="16"/>
        <v>200</v>
      </c>
      <c r="O22" s="13"/>
      <c r="P22" s="13">
        <v>115</v>
      </c>
      <c r="Q22" s="13">
        <v>72</v>
      </c>
      <c r="R22" s="13">
        <f t="shared" si="2"/>
        <v>85</v>
      </c>
      <c r="S22" s="13">
        <f t="shared" si="3"/>
        <v>157</v>
      </c>
      <c r="T22" s="13"/>
      <c r="U22" s="13">
        <v>60</v>
      </c>
      <c r="V22">
        <v>12</v>
      </c>
      <c r="W22" s="13">
        <f t="shared" si="0"/>
        <v>25</v>
      </c>
      <c r="X22" s="13">
        <f t="shared" si="17"/>
        <v>25</v>
      </c>
      <c r="Y22" s="13">
        <f t="shared" si="4"/>
        <v>37</v>
      </c>
      <c r="Z22" s="13"/>
      <c r="AA22" s="13"/>
      <c r="AB22" s="13">
        <v>12</v>
      </c>
      <c r="AC22" s="13">
        <f t="shared" si="5"/>
        <v>25</v>
      </c>
      <c r="AD22" s="13">
        <v>25</v>
      </c>
      <c r="AE22" s="13">
        <f t="shared" si="6"/>
        <v>37</v>
      </c>
      <c r="AF22" s="13"/>
      <c r="AG22" s="13"/>
      <c r="AH22" s="13">
        <v>12</v>
      </c>
      <c r="AI22" s="56">
        <f t="shared" si="14"/>
        <v>25</v>
      </c>
      <c r="AJ22" s="56">
        <v>25</v>
      </c>
      <c r="AK22" s="13">
        <f t="shared" si="15"/>
        <v>37</v>
      </c>
      <c r="AL22" s="13"/>
      <c r="AM22" s="13">
        <v>25</v>
      </c>
      <c r="AN22" s="13"/>
      <c r="AO22" s="13">
        <v>200</v>
      </c>
      <c r="AP22" s="65"/>
      <c r="AQ22" s="13"/>
      <c r="AR22" s="65"/>
      <c r="AS22" s="65"/>
      <c r="AT22" s="65"/>
      <c r="AU22" s="65"/>
      <c r="AV22" s="65"/>
      <c r="AW22" s="6">
        <f t="shared" si="7"/>
        <v>200</v>
      </c>
      <c r="AX22" s="13">
        <v>165</v>
      </c>
      <c r="AY22" s="13"/>
      <c r="AZ22" s="13">
        <f t="shared" si="18"/>
        <v>0</v>
      </c>
      <c r="BA22" s="13">
        <v>0</v>
      </c>
      <c r="BB22" s="13">
        <f t="shared" si="1"/>
        <v>165</v>
      </c>
      <c r="BC22" s="13"/>
      <c r="BD22" s="13"/>
      <c r="BE22" s="13"/>
      <c r="BF22" s="13">
        <v>125</v>
      </c>
      <c r="BG22" s="13">
        <f t="shared" si="8"/>
        <v>0</v>
      </c>
      <c r="BH22" s="13"/>
      <c r="BI22" s="13"/>
      <c r="BJ22" s="13">
        <f t="shared" si="9"/>
        <v>125</v>
      </c>
      <c r="BK22" s="13"/>
      <c r="BL22" s="13"/>
      <c r="BM22" s="13"/>
      <c r="BN22" s="13"/>
      <c r="BO22" s="13">
        <v>65</v>
      </c>
      <c r="BP22" s="13">
        <f t="shared" si="10"/>
        <v>0</v>
      </c>
      <c r="BQ22" s="13"/>
      <c r="BR22" s="13"/>
      <c r="BS22" s="13">
        <f t="shared" si="11"/>
        <v>65</v>
      </c>
      <c r="BT22" s="13"/>
      <c r="BU22" s="13"/>
      <c r="BV22" s="13"/>
      <c r="BW22" s="13"/>
      <c r="BX22" s="13">
        <v>65</v>
      </c>
      <c r="BY22" s="13">
        <f t="shared" si="12"/>
        <v>0</v>
      </c>
      <c r="BZ22" s="13">
        <v>0</v>
      </c>
      <c r="CA22" s="13"/>
      <c r="CB22" s="13">
        <f t="shared" si="13"/>
        <v>65</v>
      </c>
    </row>
    <row r="23" spans="1:81">
      <c r="A23" s="13" t="s">
        <v>319</v>
      </c>
      <c r="B23" s="2">
        <v>17</v>
      </c>
      <c r="C23" s="4">
        <v>500062700</v>
      </c>
      <c r="D23" s="13" t="s">
        <v>136</v>
      </c>
      <c r="E23" s="6" t="s">
        <v>29</v>
      </c>
      <c r="F23" s="6" t="s">
        <v>136</v>
      </c>
      <c r="G23" s="13">
        <v>400</v>
      </c>
      <c r="H23" s="13"/>
      <c r="I23" s="13">
        <v>71</v>
      </c>
      <c r="J23" s="13">
        <v>100</v>
      </c>
      <c r="K23" s="13"/>
      <c r="L23" s="24">
        <v>0</v>
      </c>
      <c r="M23" s="13">
        <v>171</v>
      </c>
      <c r="N23" s="13">
        <f t="shared" si="16"/>
        <v>171</v>
      </c>
      <c r="O23" s="13"/>
      <c r="P23" s="13">
        <v>30</v>
      </c>
      <c r="Q23" s="13">
        <v>0</v>
      </c>
      <c r="R23" s="13">
        <f t="shared" si="2"/>
        <v>141</v>
      </c>
      <c r="S23" s="13">
        <f t="shared" si="3"/>
        <v>141</v>
      </c>
      <c r="T23" s="13"/>
      <c r="U23" s="13">
        <v>100</v>
      </c>
      <c r="V23">
        <v>0</v>
      </c>
      <c r="W23" s="13">
        <f t="shared" si="0"/>
        <v>41</v>
      </c>
      <c r="X23" s="13">
        <f t="shared" si="17"/>
        <v>41</v>
      </c>
      <c r="Y23" s="13">
        <f t="shared" si="4"/>
        <v>41</v>
      </c>
      <c r="Z23" s="13"/>
      <c r="AA23" s="13">
        <v>41</v>
      </c>
      <c r="AB23" s="13">
        <v>1</v>
      </c>
      <c r="AC23" s="13">
        <f>X23+Z23-AA23</f>
        <v>0</v>
      </c>
      <c r="AD23" s="13">
        <v>0</v>
      </c>
      <c r="AE23" s="13">
        <f t="shared" si="6"/>
        <v>1</v>
      </c>
      <c r="AF23" s="13"/>
      <c r="AG23" s="13"/>
      <c r="AH23" s="13">
        <v>1</v>
      </c>
      <c r="AI23" s="56">
        <f t="shared" si="14"/>
        <v>0</v>
      </c>
      <c r="AJ23" s="56">
        <v>0</v>
      </c>
      <c r="AK23" s="13">
        <f t="shared" si="15"/>
        <v>1</v>
      </c>
      <c r="AL23" s="13">
        <v>60</v>
      </c>
      <c r="AM23" s="13"/>
      <c r="AN23" s="13"/>
      <c r="AO23" s="13">
        <v>160</v>
      </c>
      <c r="AP23" s="65"/>
      <c r="AQ23" s="13"/>
      <c r="AR23" s="65"/>
      <c r="AS23" s="65"/>
      <c r="AT23" s="65"/>
      <c r="AU23" s="65"/>
      <c r="AV23" s="65"/>
      <c r="AW23" s="6">
        <f t="shared" si="7"/>
        <v>160</v>
      </c>
      <c r="AX23" s="13">
        <v>101</v>
      </c>
      <c r="AY23" s="13"/>
      <c r="AZ23" s="13">
        <f t="shared" si="18"/>
        <v>60</v>
      </c>
      <c r="BA23" s="13">
        <v>60</v>
      </c>
      <c r="BB23" s="13">
        <f t="shared" si="1"/>
        <v>161</v>
      </c>
      <c r="BC23" s="13"/>
      <c r="BD23" s="13"/>
      <c r="BE23" s="13"/>
      <c r="BF23" s="13">
        <v>21</v>
      </c>
      <c r="BG23" s="13">
        <f t="shared" si="8"/>
        <v>60</v>
      </c>
      <c r="BH23" s="13">
        <v>60</v>
      </c>
      <c r="BI23" s="13"/>
      <c r="BJ23" s="13">
        <f t="shared" si="9"/>
        <v>81</v>
      </c>
      <c r="BK23" s="13"/>
      <c r="BL23" s="13"/>
      <c r="BM23" s="13"/>
      <c r="BN23" s="13"/>
      <c r="BO23" s="13">
        <v>21</v>
      </c>
      <c r="BP23" s="13">
        <f t="shared" si="10"/>
        <v>60</v>
      </c>
      <c r="BQ23" s="13">
        <v>60</v>
      </c>
      <c r="BR23" s="13"/>
      <c r="BS23" s="13">
        <f t="shared" si="11"/>
        <v>81</v>
      </c>
      <c r="BT23" s="13"/>
      <c r="BU23" s="13"/>
      <c r="BV23" s="13"/>
      <c r="BW23" s="13"/>
      <c r="BX23" s="13">
        <v>21</v>
      </c>
      <c r="BY23" s="13">
        <f t="shared" si="12"/>
        <v>60</v>
      </c>
      <c r="BZ23" s="13">
        <v>60</v>
      </c>
      <c r="CA23" s="13"/>
      <c r="CB23" s="13">
        <f t="shared" si="13"/>
        <v>81</v>
      </c>
      <c r="CC23">
        <v>60</v>
      </c>
    </row>
    <row r="24" spans="1:81">
      <c r="A24" s="13" t="s">
        <v>319</v>
      </c>
      <c r="B24" s="2">
        <v>18</v>
      </c>
      <c r="C24" s="4">
        <v>500063200</v>
      </c>
      <c r="D24" s="13" t="s">
        <v>137</v>
      </c>
      <c r="E24" s="6" t="s">
        <v>30</v>
      </c>
      <c r="F24" s="13" t="s">
        <v>266</v>
      </c>
      <c r="G24" s="13">
        <v>1317</v>
      </c>
      <c r="H24" s="13"/>
      <c r="I24" s="13">
        <v>58</v>
      </c>
      <c r="J24" s="13"/>
      <c r="K24" s="13"/>
      <c r="L24" s="13">
        <v>0</v>
      </c>
      <c r="M24" s="13">
        <v>58</v>
      </c>
      <c r="N24" s="13">
        <f t="shared" si="16"/>
        <v>58</v>
      </c>
      <c r="O24" s="13"/>
      <c r="P24" s="13"/>
      <c r="Q24" s="13">
        <v>0</v>
      </c>
      <c r="R24" s="13">
        <f t="shared" si="2"/>
        <v>58</v>
      </c>
      <c r="S24" s="13">
        <f t="shared" si="3"/>
        <v>58</v>
      </c>
      <c r="T24" s="13"/>
      <c r="U24" s="13"/>
      <c r="V24">
        <v>0</v>
      </c>
      <c r="W24" s="13">
        <f t="shared" si="0"/>
        <v>58</v>
      </c>
      <c r="X24" s="13">
        <f t="shared" si="17"/>
        <v>58</v>
      </c>
      <c r="Y24" s="13">
        <f t="shared" si="4"/>
        <v>58</v>
      </c>
      <c r="Z24" s="13"/>
      <c r="AA24" s="13"/>
      <c r="AB24" s="13">
        <v>0</v>
      </c>
      <c r="AC24" s="13">
        <f t="shared" si="5"/>
        <v>58</v>
      </c>
      <c r="AD24" s="13">
        <v>58</v>
      </c>
      <c r="AE24" s="13">
        <f t="shared" si="6"/>
        <v>58</v>
      </c>
      <c r="AF24" s="13"/>
      <c r="AG24" s="13"/>
      <c r="AH24" s="13">
        <v>0</v>
      </c>
      <c r="AI24" s="56">
        <f t="shared" si="14"/>
        <v>58</v>
      </c>
      <c r="AJ24" s="56">
        <v>58</v>
      </c>
      <c r="AK24" s="13">
        <f t="shared" si="15"/>
        <v>58</v>
      </c>
      <c r="AL24" s="13"/>
      <c r="AM24" s="13"/>
      <c r="AN24" s="13">
        <v>10</v>
      </c>
      <c r="AO24" s="13"/>
      <c r="AP24" s="65"/>
      <c r="AQ24" s="13"/>
      <c r="AR24" s="65"/>
      <c r="AS24" s="65"/>
      <c r="AT24" s="65"/>
      <c r="AU24" s="65"/>
      <c r="AV24" s="65"/>
      <c r="AW24" s="6">
        <f t="shared" si="7"/>
        <v>0</v>
      </c>
      <c r="AX24" s="13">
        <v>0</v>
      </c>
      <c r="AY24" s="13"/>
      <c r="AZ24" s="13">
        <f t="shared" si="18"/>
        <v>48</v>
      </c>
      <c r="BA24" s="13">
        <v>48</v>
      </c>
      <c r="BB24" s="13">
        <f t="shared" si="1"/>
        <v>48</v>
      </c>
      <c r="BC24" s="13"/>
      <c r="BD24" s="13"/>
      <c r="BE24" s="13"/>
      <c r="BF24" s="13">
        <v>0</v>
      </c>
      <c r="BG24" s="13">
        <f t="shared" si="8"/>
        <v>48</v>
      </c>
      <c r="BH24" s="13">
        <v>48</v>
      </c>
      <c r="BI24" s="13"/>
      <c r="BJ24" s="13">
        <f t="shared" si="9"/>
        <v>48</v>
      </c>
      <c r="BK24" s="13"/>
      <c r="BL24" s="13"/>
      <c r="BM24" s="13"/>
      <c r="BN24" s="13"/>
      <c r="BO24" s="13">
        <v>0</v>
      </c>
      <c r="BP24" s="13">
        <f t="shared" si="10"/>
        <v>48</v>
      </c>
      <c r="BQ24" s="13">
        <v>48</v>
      </c>
      <c r="BR24" s="13"/>
      <c r="BS24" s="13">
        <f t="shared" si="11"/>
        <v>48</v>
      </c>
      <c r="BT24" s="13"/>
      <c r="BU24" s="13"/>
      <c r="BV24" s="13"/>
      <c r="BW24" s="13"/>
      <c r="BX24" s="13">
        <v>0</v>
      </c>
      <c r="BY24" s="13">
        <f t="shared" si="12"/>
        <v>48</v>
      </c>
      <c r="BZ24" s="13">
        <v>48</v>
      </c>
      <c r="CA24" s="13"/>
      <c r="CB24" s="13">
        <f t="shared" si="13"/>
        <v>48</v>
      </c>
      <c r="CC24">
        <v>48</v>
      </c>
    </row>
    <row r="25" spans="1:81">
      <c r="A25" s="13" t="s">
        <v>319</v>
      </c>
      <c r="B25" s="2">
        <v>19</v>
      </c>
      <c r="C25" s="4">
        <v>500063300</v>
      </c>
      <c r="D25" s="13" t="s">
        <v>137</v>
      </c>
      <c r="E25" s="6" t="s">
        <v>31</v>
      </c>
      <c r="F25" s="13" t="s">
        <v>266</v>
      </c>
      <c r="G25" s="13">
        <v>399</v>
      </c>
      <c r="H25" s="13"/>
      <c r="I25" s="13">
        <v>13</v>
      </c>
      <c r="J25" s="13"/>
      <c r="K25" s="13"/>
      <c r="L25" s="13">
        <v>0</v>
      </c>
      <c r="M25" s="13">
        <v>13</v>
      </c>
      <c r="N25" s="13">
        <f t="shared" si="16"/>
        <v>13</v>
      </c>
      <c r="O25" s="13"/>
      <c r="P25" s="13"/>
      <c r="Q25" s="13">
        <v>0</v>
      </c>
      <c r="R25" s="13">
        <f t="shared" si="2"/>
        <v>13</v>
      </c>
      <c r="S25" s="13">
        <f t="shared" si="3"/>
        <v>13</v>
      </c>
      <c r="T25" s="13"/>
      <c r="U25" s="13"/>
      <c r="V25">
        <v>0</v>
      </c>
      <c r="W25" s="13">
        <f t="shared" si="0"/>
        <v>13</v>
      </c>
      <c r="X25" s="13">
        <f t="shared" si="17"/>
        <v>13</v>
      </c>
      <c r="Y25" s="13">
        <f t="shared" si="4"/>
        <v>13</v>
      </c>
      <c r="Z25" s="13"/>
      <c r="AA25" s="13"/>
      <c r="AB25" s="13">
        <v>0</v>
      </c>
      <c r="AC25" s="13">
        <f t="shared" si="5"/>
        <v>13</v>
      </c>
      <c r="AD25" s="13">
        <v>13</v>
      </c>
      <c r="AE25" s="13">
        <f t="shared" si="6"/>
        <v>13</v>
      </c>
      <c r="AF25" s="13"/>
      <c r="AG25" s="13"/>
      <c r="AH25" s="13">
        <v>0</v>
      </c>
      <c r="AI25" s="56">
        <f t="shared" si="14"/>
        <v>13</v>
      </c>
      <c r="AJ25" s="56">
        <v>13</v>
      </c>
      <c r="AK25" s="13">
        <f t="shared" si="15"/>
        <v>13</v>
      </c>
      <c r="AL25" s="13"/>
      <c r="AM25" s="13"/>
      <c r="AN25" s="13">
        <v>10</v>
      </c>
      <c r="AO25" s="13"/>
      <c r="AP25" s="65"/>
      <c r="AQ25" s="13"/>
      <c r="AR25" s="64"/>
      <c r="AS25" s="64"/>
      <c r="AT25" s="64"/>
      <c r="AU25" s="64"/>
      <c r="AV25" s="6">
        <v>15</v>
      </c>
      <c r="AW25" s="6">
        <f t="shared" si="7"/>
        <v>15</v>
      </c>
      <c r="AX25" s="13">
        <v>0</v>
      </c>
      <c r="AY25" s="13"/>
      <c r="AZ25" s="13">
        <f t="shared" si="18"/>
        <v>18</v>
      </c>
      <c r="BA25" s="13">
        <v>18</v>
      </c>
      <c r="BB25" s="13">
        <f t="shared" si="1"/>
        <v>18</v>
      </c>
      <c r="BC25" s="13"/>
      <c r="BD25" s="13"/>
      <c r="BE25" s="13"/>
      <c r="BF25" s="13">
        <v>0</v>
      </c>
      <c r="BG25" s="13">
        <f t="shared" si="8"/>
        <v>18</v>
      </c>
      <c r="BH25" s="13">
        <v>18</v>
      </c>
      <c r="BI25" s="13"/>
      <c r="BJ25" s="13">
        <f t="shared" si="9"/>
        <v>18</v>
      </c>
      <c r="BK25" s="13"/>
      <c r="BL25" s="13"/>
      <c r="BM25" s="13"/>
      <c r="BN25" s="13"/>
      <c r="BO25" s="13">
        <v>0</v>
      </c>
      <c r="BP25" s="13">
        <f t="shared" si="10"/>
        <v>18</v>
      </c>
      <c r="BQ25" s="13">
        <v>18</v>
      </c>
      <c r="BR25" s="13"/>
      <c r="BS25" s="13">
        <f t="shared" si="11"/>
        <v>18</v>
      </c>
      <c r="BT25" s="13"/>
      <c r="BU25" s="13"/>
      <c r="BV25" s="13"/>
      <c r="BW25" s="13"/>
      <c r="BX25" s="13">
        <v>0</v>
      </c>
      <c r="BY25" s="13">
        <f t="shared" si="12"/>
        <v>18</v>
      </c>
      <c r="BZ25" s="13">
        <v>18</v>
      </c>
      <c r="CA25" s="13"/>
      <c r="CB25" s="13">
        <f t="shared" si="13"/>
        <v>18</v>
      </c>
      <c r="CC25">
        <v>18</v>
      </c>
    </row>
    <row r="26" spans="1:81">
      <c r="A26" s="13" t="s">
        <v>319</v>
      </c>
      <c r="B26" s="2">
        <v>20</v>
      </c>
      <c r="C26" s="4">
        <v>500063400</v>
      </c>
      <c r="D26" s="13" t="s">
        <v>136</v>
      </c>
      <c r="E26" s="6" t="s">
        <v>32</v>
      </c>
      <c r="F26" s="6" t="s">
        <v>136</v>
      </c>
      <c r="G26" s="13">
        <v>1800</v>
      </c>
      <c r="H26" s="13"/>
      <c r="I26" s="13">
        <v>18</v>
      </c>
      <c r="J26" s="13"/>
      <c r="K26" s="13"/>
      <c r="L26" s="13">
        <v>0</v>
      </c>
      <c r="M26" s="13">
        <v>18</v>
      </c>
      <c r="N26" s="13">
        <f t="shared" si="16"/>
        <v>18</v>
      </c>
      <c r="O26" s="13"/>
      <c r="P26" s="13"/>
      <c r="Q26" s="13">
        <v>0</v>
      </c>
      <c r="R26" s="13">
        <f t="shared" si="2"/>
        <v>18</v>
      </c>
      <c r="S26" s="13">
        <f t="shared" si="3"/>
        <v>18</v>
      </c>
      <c r="T26" s="13"/>
      <c r="U26" s="13"/>
      <c r="V26">
        <v>0</v>
      </c>
      <c r="W26" s="13">
        <f t="shared" si="0"/>
        <v>18</v>
      </c>
      <c r="X26" s="13">
        <f t="shared" si="17"/>
        <v>18</v>
      </c>
      <c r="Y26" s="13">
        <f t="shared" si="4"/>
        <v>18</v>
      </c>
      <c r="Z26" s="13"/>
      <c r="AA26" s="13"/>
      <c r="AB26" s="13">
        <v>0</v>
      </c>
      <c r="AC26" s="13">
        <f t="shared" si="5"/>
        <v>18</v>
      </c>
      <c r="AD26" s="13">
        <v>18</v>
      </c>
      <c r="AE26" s="13">
        <f t="shared" si="6"/>
        <v>18</v>
      </c>
      <c r="AF26" s="13"/>
      <c r="AG26" s="13"/>
      <c r="AH26" s="13">
        <v>0</v>
      </c>
      <c r="AI26" s="56">
        <f t="shared" si="14"/>
        <v>18</v>
      </c>
      <c r="AJ26" s="56">
        <v>18</v>
      </c>
      <c r="AK26" s="13">
        <f t="shared" si="15"/>
        <v>18</v>
      </c>
      <c r="AL26" s="13"/>
      <c r="AM26" s="13"/>
      <c r="AN26" s="13">
        <v>10</v>
      </c>
      <c r="AO26" s="13"/>
      <c r="AP26" s="65"/>
      <c r="AQ26" s="13"/>
      <c r="AR26" s="64"/>
      <c r="AS26" s="64"/>
      <c r="AT26" s="64"/>
      <c r="AU26" s="6"/>
      <c r="AV26" s="6">
        <v>22</v>
      </c>
      <c r="AW26" s="6">
        <f t="shared" si="7"/>
        <v>22</v>
      </c>
      <c r="AX26" s="13">
        <v>0</v>
      </c>
      <c r="AY26" s="13"/>
      <c r="AZ26" s="13">
        <f>(AJ26+AL26+AW26)-(AM26+AN26+AO26+AP26+AQ26+AR26+AS26+AT26+AU26)</f>
        <v>30</v>
      </c>
      <c r="BA26" s="13">
        <v>30</v>
      </c>
      <c r="BB26" s="13">
        <f t="shared" si="1"/>
        <v>30</v>
      </c>
      <c r="BC26" s="13"/>
      <c r="BD26" s="13"/>
      <c r="BE26" s="13"/>
      <c r="BF26" s="13">
        <v>0</v>
      </c>
      <c r="BG26" s="13">
        <f t="shared" si="8"/>
        <v>30</v>
      </c>
      <c r="BH26" s="13">
        <v>30</v>
      </c>
      <c r="BI26" s="13"/>
      <c r="BJ26" s="13">
        <f t="shared" si="9"/>
        <v>30</v>
      </c>
      <c r="BK26" s="13"/>
      <c r="BL26" s="13"/>
      <c r="BM26" s="13"/>
      <c r="BN26" s="13"/>
      <c r="BO26" s="13">
        <v>0</v>
      </c>
      <c r="BP26" s="13">
        <f t="shared" si="10"/>
        <v>30</v>
      </c>
      <c r="BQ26" s="13">
        <v>30</v>
      </c>
      <c r="BR26" s="13"/>
      <c r="BS26" s="13">
        <f t="shared" si="11"/>
        <v>30</v>
      </c>
      <c r="BT26" s="13"/>
      <c r="BU26" s="13"/>
      <c r="BV26" s="13"/>
      <c r="BW26" s="13"/>
      <c r="BX26" s="13">
        <v>0</v>
      </c>
      <c r="BY26" s="13">
        <f t="shared" si="12"/>
        <v>30</v>
      </c>
      <c r="BZ26" s="13">
        <v>30</v>
      </c>
      <c r="CA26" s="13"/>
      <c r="CB26" s="13">
        <f t="shared" si="13"/>
        <v>30</v>
      </c>
      <c r="CC26">
        <v>30</v>
      </c>
    </row>
    <row r="27" spans="1:81">
      <c r="A27" s="13" t="s">
        <v>320</v>
      </c>
      <c r="B27" s="2">
        <v>21</v>
      </c>
      <c r="C27" s="4">
        <v>510026201</v>
      </c>
      <c r="D27" s="13" t="s">
        <v>138</v>
      </c>
      <c r="E27" s="6" t="s">
        <v>33</v>
      </c>
      <c r="F27" s="13" t="s">
        <v>259</v>
      </c>
      <c r="G27" s="13">
        <v>4.4000000000000004</v>
      </c>
      <c r="H27" s="13"/>
      <c r="I27" s="13">
        <v>500</v>
      </c>
      <c r="J27" s="13"/>
      <c r="K27" s="13">
        <v>40</v>
      </c>
      <c r="L27" s="13">
        <v>40</v>
      </c>
      <c r="M27" s="13">
        <v>463</v>
      </c>
      <c r="N27" s="13">
        <f t="shared" si="16"/>
        <v>460</v>
      </c>
      <c r="O27" s="13"/>
      <c r="P27" s="13">
        <v>105</v>
      </c>
      <c r="Q27" s="13">
        <v>60</v>
      </c>
      <c r="R27" s="13">
        <f t="shared" si="2"/>
        <v>355</v>
      </c>
      <c r="S27" s="13">
        <f t="shared" si="3"/>
        <v>415</v>
      </c>
      <c r="T27" s="13"/>
      <c r="U27" s="13">
        <v>60</v>
      </c>
      <c r="V27">
        <v>0</v>
      </c>
      <c r="W27" s="13">
        <f t="shared" si="0"/>
        <v>295</v>
      </c>
      <c r="X27" s="13">
        <f>W27+3</f>
        <v>298</v>
      </c>
      <c r="Y27" s="13">
        <f t="shared" si="4"/>
        <v>298</v>
      </c>
      <c r="Z27" s="13"/>
      <c r="AA27" s="13"/>
      <c r="AB27" s="13">
        <v>0</v>
      </c>
      <c r="AC27" s="13">
        <f t="shared" si="5"/>
        <v>298</v>
      </c>
      <c r="AD27" s="13">
        <v>298</v>
      </c>
      <c r="AE27" s="13">
        <f t="shared" si="6"/>
        <v>298</v>
      </c>
      <c r="AF27" s="13"/>
      <c r="AG27" s="13"/>
      <c r="AH27" s="13">
        <v>0</v>
      </c>
      <c r="AI27" s="56">
        <f t="shared" si="14"/>
        <v>298</v>
      </c>
      <c r="AJ27" s="56">
        <v>298</v>
      </c>
      <c r="AK27" s="13">
        <f t="shared" si="15"/>
        <v>298</v>
      </c>
      <c r="AL27" s="13"/>
      <c r="AM27" s="15">
        <v>72</v>
      </c>
      <c r="AN27" s="15">
        <v>10</v>
      </c>
      <c r="AO27" s="15"/>
      <c r="AP27" s="65"/>
      <c r="AQ27" s="15"/>
      <c r="AR27" s="64"/>
      <c r="AS27" s="64"/>
      <c r="AT27" s="64"/>
      <c r="AU27" s="6">
        <v>40</v>
      </c>
      <c r="AV27" s="6">
        <v>300</v>
      </c>
      <c r="AW27" s="6">
        <f t="shared" si="7"/>
        <v>300</v>
      </c>
      <c r="AX27" s="13">
        <f>AU27</f>
        <v>40</v>
      </c>
      <c r="AY27" s="13"/>
      <c r="AZ27" s="13">
        <f t="shared" si="18"/>
        <v>476</v>
      </c>
      <c r="BA27" s="13">
        <v>476</v>
      </c>
      <c r="BB27" s="13">
        <f t="shared" si="1"/>
        <v>516</v>
      </c>
      <c r="BC27" s="13"/>
      <c r="BD27" s="15"/>
      <c r="BE27" s="15"/>
      <c r="BF27" s="13">
        <v>0</v>
      </c>
      <c r="BG27" s="13">
        <f t="shared" si="8"/>
        <v>476</v>
      </c>
      <c r="BH27" s="13">
        <v>476</v>
      </c>
      <c r="BI27" s="13"/>
      <c r="BJ27" s="13">
        <f t="shared" si="9"/>
        <v>476</v>
      </c>
      <c r="BK27" s="13"/>
      <c r="BL27" s="13"/>
      <c r="BM27" s="15">
        <v>60</v>
      </c>
      <c r="BN27" s="15"/>
      <c r="BO27" s="13">
        <v>0</v>
      </c>
      <c r="BP27" s="13">
        <f t="shared" si="10"/>
        <v>416</v>
      </c>
      <c r="BQ27" s="13">
        <v>416</v>
      </c>
      <c r="BR27" s="13"/>
      <c r="BS27" s="13">
        <f t="shared" si="11"/>
        <v>416</v>
      </c>
      <c r="BT27" s="13"/>
      <c r="BU27" s="13"/>
      <c r="BV27" s="15"/>
      <c r="BW27" s="15"/>
      <c r="BX27" s="13">
        <v>0</v>
      </c>
      <c r="BY27" s="13">
        <f t="shared" si="12"/>
        <v>416</v>
      </c>
      <c r="BZ27" s="13">
        <v>416</v>
      </c>
      <c r="CA27" s="13"/>
      <c r="CB27" s="13">
        <f t="shared" si="13"/>
        <v>416</v>
      </c>
      <c r="CC27">
        <v>416</v>
      </c>
    </row>
    <row r="28" spans="1:81">
      <c r="A28" s="13" t="s">
        <v>320</v>
      </c>
      <c r="B28" s="2">
        <v>22</v>
      </c>
      <c r="C28" s="4">
        <v>510026301</v>
      </c>
      <c r="D28" s="13" t="s">
        <v>138</v>
      </c>
      <c r="E28" s="6" t="s">
        <v>34</v>
      </c>
      <c r="F28" s="13" t="s">
        <v>259</v>
      </c>
      <c r="G28" s="13">
        <v>3</v>
      </c>
      <c r="H28" s="13"/>
      <c r="I28" s="13">
        <v>500</v>
      </c>
      <c r="J28" s="13"/>
      <c r="K28" s="13">
        <v>40</v>
      </c>
      <c r="L28" s="13">
        <v>40</v>
      </c>
      <c r="M28" s="13">
        <v>463</v>
      </c>
      <c r="N28" s="13">
        <f t="shared" si="16"/>
        <v>460</v>
      </c>
      <c r="O28" s="13"/>
      <c r="P28" s="13">
        <v>105</v>
      </c>
      <c r="Q28" s="13">
        <v>60</v>
      </c>
      <c r="R28" s="13">
        <f t="shared" si="2"/>
        <v>355</v>
      </c>
      <c r="S28" s="13">
        <f t="shared" si="3"/>
        <v>415</v>
      </c>
      <c r="T28" s="13"/>
      <c r="U28" s="13">
        <v>60</v>
      </c>
      <c r="V28">
        <v>0</v>
      </c>
      <c r="W28" s="13">
        <f t="shared" si="0"/>
        <v>295</v>
      </c>
      <c r="X28" s="13">
        <f>W28+3</f>
        <v>298</v>
      </c>
      <c r="Y28" s="13">
        <f t="shared" si="4"/>
        <v>298</v>
      </c>
      <c r="Z28" s="13"/>
      <c r="AA28" s="13"/>
      <c r="AB28" s="13">
        <v>0</v>
      </c>
      <c r="AC28" s="13">
        <f t="shared" si="5"/>
        <v>298</v>
      </c>
      <c r="AD28" s="13">
        <v>298</v>
      </c>
      <c r="AE28" s="13">
        <f t="shared" si="6"/>
        <v>298</v>
      </c>
      <c r="AF28" s="13"/>
      <c r="AG28" s="13"/>
      <c r="AH28" s="13">
        <v>0</v>
      </c>
      <c r="AI28" s="56">
        <f t="shared" si="14"/>
        <v>298</v>
      </c>
      <c r="AJ28" s="56">
        <v>298</v>
      </c>
      <c r="AK28" s="13">
        <f t="shared" si="15"/>
        <v>298</v>
      </c>
      <c r="AL28" s="13"/>
      <c r="AM28" s="15">
        <v>72</v>
      </c>
      <c r="AN28" s="15">
        <v>10</v>
      </c>
      <c r="AO28" s="15"/>
      <c r="AP28" s="65"/>
      <c r="AQ28" s="15"/>
      <c r="AR28" s="64"/>
      <c r="AS28" s="64"/>
      <c r="AT28" s="64"/>
      <c r="AU28" s="6">
        <v>40</v>
      </c>
      <c r="AV28" s="6">
        <v>300</v>
      </c>
      <c r="AW28" s="6">
        <f t="shared" si="7"/>
        <v>300</v>
      </c>
      <c r="AX28" s="13">
        <f>AU28</f>
        <v>40</v>
      </c>
      <c r="AY28" s="13"/>
      <c r="AZ28" s="13">
        <f t="shared" si="18"/>
        <v>476</v>
      </c>
      <c r="BA28" s="13">
        <v>476</v>
      </c>
      <c r="BB28" s="13">
        <f t="shared" si="1"/>
        <v>516</v>
      </c>
      <c r="BC28" s="13"/>
      <c r="BD28" s="15"/>
      <c r="BE28" s="15"/>
      <c r="BF28" s="13">
        <v>0</v>
      </c>
      <c r="BG28" s="13">
        <f t="shared" si="8"/>
        <v>476</v>
      </c>
      <c r="BH28" s="13">
        <v>476</v>
      </c>
      <c r="BI28" s="13"/>
      <c r="BJ28" s="13">
        <f t="shared" si="9"/>
        <v>476</v>
      </c>
      <c r="BK28" s="13"/>
      <c r="BL28" s="13"/>
      <c r="BM28" s="15">
        <v>60</v>
      </c>
      <c r="BN28" s="15"/>
      <c r="BO28" s="13">
        <v>0</v>
      </c>
      <c r="BP28" s="13">
        <f t="shared" si="10"/>
        <v>416</v>
      </c>
      <c r="BQ28" s="13">
        <v>416</v>
      </c>
      <c r="BR28" s="13"/>
      <c r="BS28" s="13">
        <f t="shared" si="11"/>
        <v>416</v>
      </c>
      <c r="BT28" s="13"/>
      <c r="BU28" s="13"/>
      <c r="BV28" s="15"/>
      <c r="BW28" s="15"/>
      <c r="BX28" s="13">
        <v>0</v>
      </c>
      <c r="BY28" s="13">
        <f t="shared" si="12"/>
        <v>416</v>
      </c>
      <c r="BZ28" s="13">
        <v>416</v>
      </c>
      <c r="CA28" s="13"/>
      <c r="CB28" s="13">
        <f t="shared" si="13"/>
        <v>416</v>
      </c>
      <c r="CC28">
        <v>416</v>
      </c>
    </row>
    <row r="29" spans="1:81">
      <c r="A29" s="13" t="s">
        <v>320</v>
      </c>
      <c r="B29" s="2">
        <v>23</v>
      </c>
      <c r="C29" s="4">
        <v>510026401</v>
      </c>
      <c r="D29" s="13" t="s">
        <v>138</v>
      </c>
      <c r="E29" s="6" t="s">
        <v>35</v>
      </c>
      <c r="F29" s="13" t="s">
        <v>267</v>
      </c>
      <c r="G29" s="13">
        <v>2.6</v>
      </c>
      <c r="H29" s="13"/>
      <c r="I29" s="13">
        <v>480</v>
      </c>
      <c r="J29" s="13"/>
      <c r="K29" s="13">
        <v>40</v>
      </c>
      <c r="L29" s="13">
        <v>40</v>
      </c>
      <c r="M29" s="13">
        <v>441</v>
      </c>
      <c r="N29" s="54">
        <f t="shared" si="16"/>
        <v>440</v>
      </c>
      <c r="O29" s="13"/>
      <c r="P29" s="13">
        <v>105</v>
      </c>
      <c r="Q29" s="13">
        <v>60</v>
      </c>
      <c r="R29" s="13">
        <f t="shared" si="2"/>
        <v>335</v>
      </c>
      <c r="S29" s="13">
        <f t="shared" si="3"/>
        <v>395</v>
      </c>
      <c r="T29" s="13"/>
      <c r="U29" s="13">
        <v>60</v>
      </c>
      <c r="V29">
        <v>0</v>
      </c>
      <c r="W29" s="13">
        <f t="shared" si="0"/>
        <v>275</v>
      </c>
      <c r="X29" s="13">
        <f>W29+1</f>
        <v>276</v>
      </c>
      <c r="Y29" s="13">
        <f t="shared" si="4"/>
        <v>276</v>
      </c>
      <c r="Z29" s="13"/>
      <c r="AA29" s="13"/>
      <c r="AB29" s="13">
        <v>0</v>
      </c>
      <c r="AC29" s="13">
        <f t="shared" si="5"/>
        <v>276</v>
      </c>
      <c r="AD29" s="13">
        <v>276</v>
      </c>
      <c r="AE29" s="13">
        <f t="shared" si="6"/>
        <v>276</v>
      </c>
      <c r="AF29" s="13"/>
      <c r="AG29" s="13"/>
      <c r="AH29" s="13">
        <v>0</v>
      </c>
      <c r="AI29" s="56">
        <f t="shared" si="14"/>
        <v>276</v>
      </c>
      <c r="AJ29" s="56">
        <v>276</v>
      </c>
      <c r="AK29" s="13">
        <f t="shared" si="15"/>
        <v>276</v>
      </c>
      <c r="AL29" s="13"/>
      <c r="AM29" s="15">
        <v>72</v>
      </c>
      <c r="AN29" s="15">
        <v>10</v>
      </c>
      <c r="AO29" s="15"/>
      <c r="AP29" s="65"/>
      <c r="AQ29" s="15"/>
      <c r="AR29" s="64"/>
      <c r="AS29" s="64"/>
      <c r="AT29" s="64"/>
      <c r="AU29" s="6">
        <v>40</v>
      </c>
      <c r="AV29" s="6">
        <v>300</v>
      </c>
      <c r="AW29" s="6">
        <f t="shared" si="7"/>
        <v>300</v>
      </c>
      <c r="AX29" s="13">
        <f>AU29</f>
        <v>40</v>
      </c>
      <c r="AY29" s="13"/>
      <c r="AZ29" s="13">
        <f>(AJ29+AL29+AW29)-(AM29+AN29+AO29+AP29+AQ29+AR29+AS29+AT29+AU29)</f>
        <v>454</v>
      </c>
      <c r="BA29" s="13">
        <v>454</v>
      </c>
      <c r="BB29" s="13">
        <f t="shared" si="1"/>
        <v>494</v>
      </c>
      <c r="BC29" s="13"/>
      <c r="BD29" s="15"/>
      <c r="BE29" s="15"/>
      <c r="BF29" s="13">
        <v>0</v>
      </c>
      <c r="BG29" s="13">
        <f t="shared" si="8"/>
        <v>454</v>
      </c>
      <c r="BH29" s="13">
        <v>454</v>
      </c>
      <c r="BI29" s="13"/>
      <c r="BJ29" s="13">
        <f t="shared" si="9"/>
        <v>454</v>
      </c>
      <c r="BK29" s="13"/>
      <c r="BL29" s="13"/>
      <c r="BM29" s="15">
        <v>60</v>
      </c>
      <c r="BN29" s="15"/>
      <c r="BO29" s="13">
        <v>0</v>
      </c>
      <c r="BP29" s="13">
        <f t="shared" si="10"/>
        <v>394</v>
      </c>
      <c r="BQ29" s="13">
        <v>394</v>
      </c>
      <c r="BR29" s="13"/>
      <c r="BS29" s="13">
        <f t="shared" si="11"/>
        <v>394</v>
      </c>
      <c r="BT29" s="13"/>
      <c r="BU29" s="13"/>
      <c r="BV29" s="15"/>
      <c r="BW29" s="15"/>
      <c r="BX29" s="13">
        <v>0</v>
      </c>
      <c r="BY29" s="13">
        <f t="shared" si="12"/>
        <v>394</v>
      </c>
      <c r="BZ29" s="13">
        <v>394</v>
      </c>
      <c r="CA29" s="13"/>
      <c r="CB29" s="13">
        <f t="shared" si="13"/>
        <v>394</v>
      </c>
      <c r="CC29">
        <v>394</v>
      </c>
    </row>
    <row r="30" spans="1:81">
      <c r="A30" s="13" t="s">
        <v>318</v>
      </c>
      <c r="B30" s="2">
        <v>24</v>
      </c>
      <c r="C30" s="4">
        <v>510035300</v>
      </c>
      <c r="D30" s="13" t="s">
        <v>139</v>
      </c>
      <c r="E30" s="6" t="s">
        <v>36</v>
      </c>
      <c r="F30" s="13" t="s">
        <v>259</v>
      </c>
      <c r="G30" s="13">
        <v>3.3</v>
      </c>
      <c r="H30" s="13"/>
      <c r="I30" s="13">
        <v>5000</v>
      </c>
      <c r="J30" s="13"/>
      <c r="K30" s="13">
        <v>1000</v>
      </c>
      <c r="L30" s="13">
        <v>1000</v>
      </c>
      <c r="M30" s="13">
        <v>4000</v>
      </c>
      <c r="N30" s="13">
        <f t="shared" si="16"/>
        <v>4000</v>
      </c>
      <c r="O30" s="13"/>
      <c r="P30" s="13">
        <v>1000</v>
      </c>
      <c r="Q30" s="13">
        <v>1235</v>
      </c>
      <c r="R30" s="13">
        <f t="shared" si="2"/>
        <v>3000</v>
      </c>
      <c r="S30" s="13">
        <f t="shared" si="3"/>
        <v>4235</v>
      </c>
      <c r="T30" s="13"/>
      <c r="U30" s="13">
        <v>540</v>
      </c>
      <c r="V30">
        <v>695</v>
      </c>
      <c r="W30" s="13">
        <f t="shared" si="0"/>
        <v>2460</v>
      </c>
      <c r="X30" s="13">
        <f t="shared" si="17"/>
        <v>2460</v>
      </c>
      <c r="Y30" s="13">
        <f t="shared" si="4"/>
        <v>3155</v>
      </c>
      <c r="Z30" s="13"/>
      <c r="AA30" s="13"/>
      <c r="AB30" s="13">
        <v>695</v>
      </c>
      <c r="AC30" s="13">
        <f t="shared" si="5"/>
        <v>2460</v>
      </c>
      <c r="AD30" s="13">
        <v>2460</v>
      </c>
      <c r="AE30" s="13">
        <f t="shared" si="6"/>
        <v>3155</v>
      </c>
      <c r="AF30" s="13"/>
      <c r="AG30" s="13"/>
      <c r="AH30" s="13">
        <v>695</v>
      </c>
      <c r="AI30" s="56">
        <f t="shared" si="14"/>
        <v>2460</v>
      </c>
      <c r="AJ30" s="56">
        <v>2460</v>
      </c>
      <c r="AK30" s="13">
        <f t="shared" si="15"/>
        <v>3155</v>
      </c>
      <c r="AL30" s="13"/>
      <c r="AM30" s="15"/>
      <c r="AN30" s="15">
        <v>120</v>
      </c>
      <c r="AO30" s="15"/>
      <c r="AP30" s="65"/>
      <c r="AQ30" s="15"/>
      <c r="AR30" s="64"/>
      <c r="AS30" s="64"/>
      <c r="AT30" s="64"/>
      <c r="AU30" s="6">
        <v>360</v>
      </c>
      <c r="AV30" s="6">
        <v>1000</v>
      </c>
      <c r="AW30" s="6">
        <f t="shared" si="7"/>
        <v>1000</v>
      </c>
      <c r="AX30" s="13">
        <f>47+AU30</f>
        <v>407</v>
      </c>
      <c r="AY30" s="13"/>
      <c r="AZ30" s="13">
        <f>(AJ30+AL30+AW30)-(AM30+AN30+AO30+AP30+AQ30+AR30+AS30+AT30+AU30)</f>
        <v>2980</v>
      </c>
      <c r="BA30" s="13">
        <v>2980</v>
      </c>
      <c r="BB30" s="13">
        <f t="shared" si="1"/>
        <v>3387</v>
      </c>
      <c r="BC30" s="13"/>
      <c r="BD30" s="15"/>
      <c r="BE30" s="15"/>
      <c r="BF30" s="13">
        <v>47</v>
      </c>
      <c r="BG30" s="13">
        <f t="shared" si="8"/>
        <v>2980</v>
      </c>
      <c r="BH30" s="13">
        <v>2980</v>
      </c>
      <c r="BI30" s="13"/>
      <c r="BJ30" s="13">
        <f t="shared" si="9"/>
        <v>3027</v>
      </c>
      <c r="BK30" s="13"/>
      <c r="BL30" s="13"/>
      <c r="BM30" s="15">
        <v>540</v>
      </c>
      <c r="BN30" s="15"/>
      <c r="BO30" s="13">
        <v>79</v>
      </c>
      <c r="BP30" s="13">
        <f t="shared" si="10"/>
        <v>2440</v>
      </c>
      <c r="BQ30" s="13">
        <v>2440</v>
      </c>
      <c r="BR30" s="13"/>
      <c r="BS30" s="13">
        <f t="shared" si="11"/>
        <v>2519</v>
      </c>
      <c r="BT30" s="13"/>
      <c r="BU30" s="13"/>
      <c r="BV30" s="15"/>
      <c r="BW30" s="15"/>
      <c r="BX30" s="13">
        <v>79</v>
      </c>
      <c r="BY30" s="13">
        <f t="shared" si="12"/>
        <v>2440</v>
      </c>
      <c r="BZ30" s="13">
        <v>2447</v>
      </c>
      <c r="CA30" s="13"/>
      <c r="CB30" s="13">
        <f t="shared" si="13"/>
        <v>2526</v>
      </c>
      <c r="CC30">
        <v>2447</v>
      </c>
    </row>
    <row r="31" spans="1:81">
      <c r="A31" s="13" t="s">
        <v>320</v>
      </c>
      <c r="B31" s="2">
        <v>25</v>
      </c>
      <c r="C31" s="4">
        <v>510039901</v>
      </c>
      <c r="D31" s="13" t="s">
        <v>138</v>
      </c>
      <c r="E31" s="6" t="s">
        <v>37</v>
      </c>
      <c r="F31" s="13" t="s">
        <v>133</v>
      </c>
      <c r="G31" s="13">
        <v>7.82</v>
      </c>
      <c r="H31" s="13"/>
      <c r="I31" s="13">
        <v>500</v>
      </c>
      <c r="J31" s="13"/>
      <c r="K31" s="13">
        <v>40</v>
      </c>
      <c r="L31" s="13">
        <v>40</v>
      </c>
      <c r="M31" s="13">
        <v>460</v>
      </c>
      <c r="N31" s="13">
        <f t="shared" si="16"/>
        <v>460</v>
      </c>
      <c r="O31" s="13"/>
      <c r="P31" s="13">
        <v>105</v>
      </c>
      <c r="Q31" s="13">
        <v>60</v>
      </c>
      <c r="R31" s="13">
        <f t="shared" si="2"/>
        <v>355</v>
      </c>
      <c r="S31" s="13">
        <f t="shared" si="3"/>
        <v>415</v>
      </c>
      <c r="T31" s="13"/>
      <c r="U31" s="13">
        <v>60</v>
      </c>
      <c r="V31">
        <v>0</v>
      </c>
      <c r="W31" s="13">
        <f t="shared" si="0"/>
        <v>295</v>
      </c>
      <c r="X31" s="13">
        <f t="shared" si="17"/>
        <v>295</v>
      </c>
      <c r="Y31" s="13">
        <f t="shared" si="4"/>
        <v>295</v>
      </c>
      <c r="Z31" s="13"/>
      <c r="AA31" s="13"/>
      <c r="AB31" s="13">
        <v>0</v>
      </c>
      <c r="AC31" s="13">
        <f t="shared" si="5"/>
        <v>295</v>
      </c>
      <c r="AD31" s="13">
        <v>295</v>
      </c>
      <c r="AE31" s="13">
        <f t="shared" si="6"/>
        <v>295</v>
      </c>
      <c r="AF31" s="13"/>
      <c r="AG31" s="13"/>
      <c r="AH31" s="13">
        <v>0</v>
      </c>
      <c r="AI31" s="56">
        <f t="shared" si="14"/>
        <v>295</v>
      </c>
      <c r="AJ31" s="56">
        <v>295</v>
      </c>
      <c r="AK31" s="13">
        <f t="shared" si="15"/>
        <v>295</v>
      </c>
      <c r="AL31" s="13"/>
      <c r="AM31" s="15">
        <v>72</v>
      </c>
      <c r="AN31" s="15">
        <v>10</v>
      </c>
      <c r="AO31" s="15"/>
      <c r="AP31" s="65"/>
      <c r="AQ31" s="15"/>
      <c r="AR31" s="64"/>
      <c r="AS31" s="64"/>
      <c r="AT31" s="64"/>
      <c r="AU31" s="6">
        <v>40</v>
      </c>
      <c r="AV31" s="6"/>
      <c r="AW31" s="6">
        <f t="shared" si="7"/>
        <v>0</v>
      </c>
      <c r="AX31" s="13">
        <f>AU31</f>
        <v>40</v>
      </c>
      <c r="AY31" s="13"/>
      <c r="AZ31" s="13">
        <f t="shared" si="18"/>
        <v>173</v>
      </c>
      <c r="BA31" s="13">
        <v>173</v>
      </c>
      <c r="BB31" s="13">
        <f t="shared" si="1"/>
        <v>213</v>
      </c>
      <c r="BC31" s="13"/>
      <c r="BD31" s="15"/>
      <c r="BE31" s="15"/>
      <c r="BF31" s="13">
        <v>0</v>
      </c>
      <c r="BG31" s="13">
        <f t="shared" si="8"/>
        <v>173</v>
      </c>
      <c r="BH31" s="13">
        <v>173</v>
      </c>
      <c r="BI31" s="13"/>
      <c r="BJ31" s="13">
        <f t="shared" si="9"/>
        <v>173</v>
      </c>
      <c r="BK31" s="13"/>
      <c r="BL31" s="13"/>
      <c r="BM31" s="15">
        <v>60</v>
      </c>
      <c r="BN31" s="15"/>
      <c r="BO31" s="13">
        <v>0</v>
      </c>
      <c r="BP31" s="13">
        <f t="shared" si="10"/>
        <v>113</v>
      </c>
      <c r="BQ31" s="13">
        <v>113</v>
      </c>
      <c r="BR31" s="13"/>
      <c r="BS31" s="13">
        <f t="shared" si="11"/>
        <v>113</v>
      </c>
      <c r="BT31" s="13"/>
      <c r="BU31" s="13"/>
      <c r="BV31" s="15"/>
      <c r="BW31" s="15"/>
      <c r="BX31" s="13">
        <v>0</v>
      </c>
      <c r="BY31" s="13">
        <f t="shared" si="12"/>
        <v>113</v>
      </c>
      <c r="BZ31" s="13">
        <v>113</v>
      </c>
      <c r="CA31" s="13"/>
      <c r="CB31" s="13">
        <f t="shared" si="13"/>
        <v>113</v>
      </c>
      <c r="CC31">
        <v>113</v>
      </c>
    </row>
    <row r="32" spans="1:81">
      <c r="A32" s="13" t="s">
        <v>320</v>
      </c>
      <c r="B32" s="2">
        <v>26</v>
      </c>
      <c r="C32" s="4">
        <v>510040301</v>
      </c>
      <c r="D32" s="13" t="s">
        <v>138</v>
      </c>
      <c r="E32" s="6" t="s">
        <v>38</v>
      </c>
      <c r="F32" s="13" t="s">
        <v>133</v>
      </c>
      <c r="G32" s="13">
        <v>11</v>
      </c>
      <c r="H32" s="13"/>
      <c r="I32" s="13">
        <v>500</v>
      </c>
      <c r="J32" s="13"/>
      <c r="K32" s="13">
        <v>40</v>
      </c>
      <c r="L32" s="13">
        <v>40</v>
      </c>
      <c r="M32" s="13">
        <v>466</v>
      </c>
      <c r="N32" s="54">
        <f>(I32+J32)-K32</f>
        <v>460</v>
      </c>
      <c r="O32" s="13"/>
      <c r="P32" s="13">
        <v>105</v>
      </c>
      <c r="Q32" s="13">
        <v>60</v>
      </c>
      <c r="R32" s="13">
        <f>N32+O32-P32</f>
        <v>355</v>
      </c>
      <c r="S32" s="13">
        <f t="shared" si="3"/>
        <v>415</v>
      </c>
      <c r="T32" s="13"/>
      <c r="U32" s="13">
        <v>60</v>
      </c>
      <c r="V32">
        <v>0</v>
      </c>
      <c r="W32" s="13">
        <f t="shared" si="0"/>
        <v>295</v>
      </c>
      <c r="X32" s="13">
        <f>W32+6</f>
        <v>301</v>
      </c>
      <c r="Y32" s="13">
        <f t="shared" si="4"/>
        <v>301</v>
      </c>
      <c r="Z32" s="13"/>
      <c r="AA32" s="13"/>
      <c r="AB32" s="13">
        <v>0</v>
      </c>
      <c r="AC32" s="13">
        <f t="shared" si="5"/>
        <v>301</v>
      </c>
      <c r="AD32" s="13">
        <v>301</v>
      </c>
      <c r="AE32" s="13">
        <f t="shared" si="6"/>
        <v>301</v>
      </c>
      <c r="AF32" s="13"/>
      <c r="AG32" s="13"/>
      <c r="AH32" s="13">
        <v>0</v>
      </c>
      <c r="AI32" s="56">
        <f t="shared" si="14"/>
        <v>301</v>
      </c>
      <c r="AJ32" s="56">
        <v>301</v>
      </c>
      <c r="AK32" s="13">
        <f t="shared" si="15"/>
        <v>301</v>
      </c>
      <c r="AL32" s="13"/>
      <c r="AM32" s="15">
        <v>72</v>
      </c>
      <c r="AN32" s="15">
        <v>10</v>
      </c>
      <c r="AO32" s="15"/>
      <c r="AP32" s="65"/>
      <c r="AQ32" s="15"/>
      <c r="AR32" s="64"/>
      <c r="AS32" s="64"/>
      <c r="AT32" s="64"/>
      <c r="AU32" s="6">
        <v>40</v>
      </c>
      <c r="AV32" s="6"/>
      <c r="AW32" s="6">
        <f t="shared" si="7"/>
        <v>0</v>
      </c>
      <c r="AX32" s="13">
        <f>AU32</f>
        <v>40</v>
      </c>
      <c r="AY32" s="13"/>
      <c r="AZ32" s="13">
        <f t="shared" si="18"/>
        <v>179</v>
      </c>
      <c r="BA32" s="13">
        <v>179</v>
      </c>
      <c r="BB32" s="13">
        <f t="shared" si="1"/>
        <v>219</v>
      </c>
      <c r="BC32" s="13"/>
      <c r="BD32" s="15"/>
      <c r="BE32" s="15"/>
      <c r="BF32" s="13">
        <v>0</v>
      </c>
      <c r="BG32" s="13">
        <f t="shared" si="8"/>
        <v>179</v>
      </c>
      <c r="BH32" s="13">
        <v>179</v>
      </c>
      <c r="BI32" s="13"/>
      <c r="BJ32" s="13">
        <f t="shared" si="9"/>
        <v>179</v>
      </c>
      <c r="BK32" s="13"/>
      <c r="BL32" s="13"/>
      <c r="BM32" s="15">
        <v>60</v>
      </c>
      <c r="BN32" s="15"/>
      <c r="BO32" s="13">
        <v>0</v>
      </c>
      <c r="BP32" s="13">
        <f t="shared" si="10"/>
        <v>119</v>
      </c>
      <c r="BQ32" s="13">
        <v>119</v>
      </c>
      <c r="BR32" s="13"/>
      <c r="BS32" s="13">
        <f t="shared" si="11"/>
        <v>119</v>
      </c>
      <c r="BT32" s="13"/>
      <c r="BU32" s="13"/>
      <c r="BV32" s="15"/>
      <c r="BW32" s="15"/>
      <c r="BX32" s="13">
        <v>0</v>
      </c>
      <c r="BY32" s="13">
        <f t="shared" si="12"/>
        <v>119</v>
      </c>
      <c r="BZ32" s="13">
        <v>119</v>
      </c>
      <c r="CA32" s="13"/>
      <c r="CB32" s="13">
        <f t="shared" si="13"/>
        <v>119</v>
      </c>
      <c r="CC32">
        <v>119</v>
      </c>
    </row>
    <row r="33" spans="1:81">
      <c r="A33" s="13" t="s">
        <v>318</v>
      </c>
      <c r="B33" s="2">
        <v>27</v>
      </c>
      <c r="C33" s="4">
        <v>510046901</v>
      </c>
      <c r="D33" s="13" t="s">
        <v>138</v>
      </c>
      <c r="E33" s="6" t="s">
        <v>39</v>
      </c>
      <c r="F33" s="13" t="s">
        <v>133</v>
      </c>
      <c r="G33" s="13">
        <v>15.9</v>
      </c>
      <c r="H33" s="13"/>
      <c r="I33" s="13">
        <v>500</v>
      </c>
      <c r="J33" s="13"/>
      <c r="K33" s="13"/>
      <c r="L33" s="13">
        <v>0</v>
      </c>
      <c r="M33" s="13">
        <v>500</v>
      </c>
      <c r="N33" s="13">
        <f t="shared" si="16"/>
        <v>500</v>
      </c>
      <c r="O33" s="13"/>
      <c r="P33" s="13">
        <v>60</v>
      </c>
      <c r="Q33" s="13">
        <v>60</v>
      </c>
      <c r="R33" s="13">
        <f t="shared" si="2"/>
        <v>440</v>
      </c>
      <c r="S33" s="13">
        <f t="shared" si="3"/>
        <v>500</v>
      </c>
      <c r="T33" s="13"/>
      <c r="U33" s="13">
        <v>160</v>
      </c>
      <c r="V33">
        <v>0</v>
      </c>
      <c r="W33" s="13">
        <f t="shared" si="0"/>
        <v>280</v>
      </c>
      <c r="X33" s="13">
        <f t="shared" si="17"/>
        <v>280</v>
      </c>
      <c r="Y33" s="13">
        <f t="shared" si="4"/>
        <v>280</v>
      </c>
      <c r="Z33" s="13"/>
      <c r="AA33" s="13"/>
      <c r="AB33" s="13">
        <v>0</v>
      </c>
      <c r="AC33" s="13">
        <f t="shared" si="5"/>
        <v>280</v>
      </c>
      <c r="AD33" s="13">
        <v>280</v>
      </c>
      <c r="AE33" s="13">
        <f t="shared" si="6"/>
        <v>280</v>
      </c>
      <c r="AF33" s="13"/>
      <c r="AG33" s="13"/>
      <c r="AH33" s="13">
        <v>0</v>
      </c>
      <c r="AI33" s="56">
        <f t="shared" si="14"/>
        <v>280</v>
      </c>
      <c r="AJ33" s="56">
        <v>280</v>
      </c>
      <c r="AK33" s="13">
        <f t="shared" si="15"/>
        <v>280</v>
      </c>
      <c r="AL33" s="13"/>
      <c r="AM33" s="15">
        <v>160</v>
      </c>
      <c r="AN33" s="15"/>
      <c r="AO33" s="15"/>
      <c r="AP33" s="65">
        <v>20</v>
      </c>
      <c r="AQ33" s="15"/>
      <c r="AR33" s="65"/>
      <c r="AS33" s="65"/>
      <c r="AT33" s="65"/>
      <c r="AU33" s="65"/>
      <c r="AV33" s="65"/>
      <c r="AW33" s="6">
        <f t="shared" si="7"/>
        <v>20</v>
      </c>
      <c r="AX33" s="13">
        <v>0</v>
      </c>
      <c r="AY33" s="13"/>
      <c r="AZ33" s="13">
        <f t="shared" si="18"/>
        <v>120</v>
      </c>
      <c r="BA33" s="13">
        <v>120</v>
      </c>
      <c r="BB33" s="13">
        <f t="shared" si="1"/>
        <v>120</v>
      </c>
      <c r="BC33" s="13">
        <v>45</v>
      </c>
      <c r="BD33" s="15">
        <v>165</v>
      </c>
      <c r="BE33" s="15"/>
      <c r="BF33" s="13">
        <v>170</v>
      </c>
      <c r="BG33" s="13">
        <f t="shared" si="8"/>
        <v>0</v>
      </c>
      <c r="BH33" s="13"/>
      <c r="BI33" s="13"/>
      <c r="BJ33" s="13">
        <f t="shared" si="9"/>
        <v>170</v>
      </c>
      <c r="BK33" s="13"/>
      <c r="BL33" s="13"/>
      <c r="BM33" s="15"/>
      <c r="BN33" s="15"/>
      <c r="BO33" s="13">
        <v>5</v>
      </c>
      <c r="BP33" s="13">
        <f t="shared" si="10"/>
        <v>0</v>
      </c>
      <c r="BQ33" s="13">
        <v>0</v>
      </c>
      <c r="BR33" s="13"/>
      <c r="BS33" s="13">
        <f t="shared" si="11"/>
        <v>5</v>
      </c>
      <c r="BT33" s="13"/>
      <c r="BU33" s="13"/>
      <c r="BV33" s="15"/>
      <c r="BW33" s="15"/>
      <c r="BX33" s="13">
        <v>5</v>
      </c>
      <c r="BY33" s="13">
        <f t="shared" si="12"/>
        <v>0</v>
      </c>
      <c r="BZ33" s="13">
        <v>0</v>
      </c>
      <c r="CA33" s="13"/>
      <c r="CB33" s="13">
        <f t="shared" si="13"/>
        <v>5</v>
      </c>
    </row>
    <row r="34" spans="1:81">
      <c r="A34" s="13" t="s">
        <v>318</v>
      </c>
      <c r="B34" s="2">
        <v>28</v>
      </c>
      <c r="C34" s="4">
        <v>510051300</v>
      </c>
      <c r="D34" s="13" t="s">
        <v>138</v>
      </c>
      <c r="E34" s="6" t="s">
        <v>40</v>
      </c>
      <c r="F34" s="13" t="s">
        <v>259</v>
      </c>
      <c r="G34" s="13">
        <v>4</v>
      </c>
      <c r="H34" s="13"/>
      <c r="I34" s="13">
        <v>500</v>
      </c>
      <c r="J34" s="13"/>
      <c r="K34" s="13">
        <v>40</v>
      </c>
      <c r="L34" s="13">
        <v>40</v>
      </c>
      <c r="M34" s="13">
        <v>463</v>
      </c>
      <c r="N34" s="13">
        <f t="shared" si="16"/>
        <v>460</v>
      </c>
      <c r="O34" s="13"/>
      <c r="P34" s="13">
        <v>105</v>
      </c>
      <c r="Q34" s="13">
        <v>60</v>
      </c>
      <c r="R34" s="13">
        <f t="shared" si="2"/>
        <v>355</v>
      </c>
      <c r="S34" s="13">
        <f t="shared" si="3"/>
        <v>415</v>
      </c>
      <c r="T34" s="13"/>
      <c r="U34" s="13">
        <v>60</v>
      </c>
      <c r="V34">
        <v>0</v>
      </c>
      <c r="W34" s="13">
        <f t="shared" si="0"/>
        <v>295</v>
      </c>
      <c r="X34" s="13">
        <f>W34+3</f>
        <v>298</v>
      </c>
      <c r="Y34" s="13">
        <f t="shared" si="4"/>
        <v>298</v>
      </c>
      <c r="Z34" s="13"/>
      <c r="AA34" s="13"/>
      <c r="AB34" s="13">
        <v>0</v>
      </c>
      <c r="AC34" s="13">
        <f t="shared" si="5"/>
        <v>298</v>
      </c>
      <c r="AD34" s="13">
        <v>298</v>
      </c>
      <c r="AE34" s="13">
        <f t="shared" si="6"/>
        <v>298</v>
      </c>
      <c r="AF34" s="13"/>
      <c r="AG34" s="13"/>
      <c r="AH34" s="13">
        <v>0</v>
      </c>
      <c r="AI34" s="56">
        <f t="shared" si="14"/>
        <v>298</v>
      </c>
      <c r="AJ34" s="56">
        <v>298</v>
      </c>
      <c r="AK34" s="13">
        <f t="shared" si="15"/>
        <v>298</v>
      </c>
      <c r="AL34" s="13"/>
      <c r="AM34" s="15">
        <v>72</v>
      </c>
      <c r="AN34" s="15">
        <v>30</v>
      </c>
      <c r="AO34" s="15"/>
      <c r="AP34" s="65"/>
      <c r="AQ34" s="15"/>
      <c r="AR34" s="64"/>
      <c r="AS34" s="64"/>
      <c r="AT34" s="64"/>
      <c r="AU34" s="6">
        <v>40</v>
      </c>
      <c r="AV34" s="6">
        <v>3929</v>
      </c>
      <c r="AW34" s="6">
        <f>AO34+AP34+AQ34+AR34+AS34+AV34</f>
        <v>3929</v>
      </c>
      <c r="AX34" s="13">
        <f>AU34</f>
        <v>40</v>
      </c>
      <c r="AY34" s="13"/>
      <c r="AZ34" s="13">
        <f t="shared" si="18"/>
        <v>4085</v>
      </c>
      <c r="BA34" s="13">
        <v>4085</v>
      </c>
      <c r="BB34" s="13">
        <f t="shared" si="1"/>
        <v>4125</v>
      </c>
      <c r="BC34" s="13"/>
      <c r="BD34" s="15"/>
      <c r="BE34" s="15"/>
      <c r="BF34" s="13">
        <v>0</v>
      </c>
      <c r="BG34" s="13">
        <f t="shared" si="8"/>
        <v>4085</v>
      </c>
      <c r="BH34" s="13">
        <v>4085</v>
      </c>
      <c r="BI34" s="13"/>
      <c r="BJ34" s="13">
        <f t="shared" si="9"/>
        <v>4085</v>
      </c>
      <c r="BK34" s="13"/>
      <c r="BL34" s="13"/>
      <c r="BM34" s="15">
        <v>60</v>
      </c>
      <c r="BN34" s="15"/>
      <c r="BO34" s="13">
        <v>0</v>
      </c>
      <c r="BP34" s="13">
        <f t="shared" si="10"/>
        <v>4025</v>
      </c>
      <c r="BQ34" s="13">
        <v>4025</v>
      </c>
      <c r="BR34" s="13"/>
      <c r="BS34" s="13">
        <f t="shared" si="11"/>
        <v>4025</v>
      </c>
      <c r="BT34" s="13"/>
      <c r="BU34" s="13"/>
      <c r="BV34" s="15"/>
      <c r="BW34" s="15"/>
      <c r="BX34" s="13">
        <v>0</v>
      </c>
      <c r="BY34" s="13">
        <f t="shared" si="12"/>
        <v>4025</v>
      </c>
      <c r="BZ34" s="13">
        <v>4025</v>
      </c>
      <c r="CA34" s="13"/>
      <c r="CB34" s="13">
        <f t="shared" si="13"/>
        <v>4025</v>
      </c>
      <c r="CC34">
        <v>4025</v>
      </c>
    </row>
    <row r="35" spans="1:81">
      <c r="A35" s="13" t="s">
        <v>320</v>
      </c>
      <c r="B35" s="2">
        <v>29</v>
      </c>
      <c r="C35" s="4">
        <v>510059000</v>
      </c>
      <c r="D35" s="13" t="s">
        <v>140</v>
      </c>
      <c r="E35" s="6" t="s">
        <v>41</v>
      </c>
      <c r="F35" s="13" t="s">
        <v>258</v>
      </c>
      <c r="G35" s="13">
        <v>196</v>
      </c>
      <c r="H35" s="13"/>
      <c r="I35" s="13">
        <v>188</v>
      </c>
      <c r="J35" s="13"/>
      <c r="K35" s="13"/>
      <c r="L35" s="13">
        <v>0</v>
      </c>
      <c r="M35" s="13">
        <v>188</v>
      </c>
      <c r="N35" s="13">
        <f t="shared" si="16"/>
        <v>188</v>
      </c>
      <c r="O35" s="13"/>
      <c r="P35" s="13">
        <v>60</v>
      </c>
      <c r="Q35" s="13">
        <v>60</v>
      </c>
      <c r="R35" s="13">
        <f t="shared" si="2"/>
        <v>128</v>
      </c>
      <c r="S35" s="13">
        <f t="shared" si="3"/>
        <v>188</v>
      </c>
      <c r="T35" s="13"/>
      <c r="U35" s="13">
        <v>128</v>
      </c>
      <c r="V35">
        <v>118</v>
      </c>
      <c r="W35" s="13">
        <f t="shared" si="0"/>
        <v>0</v>
      </c>
      <c r="X35" s="13">
        <f t="shared" si="17"/>
        <v>0</v>
      </c>
      <c r="Y35" s="13">
        <f t="shared" si="4"/>
        <v>118</v>
      </c>
      <c r="Z35" s="13"/>
      <c r="AA35" s="13"/>
      <c r="AB35" s="13">
        <v>118</v>
      </c>
      <c r="AC35" s="13">
        <f t="shared" si="5"/>
        <v>0</v>
      </c>
      <c r="AD35" s="13">
        <v>0</v>
      </c>
      <c r="AE35" s="13">
        <f t="shared" si="6"/>
        <v>118</v>
      </c>
      <c r="AF35" s="13"/>
      <c r="AG35" s="13"/>
      <c r="AH35" s="13">
        <v>118</v>
      </c>
      <c r="AI35" s="56">
        <f t="shared" si="14"/>
        <v>0</v>
      </c>
      <c r="AJ35" s="56">
        <v>0</v>
      </c>
      <c r="AK35" s="13">
        <f t="shared" si="15"/>
        <v>118</v>
      </c>
      <c r="AL35" s="13">
        <v>50</v>
      </c>
      <c r="AM35" s="13"/>
      <c r="AN35" s="13"/>
      <c r="AO35" s="13">
        <v>330</v>
      </c>
      <c r="AP35" s="65">
        <v>20</v>
      </c>
      <c r="AQ35" s="13"/>
      <c r="AR35" s="65"/>
      <c r="AS35" s="65"/>
      <c r="AT35" s="65"/>
      <c r="AU35" s="65"/>
      <c r="AV35" s="65"/>
      <c r="AW35" s="6">
        <f t="shared" si="7"/>
        <v>350</v>
      </c>
      <c r="AX35" s="13">
        <v>288</v>
      </c>
      <c r="AY35" s="13"/>
      <c r="AZ35" s="13">
        <f t="shared" si="18"/>
        <v>50</v>
      </c>
      <c r="BA35" s="13">
        <v>50</v>
      </c>
      <c r="BB35" s="13">
        <f t="shared" si="1"/>
        <v>338</v>
      </c>
      <c r="BC35" s="13"/>
      <c r="BD35" s="13"/>
      <c r="BE35" s="13"/>
      <c r="BF35" s="13">
        <v>288</v>
      </c>
      <c r="BG35" s="13">
        <f t="shared" si="8"/>
        <v>50</v>
      </c>
      <c r="BH35" s="13">
        <v>50</v>
      </c>
      <c r="BI35" s="13"/>
      <c r="BJ35" s="13">
        <f t="shared" si="9"/>
        <v>338</v>
      </c>
      <c r="BK35" s="13">
        <v>50</v>
      </c>
      <c r="BL35" s="13"/>
      <c r="BM35" s="13"/>
      <c r="BN35" s="13"/>
      <c r="BO35" s="13">
        <v>128</v>
      </c>
      <c r="BP35" s="13">
        <f t="shared" si="10"/>
        <v>100</v>
      </c>
      <c r="BQ35" s="13">
        <v>100</v>
      </c>
      <c r="BR35" s="13"/>
      <c r="BS35" s="13">
        <f t="shared" si="11"/>
        <v>228</v>
      </c>
      <c r="BT35" s="13"/>
      <c r="BU35" s="13"/>
      <c r="BV35" s="13"/>
      <c r="BW35" s="13"/>
      <c r="BX35" s="13">
        <v>128</v>
      </c>
      <c r="BY35" s="13">
        <f t="shared" si="12"/>
        <v>100</v>
      </c>
      <c r="BZ35" s="13">
        <v>100</v>
      </c>
      <c r="CA35" s="13"/>
      <c r="CB35" s="13">
        <f t="shared" si="13"/>
        <v>228</v>
      </c>
      <c r="CC35">
        <v>100</v>
      </c>
    </row>
    <row r="36" spans="1:81">
      <c r="A36" s="13" t="s">
        <v>320</v>
      </c>
      <c r="B36" s="2">
        <v>30</v>
      </c>
      <c r="C36" s="4">
        <v>510060000</v>
      </c>
      <c r="D36" s="13" t="s">
        <v>140</v>
      </c>
      <c r="E36" s="6" t="s">
        <v>42</v>
      </c>
      <c r="F36" s="13" t="s">
        <v>258</v>
      </c>
      <c r="G36" s="13">
        <v>190</v>
      </c>
      <c r="H36" s="13"/>
      <c r="I36" s="13">
        <v>208</v>
      </c>
      <c r="J36" s="13"/>
      <c r="K36" s="13">
        <v>61</v>
      </c>
      <c r="L36" s="13">
        <v>61</v>
      </c>
      <c r="M36" s="13">
        <v>147</v>
      </c>
      <c r="N36" s="13">
        <f t="shared" si="16"/>
        <v>147</v>
      </c>
      <c r="O36" s="13"/>
      <c r="P36" s="13">
        <v>147</v>
      </c>
      <c r="Q36" s="13">
        <v>123</v>
      </c>
      <c r="R36" s="13">
        <f t="shared" si="2"/>
        <v>0</v>
      </c>
      <c r="S36" s="13">
        <f t="shared" si="3"/>
        <v>123</v>
      </c>
      <c r="T36" s="13"/>
      <c r="U36" s="13"/>
      <c r="V36">
        <v>203</v>
      </c>
      <c r="W36" s="13">
        <f t="shared" si="0"/>
        <v>0</v>
      </c>
      <c r="X36" s="13">
        <f t="shared" si="17"/>
        <v>0</v>
      </c>
      <c r="Y36" s="13">
        <f t="shared" si="4"/>
        <v>203</v>
      </c>
      <c r="Z36" s="13"/>
      <c r="AA36" s="13"/>
      <c r="AB36" s="13">
        <v>203</v>
      </c>
      <c r="AC36" s="13">
        <f t="shared" si="5"/>
        <v>0</v>
      </c>
      <c r="AD36" s="13">
        <v>0</v>
      </c>
      <c r="AE36" s="13">
        <f t="shared" si="6"/>
        <v>203</v>
      </c>
      <c r="AF36" s="13"/>
      <c r="AG36" s="13"/>
      <c r="AH36" s="13">
        <v>203</v>
      </c>
      <c r="AI36" s="56">
        <f t="shared" si="14"/>
        <v>0</v>
      </c>
      <c r="AJ36" s="56">
        <v>0</v>
      </c>
      <c r="AK36" s="13">
        <f t="shared" si="15"/>
        <v>203</v>
      </c>
      <c r="AL36" s="13">
        <v>110</v>
      </c>
      <c r="AM36" s="13"/>
      <c r="AN36" s="13"/>
      <c r="AO36" s="13"/>
      <c r="AP36" s="65"/>
      <c r="AQ36" s="13"/>
      <c r="AR36" s="6"/>
      <c r="AS36" s="6">
        <v>10</v>
      </c>
      <c r="AT36" s="6"/>
      <c r="AU36" s="6">
        <v>50</v>
      </c>
      <c r="AV36" s="6"/>
      <c r="AW36" s="6">
        <f>AO36+AP36+AQ36+AR36+AV36</f>
        <v>0</v>
      </c>
      <c r="AX36" s="13">
        <f>131+AU36</f>
        <v>181</v>
      </c>
      <c r="AY36" s="13"/>
      <c r="AZ36" s="13">
        <f>(AJ36+AL36+AW36)-(AM36+AN36+AO36+AP36+AQ36+AR36+AS36+AT36+AU36)</f>
        <v>50</v>
      </c>
      <c r="BA36" s="13">
        <v>50</v>
      </c>
      <c r="BB36" s="13">
        <f t="shared" si="1"/>
        <v>231</v>
      </c>
      <c r="BC36" s="13"/>
      <c r="BD36" s="13"/>
      <c r="BE36" s="13"/>
      <c r="BF36" s="13">
        <v>141</v>
      </c>
      <c r="BG36" s="13">
        <f t="shared" si="8"/>
        <v>50</v>
      </c>
      <c r="BH36" s="13">
        <v>50</v>
      </c>
      <c r="BI36" s="13"/>
      <c r="BJ36" s="13">
        <f t="shared" si="9"/>
        <v>191</v>
      </c>
      <c r="BK36" s="13"/>
      <c r="BL36" s="13"/>
      <c r="BM36" s="13"/>
      <c r="BN36" s="13"/>
      <c r="BO36" s="13">
        <v>81</v>
      </c>
      <c r="BP36" s="13">
        <f t="shared" si="10"/>
        <v>50</v>
      </c>
      <c r="BQ36" s="13">
        <v>50</v>
      </c>
      <c r="BR36" s="13"/>
      <c r="BS36" s="13">
        <f t="shared" si="11"/>
        <v>131</v>
      </c>
      <c r="BT36" s="13"/>
      <c r="BU36" s="13"/>
      <c r="BV36" s="13"/>
      <c r="BW36" s="13"/>
      <c r="BX36" s="13">
        <v>81</v>
      </c>
      <c r="BY36" s="13">
        <f t="shared" si="12"/>
        <v>50</v>
      </c>
      <c r="BZ36" s="13">
        <v>50</v>
      </c>
      <c r="CA36" s="13"/>
      <c r="CB36" s="13">
        <f t="shared" si="13"/>
        <v>131</v>
      </c>
      <c r="CC36">
        <v>50</v>
      </c>
    </row>
    <row r="37" spans="1:81">
      <c r="A37" s="13" t="s">
        <v>320</v>
      </c>
      <c r="B37" s="2">
        <v>31</v>
      </c>
      <c r="C37" s="4">
        <v>510064600</v>
      </c>
      <c r="D37" s="13" t="s">
        <v>141</v>
      </c>
      <c r="E37" s="6" t="s">
        <v>43</v>
      </c>
      <c r="F37" s="13" t="s">
        <v>259</v>
      </c>
      <c r="G37" s="13">
        <v>32.5</v>
      </c>
      <c r="H37" s="13"/>
      <c r="I37" s="13">
        <v>170</v>
      </c>
      <c r="J37" s="13"/>
      <c r="K37" s="13"/>
      <c r="L37" s="24">
        <v>0</v>
      </c>
      <c r="M37" s="13">
        <v>170</v>
      </c>
      <c r="N37" s="13">
        <f t="shared" si="16"/>
        <v>170</v>
      </c>
      <c r="O37" s="13"/>
      <c r="P37" s="13">
        <v>120</v>
      </c>
      <c r="Q37" s="13">
        <v>0</v>
      </c>
      <c r="R37" s="13">
        <f t="shared" si="2"/>
        <v>50</v>
      </c>
      <c r="S37" s="13">
        <f t="shared" si="3"/>
        <v>50</v>
      </c>
      <c r="T37" s="13">
        <v>600</v>
      </c>
      <c r="U37" s="13">
        <v>562</v>
      </c>
      <c r="V37">
        <v>162</v>
      </c>
      <c r="W37" s="13">
        <f t="shared" si="0"/>
        <v>88</v>
      </c>
      <c r="X37" s="13">
        <f t="shared" si="17"/>
        <v>88</v>
      </c>
      <c r="Y37" s="13">
        <f t="shared" si="4"/>
        <v>250</v>
      </c>
      <c r="Z37" s="13"/>
      <c r="AA37" s="13"/>
      <c r="AB37" s="13">
        <v>5</v>
      </c>
      <c r="AC37" s="13">
        <f t="shared" si="5"/>
        <v>88</v>
      </c>
      <c r="AD37" s="13">
        <v>88</v>
      </c>
      <c r="AE37" s="13">
        <f t="shared" si="6"/>
        <v>93</v>
      </c>
      <c r="AF37" s="13"/>
      <c r="AG37" s="13"/>
      <c r="AH37" s="13">
        <v>5</v>
      </c>
      <c r="AI37" s="56">
        <f t="shared" si="14"/>
        <v>88</v>
      </c>
      <c r="AJ37" s="56">
        <v>88</v>
      </c>
      <c r="AK37" s="13">
        <f t="shared" si="15"/>
        <v>93</v>
      </c>
      <c r="AL37" s="13"/>
      <c r="AM37" s="15">
        <v>88</v>
      </c>
      <c r="AN37" s="15"/>
      <c r="AO37" s="15">
        <v>500</v>
      </c>
      <c r="AP37" s="65"/>
      <c r="AQ37" s="15"/>
      <c r="AR37" s="65"/>
      <c r="AS37" s="65"/>
      <c r="AT37" s="65"/>
      <c r="AU37" s="65"/>
      <c r="AV37" s="65"/>
      <c r="AW37" s="6">
        <f t="shared" si="7"/>
        <v>500</v>
      </c>
      <c r="AX37" s="13">
        <v>353</v>
      </c>
      <c r="AY37" s="13"/>
      <c r="AZ37" s="13">
        <f t="shared" si="18"/>
        <v>0</v>
      </c>
      <c r="BA37" s="13">
        <v>0</v>
      </c>
      <c r="BB37" s="13">
        <f t="shared" si="1"/>
        <v>353</v>
      </c>
      <c r="BC37" s="13">
        <v>100</v>
      </c>
      <c r="BD37" s="15"/>
      <c r="BE37" s="15"/>
      <c r="BF37" s="13">
        <v>35</v>
      </c>
      <c r="BG37" s="13">
        <f t="shared" si="8"/>
        <v>100</v>
      </c>
      <c r="BH37" s="13">
        <v>100</v>
      </c>
      <c r="BI37" s="13"/>
      <c r="BJ37" s="13">
        <f t="shared" si="9"/>
        <v>135</v>
      </c>
      <c r="BK37" s="13">
        <v>200</v>
      </c>
      <c r="BL37" s="13"/>
      <c r="BM37" s="15"/>
      <c r="BN37" s="15"/>
      <c r="BO37" s="13">
        <v>35</v>
      </c>
      <c r="BP37" s="13">
        <f t="shared" si="10"/>
        <v>300</v>
      </c>
      <c r="BQ37" s="13">
        <v>300</v>
      </c>
      <c r="BR37" s="13"/>
      <c r="BS37" s="13">
        <f t="shared" si="11"/>
        <v>335</v>
      </c>
      <c r="BT37" s="13"/>
      <c r="BU37" s="13"/>
      <c r="BV37" s="15"/>
      <c r="BW37" s="15"/>
      <c r="BX37" s="13">
        <v>35</v>
      </c>
      <c r="BY37" s="13">
        <f t="shared" si="12"/>
        <v>300</v>
      </c>
      <c r="BZ37" s="13">
        <v>300</v>
      </c>
      <c r="CA37" s="13"/>
      <c r="CB37" s="13">
        <f t="shared" si="13"/>
        <v>335</v>
      </c>
      <c r="CC37">
        <v>300</v>
      </c>
    </row>
    <row r="38" spans="1:81">
      <c r="A38" s="13" t="s">
        <v>321</v>
      </c>
      <c r="B38" s="2">
        <v>32</v>
      </c>
      <c r="C38" s="4">
        <v>510248300</v>
      </c>
      <c r="D38" s="13" t="s">
        <v>138</v>
      </c>
      <c r="E38" s="6" t="s">
        <v>44</v>
      </c>
      <c r="F38" s="13" t="s">
        <v>133</v>
      </c>
      <c r="G38" s="13">
        <v>6.9</v>
      </c>
      <c r="H38" s="13"/>
      <c r="I38" s="13">
        <v>412</v>
      </c>
      <c r="J38" s="13"/>
      <c r="K38" s="13">
        <v>40</v>
      </c>
      <c r="L38" s="24">
        <v>40</v>
      </c>
      <c r="M38" s="13">
        <v>374</v>
      </c>
      <c r="N38" s="13">
        <f t="shared" si="16"/>
        <v>372</v>
      </c>
      <c r="O38" s="13"/>
      <c r="P38" s="13">
        <v>135</v>
      </c>
      <c r="Q38" s="13">
        <v>60</v>
      </c>
      <c r="R38" s="13">
        <f t="shared" si="2"/>
        <v>237</v>
      </c>
      <c r="S38" s="13">
        <f t="shared" si="3"/>
        <v>297</v>
      </c>
      <c r="T38" s="13"/>
      <c r="U38" s="13">
        <v>160</v>
      </c>
      <c r="V38">
        <v>0</v>
      </c>
      <c r="W38" s="13">
        <f t="shared" ref="W38:W69" si="19">R38+T38-U38</f>
        <v>77</v>
      </c>
      <c r="X38" s="13">
        <f>W38+2</f>
        <v>79</v>
      </c>
      <c r="Y38" s="13">
        <f t="shared" si="4"/>
        <v>79</v>
      </c>
      <c r="Z38" s="13"/>
      <c r="AA38" s="13">
        <v>40</v>
      </c>
      <c r="AB38" s="13">
        <v>0</v>
      </c>
      <c r="AC38" s="13">
        <f t="shared" si="5"/>
        <v>39</v>
      </c>
      <c r="AD38" s="13">
        <v>39</v>
      </c>
      <c r="AE38" s="13">
        <f t="shared" si="6"/>
        <v>39</v>
      </c>
      <c r="AF38" s="13"/>
      <c r="AG38" s="13"/>
      <c r="AH38" s="13">
        <v>0</v>
      </c>
      <c r="AI38" s="56">
        <f t="shared" si="14"/>
        <v>39</v>
      </c>
      <c r="AJ38" s="56">
        <v>39</v>
      </c>
      <c r="AK38" s="13">
        <f t="shared" si="15"/>
        <v>39</v>
      </c>
      <c r="AL38" s="13"/>
      <c r="AM38" s="15">
        <v>39</v>
      </c>
      <c r="AN38" s="15"/>
      <c r="AO38" s="15">
        <v>420</v>
      </c>
      <c r="AP38" s="65">
        <v>20</v>
      </c>
      <c r="AQ38" s="15"/>
      <c r="AR38" s="64"/>
      <c r="AS38" s="64"/>
      <c r="AT38" s="64"/>
      <c r="AU38" s="64"/>
      <c r="AV38" s="6"/>
      <c r="AW38" s="6">
        <f t="shared" si="7"/>
        <v>440</v>
      </c>
      <c r="AX38" s="13">
        <v>327</v>
      </c>
      <c r="AY38" s="13"/>
      <c r="AZ38" s="13">
        <f t="shared" si="18"/>
        <v>0</v>
      </c>
      <c r="BA38" s="13">
        <v>0</v>
      </c>
      <c r="BB38" s="13">
        <f t="shared" si="1"/>
        <v>327</v>
      </c>
      <c r="BC38" s="13"/>
      <c r="BD38" s="15"/>
      <c r="BE38" s="15"/>
      <c r="BF38" s="13">
        <v>207</v>
      </c>
      <c r="BG38" s="13">
        <f t="shared" si="8"/>
        <v>0</v>
      </c>
      <c r="BH38" s="13"/>
      <c r="BI38" s="13"/>
      <c r="BJ38" s="13">
        <f t="shared" si="9"/>
        <v>207</v>
      </c>
      <c r="BK38" s="13"/>
      <c r="BL38" s="13"/>
      <c r="BM38" s="15"/>
      <c r="BN38" s="15"/>
      <c r="BO38" s="13">
        <v>147</v>
      </c>
      <c r="BP38" s="13">
        <f t="shared" si="10"/>
        <v>0</v>
      </c>
      <c r="BQ38" s="13">
        <v>0</v>
      </c>
      <c r="BR38" s="13"/>
      <c r="BS38" s="13">
        <f t="shared" si="11"/>
        <v>147</v>
      </c>
      <c r="BT38" s="13"/>
      <c r="BU38" s="13"/>
      <c r="BV38" s="15"/>
      <c r="BW38" s="15"/>
      <c r="BX38" s="13">
        <v>147</v>
      </c>
      <c r="BY38" s="13">
        <f t="shared" si="12"/>
        <v>0</v>
      </c>
      <c r="BZ38" s="13">
        <v>0</v>
      </c>
      <c r="CA38" s="13"/>
      <c r="CB38" s="13">
        <f t="shared" si="13"/>
        <v>147</v>
      </c>
    </row>
    <row r="39" spans="1:81">
      <c r="A39" s="13" t="s">
        <v>320</v>
      </c>
      <c r="B39" s="2">
        <v>33</v>
      </c>
      <c r="C39" s="4">
        <v>510248400</v>
      </c>
      <c r="D39" s="13" t="s">
        <v>138</v>
      </c>
      <c r="E39" s="6" t="s">
        <v>45</v>
      </c>
      <c r="F39" s="13" t="s">
        <v>133</v>
      </c>
      <c r="G39" s="13">
        <v>9.26</v>
      </c>
      <c r="H39" s="13"/>
      <c r="I39" s="13">
        <v>579</v>
      </c>
      <c r="J39" s="13"/>
      <c r="K39" s="13">
        <v>40</v>
      </c>
      <c r="L39" s="24">
        <v>40</v>
      </c>
      <c r="M39" s="13">
        <v>541</v>
      </c>
      <c r="N39" s="13">
        <f t="shared" si="16"/>
        <v>539</v>
      </c>
      <c r="O39" s="13"/>
      <c r="P39" s="13">
        <v>135</v>
      </c>
      <c r="Q39" s="13">
        <v>60</v>
      </c>
      <c r="R39" s="13">
        <f>N39+O39-P39</f>
        <v>404</v>
      </c>
      <c r="S39" s="13">
        <f t="shared" si="3"/>
        <v>464</v>
      </c>
      <c r="T39" s="13"/>
      <c r="U39" s="13">
        <v>160</v>
      </c>
      <c r="V39">
        <v>0</v>
      </c>
      <c r="W39" s="13">
        <f t="shared" si="19"/>
        <v>244</v>
      </c>
      <c r="X39" s="13">
        <f>W39+2</f>
        <v>246</v>
      </c>
      <c r="Y39" s="13">
        <f t="shared" si="4"/>
        <v>246</v>
      </c>
      <c r="Z39" s="13"/>
      <c r="AA39" s="13">
        <v>40</v>
      </c>
      <c r="AB39" s="13">
        <v>0</v>
      </c>
      <c r="AC39" s="13">
        <f t="shared" si="5"/>
        <v>206</v>
      </c>
      <c r="AD39" s="24">
        <v>209</v>
      </c>
      <c r="AE39" s="13">
        <f t="shared" si="6"/>
        <v>209</v>
      </c>
      <c r="AF39" s="24"/>
      <c r="AG39" s="24"/>
      <c r="AH39" s="13">
        <v>0</v>
      </c>
      <c r="AI39" s="56">
        <f t="shared" si="14"/>
        <v>209</v>
      </c>
      <c r="AJ39" s="61">
        <v>209</v>
      </c>
      <c r="AK39" s="13">
        <f t="shared" si="15"/>
        <v>209</v>
      </c>
      <c r="AL39" s="13"/>
      <c r="AM39" s="15">
        <v>132</v>
      </c>
      <c r="AN39" s="15">
        <v>20</v>
      </c>
      <c r="AO39" s="15"/>
      <c r="AP39" s="65"/>
      <c r="AQ39" s="15"/>
      <c r="AR39" s="64"/>
      <c r="AS39" s="64"/>
      <c r="AT39" s="64"/>
      <c r="AU39" s="6">
        <v>120</v>
      </c>
      <c r="AV39" s="6">
        <v>400</v>
      </c>
      <c r="AW39" s="6">
        <f t="shared" si="7"/>
        <v>400</v>
      </c>
      <c r="AX39" s="13">
        <f>AU39</f>
        <v>120</v>
      </c>
      <c r="AY39" s="13"/>
      <c r="AZ39" s="13">
        <f t="shared" si="18"/>
        <v>337</v>
      </c>
      <c r="BA39" s="13">
        <v>337</v>
      </c>
      <c r="BB39" s="13">
        <f t="shared" ref="BB39:BB70" si="20">AX39+BA39</f>
        <v>457</v>
      </c>
      <c r="BC39" s="13"/>
      <c r="BD39" s="15"/>
      <c r="BE39" s="15"/>
      <c r="BF39" s="13">
        <v>0</v>
      </c>
      <c r="BG39" s="13">
        <f t="shared" si="8"/>
        <v>337</v>
      </c>
      <c r="BH39" s="13">
        <v>337</v>
      </c>
      <c r="BI39" s="13"/>
      <c r="BJ39" s="13">
        <f t="shared" si="9"/>
        <v>337</v>
      </c>
      <c r="BK39" s="13"/>
      <c r="BL39" s="13"/>
      <c r="BM39" s="15">
        <v>60</v>
      </c>
      <c r="BN39" s="15"/>
      <c r="BO39" s="13">
        <v>0</v>
      </c>
      <c r="BP39" s="13">
        <f t="shared" si="10"/>
        <v>277</v>
      </c>
      <c r="BQ39" s="13">
        <v>277</v>
      </c>
      <c r="BR39" s="13"/>
      <c r="BS39" s="13">
        <f t="shared" si="11"/>
        <v>277</v>
      </c>
      <c r="BT39" s="13"/>
      <c r="BU39" s="13"/>
      <c r="BV39" s="15"/>
      <c r="BW39" s="15"/>
      <c r="BX39" s="13">
        <v>0</v>
      </c>
      <c r="BY39" s="13">
        <f t="shared" si="12"/>
        <v>277</v>
      </c>
      <c r="BZ39" s="13">
        <v>277</v>
      </c>
      <c r="CA39" s="13"/>
      <c r="CB39" s="13">
        <f t="shared" si="13"/>
        <v>277</v>
      </c>
      <c r="CC39">
        <v>279</v>
      </c>
    </row>
    <row r="40" spans="1:81">
      <c r="A40" s="13" t="s">
        <v>318</v>
      </c>
      <c r="B40" s="2">
        <v>34</v>
      </c>
      <c r="C40" s="4">
        <v>520029500</v>
      </c>
      <c r="D40" s="13" t="s">
        <v>142</v>
      </c>
      <c r="E40" s="6" t="s">
        <v>46</v>
      </c>
      <c r="F40" s="13" t="s">
        <v>259</v>
      </c>
      <c r="G40" s="13">
        <v>1750</v>
      </c>
      <c r="H40" s="13"/>
      <c r="I40" s="13">
        <v>173</v>
      </c>
      <c r="J40" s="13">
        <v>70</v>
      </c>
      <c r="K40" s="13">
        <v>40</v>
      </c>
      <c r="L40" s="13">
        <v>40</v>
      </c>
      <c r="M40" s="13">
        <v>133</v>
      </c>
      <c r="N40" s="13">
        <f t="shared" si="16"/>
        <v>203</v>
      </c>
      <c r="O40" s="13"/>
      <c r="P40" s="13">
        <v>105</v>
      </c>
      <c r="Q40" s="13">
        <v>60</v>
      </c>
      <c r="R40" s="13">
        <f t="shared" ref="R40:R103" si="21">N40+O40-P40</f>
        <v>98</v>
      </c>
      <c r="S40" s="13">
        <f t="shared" si="3"/>
        <v>158</v>
      </c>
      <c r="T40" s="13"/>
      <c r="U40" s="13">
        <v>60</v>
      </c>
      <c r="V40">
        <v>0</v>
      </c>
      <c r="W40" s="13">
        <f t="shared" si="19"/>
        <v>38</v>
      </c>
      <c r="X40" s="13">
        <f t="shared" si="17"/>
        <v>38</v>
      </c>
      <c r="Y40" s="13">
        <f t="shared" si="4"/>
        <v>38</v>
      </c>
      <c r="Z40" s="13"/>
      <c r="AA40" s="13"/>
      <c r="AB40" s="13">
        <v>0</v>
      </c>
      <c r="AC40" s="13">
        <f t="shared" si="5"/>
        <v>38</v>
      </c>
      <c r="AD40" s="13">
        <v>38</v>
      </c>
      <c r="AE40" s="13">
        <f t="shared" si="6"/>
        <v>38</v>
      </c>
      <c r="AF40" s="13"/>
      <c r="AG40" s="13"/>
      <c r="AH40" s="13">
        <v>0</v>
      </c>
      <c r="AI40" s="56">
        <f t="shared" si="14"/>
        <v>38</v>
      </c>
      <c r="AJ40" s="56">
        <v>38</v>
      </c>
      <c r="AK40" s="13">
        <f t="shared" si="15"/>
        <v>38</v>
      </c>
      <c r="AL40" s="13"/>
      <c r="AM40" s="15">
        <v>38</v>
      </c>
      <c r="AN40" s="15"/>
      <c r="AO40" s="15">
        <v>220</v>
      </c>
      <c r="AP40" s="65">
        <v>10</v>
      </c>
      <c r="AQ40" s="15"/>
      <c r="AR40" s="64"/>
      <c r="AS40" s="64"/>
      <c r="AT40" s="64"/>
      <c r="AU40" s="64"/>
      <c r="AV40" s="6"/>
      <c r="AW40" s="6">
        <f t="shared" si="7"/>
        <v>230</v>
      </c>
      <c r="AX40" s="13">
        <v>186</v>
      </c>
      <c r="AY40" s="13"/>
      <c r="AZ40" s="13">
        <f t="shared" si="18"/>
        <v>0</v>
      </c>
      <c r="BA40" s="13">
        <v>0</v>
      </c>
      <c r="BB40" s="13">
        <f t="shared" si="20"/>
        <v>186</v>
      </c>
      <c r="BC40" s="13"/>
      <c r="BD40" s="15"/>
      <c r="BE40" s="15"/>
      <c r="BF40" s="13">
        <v>146</v>
      </c>
      <c r="BG40" s="13">
        <f t="shared" si="8"/>
        <v>0</v>
      </c>
      <c r="BH40" s="13"/>
      <c r="BI40" s="13"/>
      <c r="BJ40" s="13">
        <f t="shared" si="9"/>
        <v>146</v>
      </c>
      <c r="BK40" s="13">
        <v>40</v>
      </c>
      <c r="BL40" s="13"/>
      <c r="BM40" s="15"/>
      <c r="BN40" s="15"/>
      <c r="BO40" s="13">
        <v>86</v>
      </c>
      <c r="BP40" s="13">
        <f t="shared" si="10"/>
        <v>40</v>
      </c>
      <c r="BQ40" s="13">
        <v>20</v>
      </c>
      <c r="BR40" s="13"/>
      <c r="BS40" s="13">
        <f t="shared" si="11"/>
        <v>106</v>
      </c>
      <c r="BT40" s="13"/>
      <c r="BU40" s="13"/>
      <c r="BV40" s="15"/>
      <c r="BW40" s="15"/>
      <c r="BX40" s="13">
        <v>86</v>
      </c>
      <c r="BY40" s="13">
        <f>BQ40+BT40-(BV40+BW40)</f>
        <v>20</v>
      </c>
      <c r="BZ40" s="13">
        <v>40</v>
      </c>
      <c r="CA40" s="13"/>
      <c r="CB40" s="13">
        <f t="shared" si="13"/>
        <v>126</v>
      </c>
      <c r="CC40" s="27">
        <v>40</v>
      </c>
    </row>
    <row r="41" spans="1:81">
      <c r="A41" s="13" t="s">
        <v>321</v>
      </c>
      <c r="B41" s="2">
        <v>35</v>
      </c>
      <c r="C41" s="4">
        <v>520067600</v>
      </c>
      <c r="D41" s="13" t="s">
        <v>143</v>
      </c>
      <c r="E41" s="6" t="s">
        <v>47</v>
      </c>
      <c r="F41" s="13" t="s">
        <v>143</v>
      </c>
      <c r="G41" s="13">
        <v>1147.1600000000001</v>
      </c>
      <c r="H41" s="13"/>
      <c r="I41" s="13">
        <v>70</v>
      </c>
      <c r="J41" s="13"/>
      <c r="K41" s="13">
        <v>70</v>
      </c>
      <c r="L41" s="13">
        <v>70</v>
      </c>
      <c r="M41" s="13">
        <v>0</v>
      </c>
      <c r="N41" s="13">
        <f t="shared" si="16"/>
        <v>0</v>
      </c>
      <c r="O41" s="13"/>
      <c r="P41" s="13"/>
      <c r="Q41" s="13">
        <v>30</v>
      </c>
      <c r="R41" s="13">
        <f t="shared" si="21"/>
        <v>0</v>
      </c>
      <c r="S41" s="13">
        <f t="shared" si="3"/>
        <v>30</v>
      </c>
      <c r="T41" s="13"/>
      <c r="U41" s="13"/>
      <c r="V41">
        <v>40</v>
      </c>
      <c r="W41" s="13">
        <f t="shared" si="19"/>
        <v>0</v>
      </c>
      <c r="X41" s="13">
        <f t="shared" si="17"/>
        <v>0</v>
      </c>
      <c r="Y41" s="13">
        <f t="shared" si="4"/>
        <v>40</v>
      </c>
      <c r="Z41" s="13"/>
      <c r="AA41" s="13"/>
      <c r="AB41" s="13">
        <v>40</v>
      </c>
      <c r="AC41" s="13">
        <f t="shared" si="5"/>
        <v>0</v>
      </c>
      <c r="AD41" s="13">
        <v>0</v>
      </c>
      <c r="AE41" s="13">
        <f t="shared" si="6"/>
        <v>40</v>
      </c>
      <c r="AF41" s="13"/>
      <c r="AG41" s="13"/>
      <c r="AH41" s="13">
        <v>40</v>
      </c>
      <c r="AI41" s="56">
        <f t="shared" si="14"/>
        <v>0</v>
      </c>
      <c r="AJ41" s="56">
        <v>0</v>
      </c>
      <c r="AK41" s="13">
        <f t="shared" si="15"/>
        <v>40</v>
      </c>
      <c r="AL41" s="13"/>
      <c r="AM41" s="13"/>
      <c r="AN41" s="13"/>
      <c r="AO41" s="13">
        <v>20</v>
      </c>
      <c r="AP41" s="65">
        <v>10</v>
      </c>
      <c r="AQ41" s="13"/>
      <c r="AR41" s="64"/>
      <c r="AS41" s="64"/>
      <c r="AT41" s="64"/>
      <c r="AU41" s="64"/>
      <c r="AV41" s="6"/>
      <c r="AW41" s="6">
        <f t="shared" si="7"/>
        <v>30</v>
      </c>
      <c r="AX41" s="13">
        <v>28</v>
      </c>
      <c r="AY41" s="13"/>
      <c r="AZ41" s="13">
        <f t="shared" si="18"/>
        <v>0</v>
      </c>
      <c r="BA41" s="13">
        <v>0</v>
      </c>
      <c r="BB41" s="13">
        <f t="shared" si="20"/>
        <v>28</v>
      </c>
      <c r="BC41" s="13"/>
      <c r="BD41" s="13"/>
      <c r="BE41" s="13"/>
      <c r="BF41" s="13">
        <v>28</v>
      </c>
      <c r="BG41" s="13">
        <f t="shared" si="8"/>
        <v>0</v>
      </c>
      <c r="BH41" s="13"/>
      <c r="BI41" s="13"/>
      <c r="BJ41" s="13">
        <f t="shared" si="9"/>
        <v>28</v>
      </c>
      <c r="BK41" s="13"/>
      <c r="BL41" s="13"/>
      <c r="BM41" s="13"/>
      <c r="BN41" s="13"/>
      <c r="BO41" s="13">
        <v>28</v>
      </c>
      <c r="BP41" s="13">
        <f t="shared" si="10"/>
        <v>0</v>
      </c>
      <c r="BQ41" s="13"/>
      <c r="BR41" s="13"/>
      <c r="BS41" s="13">
        <f t="shared" si="11"/>
        <v>28</v>
      </c>
      <c r="BT41" s="13"/>
      <c r="BU41" s="13"/>
      <c r="BV41" s="13"/>
      <c r="BW41" s="13"/>
      <c r="BX41" s="13">
        <v>28</v>
      </c>
      <c r="BY41" s="13">
        <f t="shared" si="12"/>
        <v>0</v>
      </c>
      <c r="BZ41" s="13">
        <v>0</v>
      </c>
      <c r="CA41" s="13"/>
      <c r="CB41" s="13">
        <f t="shared" si="13"/>
        <v>28</v>
      </c>
    </row>
    <row r="42" spans="1:81">
      <c r="A42" s="13" t="s">
        <v>319</v>
      </c>
      <c r="B42" s="2">
        <v>36</v>
      </c>
      <c r="C42" s="4">
        <v>520067900</v>
      </c>
      <c r="D42" s="13" t="s">
        <v>143</v>
      </c>
      <c r="E42" s="6" t="s">
        <v>48</v>
      </c>
      <c r="F42" s="13" t="s">
        <v>143</v>
      </c>
      <c r="G42" s="13">
        <v>520.48</v>
      </c>
      <c r="H42" s="13"/>
      <c r="I42" s="13">
        <v>210</v>
      </c>
      <c r="J42" s="13"/>
      <c r="K42" s="13"/>
      <c r="L42" s="13">
        <v>0</v>
      </c>
      <c r="M42" s="13">
        <v>210</v>
      </c>
      <c r="N42" s="13">
        <f t="shared" si="16"/>
        <v>210</v>
      </c>
      <c r="O42" s="13"/>
      <c r="P42" s="13">
        <v>120</v>
      </c>
      <c r="Q42" s="13">
        <v>75</v>
      </c>
      <c r="R42" s="13">
        <f t="shared" si="21"/>
        <v>90</v>
      </c>
      <c r="S42" s="13">
        <f t="shared" si="3"/>
        <v>165</v>
      </c>
      <c r="T42" s="13"/>
      <c r="U42" s="13">
        <v>45</v>
      </c>
      <c r="V42">
        <v>20</v>
      </c>
      <c r="W42" s="13">
        <f t="shared" si="19"/>
        <v>45</v>
      </c>
      <c r="X42" s="13">
        <f t="shared" si="17"/>
        <v>45</v>
      </c>
      <c r="Y42" s="13">
        <f t="shared" si="4"/>
        <v>65</v>
      </c>
      <c r="Z42" s="13"/>
      <c r="AA42" s="13"/>
      <c r="AB42" s="13">
        <v>20</v>
      </c>
      <c r="AC42" s="13">
        <f t="shared" si="5"/>
        <v>45</v>
      </c>
      <c r="AD42" s="13">
        <v>45</v>
      </c>
      <c r="AE42" s="13">
        <f t="shared" si="6"/>
        <v>65</v>
      </c>
      <c r="AF42" s="13"/>
      <c r="AG42" s="13"/>
      <c r="AH42" s="13">
        <v>20</v>
      </c>
      <c r="AI42" s="56">
        <f t="shared" si="14"/>
        <v>45</v>
      </c>
      <c r="AJ42" s="56">
        <v>45</v>
      </c>
      <c r="AK42" s="13">
        <f t="shared" si="15"/>
        <v>65</v>
      </c>
      <c r="AL42" s="13"/>
      <c r="AM42" s="15">
        <v>45</v>
      </c>
      <c r="AN42" s="15"/>
      <c r="AO42" s="15"/>
      <c r="AP42" s="65"/>
      <c r="AQ42" s="15"/>
      <c r="AR42" s="65"/>
      <c r="AS42" s="65"/>
      <c r="AT42" s="65"/>
      <c r="AU42" s="65">
        <v>40</v>
      </c>
      <c r="AV42" s="65">
        <v>210</v>
      </c>
      <c r="AW42" s="6">
        <f t="shared" si="7"/>
        <v>210</v>
      </c>
      <c r="AX42" s="13">
        <f>25+AU42</f>
        <v>65</v>
      </c>
      <c r="AY42" s="13"/>
      <c r="AZ42" s="13">
        <f t="shared" si="18"/>
        <v>170</v>
      </c>
      <c r="BA42" s="13">
        <v>170</v>
      </c>
      <c r="BB42" s="13">
        <f t="shared" si="20"/>
        <v>235</v>
      </c>
      <c r="BC42" s="13"/>
      <c r="BD42" s="15"/>
      <c r="BE42" s="15"/>
      <c r="BF42" s="13">
        <v>25</v>
      </c>
      <c r="BG42" s="13">
        <f t="shared" si="8"/>
        <v>170</v>
      </c>
      <c r="BH42" s="13">
        <v>170</v>
      </c>
      <c r="BI42" s="13"/>
      <c r="BJ42" s="13">
        <f t="shared" si="9"/>
        <v>195</v>
      </c>
      <c r="BK42" s="13"/>
      <c r="BL42" s="13"/>
      <c r="BM42" s="15">
        <v>35</v>
      </c>
      <c r="BN42" s="15"/>
      <c r="BO42" s="13">
        <v>0</v>
      </c>
      <c r="BP42" s="13">
        <f t="shared" si="10"/>
        <v>135</v>
      </c>
      <c r="BQ42" s="13">
        <v>135</v>
      </c>
      <c r="BR42" s="13"/>
      <c r="BS42" s="13">
        <f t="shared" si="11"/>
        <v>135</v>
      </c>
      <c r="BT42" s="13"/>
      <c r="BU42" s="13"/>
      <c r="BV42" s="15"/>
      <c r="BW42" s="15"/>
      <c r="BX42" s="13">
        <v>0</v>
      </c>
      <c r="BY42" s="13">
        <f t="shared" si="12"/>
        <v>135</v>
      </c>
      <c r="BZ42" s="13">
        <v>135</v>
      </c>
      <c r="CA42" s="13"/>
      <c r="CB42" s="13">
        <f t="shared" si="13"/>
        <v>135</v>
      </c>
      <c r="CC42">
        <v>135</v>
      </c>
    </row>
    <row r="43" spans="1:81">
      <c r="A43" s="13" t="s">
        <v>319</v>
      </c>
      <c r="B43" s="2">
        <v>37</v>
      </c>
      <c r="C43" s="4">
        <v>520068600</v>
      </c>
      <c r="D43" s="13">
        <v>0</v>
      </c>
      <c r="E43" s="6" t="s">
        <v>173</v>
      </c>
      <c r="F43" s="13" t="s">
        <v>254</v>
      </c>
      <c r="G43" s="13">
        <v>863</v>
      </c>
      <c r="H43" s="13"/>
      <c r="I43" s="13">
        <v>2905</v>
      </c>
      <c r="J43" s="13"/>
      <c r="K43" s="13"/>
      <c r="L43" s="13">
        <v>0</v>
      </c>
      <c r="M43" s="13">
        <v>2905</v>
      </c>
      <c r="N43" s="13">
        <f t="shared" si="16"/>
        <v>2905</v>
      </c>
      <c r="O43" s="13"/>
      <c r="P43" s="13"/>
      <c r="Q43" s="13">
        <v>0</v>
      </c>
      <c r="R43" s="13">
        <f t="shared" si="21"/>
        <v>2905</v>
      </c>
      <c r="S43" s="13">
        <f t="shared" si="3"/>
        <v>2905</v>
      </c>
      <c r="T43" s="13"/>
      <c r="U43" s="13"/>
      <c r="V43">
        <v>0</v>
      </c>
      <c r="W43" s="13">
        <f t="shared" si="19"/>
        <v>2905</v>
      </c>
      <c r="X43" s="13">
        <f t="shared" si="17"/>
        <v>2905</v>
      </c>
      <c r="Y43" s="13">
        <f t="shared" si="4"/>
        <v>2905</v>
      </c>
      <c r="Z43" s="13"/>
      <c r="AA43" s="13"/>
      <c r="AB43" s="13">
        <v>0</v>
      </c>
      <c r="AC43" s="13">
        <f t="shared" si="5"/>
        <v>2905</v>
      </c>
      <c r="AD43" s="13">
        <v>2905</v>
      </c>
      <c r="AE43" s="13">
        <f t="shared" si="6"/>
        <v>2905</v>
      </c>
      <c r="AF43" s="13"/>
      <c r="AG43" s="13"/>
      <c r="AH43" s="13">
        <v>0</v>
      </c>
      <c r="AI43" s="56">
        <f t="shared" si="14"/>
        <v>2905</v>
      </c>
      <c r="AJ43" s="56">
        <v>2905</v>
      </c>
      <c r="AK43" s="13">
        <f t="shared" si="15"/>
        <v>2905</v>
      </c>
      <c r="AL43" s="13"/>
      <c r="AM43" s="13"/>
      <c r="AN43" s="13"/>
      <c r="AO43" s="13"/>
      <c r="AP43" s="65"/>
      <c r="AQ43" s="13"/>
      <c r="AR43" s="65"/>
      <c r="AS43" s="65"/>
      <c r="AT43" s="65"/>
      <c r="AU43" s="65"/>
      <c r="AV43" s="65"/>
      <c r="AW43" s="6">
        <f t="shared" si="7"/>
        <v>0</v>
      </c>
      <c r="AX43" s="13">
        <v>0</v>
      </c>
      <c r="AY43" s="13"/>
      <c r="AZ43" s="13">
        <f t="shared" si="18"/>
        <v>2905</v>
      </c>
      <c r="BA43" s="13">
        <v>2905</v>
      </c>
      <c r="BB43" s="13">
        <f t="shared" si="20"/>
        <v>2905</v>
      </c>
      <c r="BC43" s="13"/>
      <c r="BD43" s="13"/>
      <c r="BE43" s="13"/>
      <c r="BF43" s="13">
        <v>0</v>
      </c>
      <c r="BG43" s="13">
        <f t="shared" si="8"/>
        <v>2905</v>
      </c>
      <c r="BH43" s="13">
        <v>2905</v>
      </c>
      <c r="BI43" s="13"/>
      <c r="BJ43" s="13">
        <f t="shared" si="9"/>
        <v>2905</v>
      </c>
      <c r="BK43" s="13"/>
      <c r="BL43" s="13"/>
      <c r="BM43" s="13"/>
      <c r="BN43" s="13"/>
      <c r="BO43" s="13">
        <v>0</v>
      </c>
      <c r="BP43" s="13">
        <f t="shared" si="10"/>
        <v>2905</v>
      </c>
      <c r="BQ43" s="13">
        <v>2905</v>
      </c>
      <c r="BR43" s="13"/>
      <c r="BS43" s="13">
        <f t="shared" si="11"/>
        <v>2905</v>
      </c>
      <c r="BT43" s="13"/>
      <c r="BU43" s="13"/>
      <c r="BV43" s="13">
        <v>1080</v>
      </c>
      <c r="BW43" s="13"/>
      <c r="BX43" s="13">
        <v>0</v>
      </c>
      <c r="BY43" s="13">
        <f t="shared" si="12"/>
        <v>1825</v>
      </c>
      <c r="BZ43" s="13">
        <v>1825</v>
      </c>
      <c r="CA43" s="13"/>
      <c r="CB43" s="13">
        <f t="shared" si="13"/>
        <v>1825</v>
      </c>
      <c r="CC43">
        <v>1825</v>
      </c>
    </row>
    <row r="44" spans="1:81">
      <c r="A44" s="13" t="s">
        <v>320</v>
      </c>
      <c r="B44" s="2">
        <v>38</v>
      </c>
      <c r="C44" s="4">
        <v>520068700</v>
      </c>
      <c r="D44" s="13">
        <v>0</v>
      </c>
      <c r="E44" s="6" t="s">
        <v>49</v>
      </c>
      <c r="F44" s="13" t="s">
        <v>254</v>
      </c>
      <c r="G44" s="13">
        <v>1300</v>
      </c>
      <c r="H44" s="13"/>
      <c r="I44" s="13">
        <v>26</v>
      </c>
      <c r="J44" s="13"/>
      <c r="K44" s="13"/>
      <c r="L44" s="13">
        <v>0</v>
      </c>
      <c r="M44" s="13">
        <v>26</v>
      </c>
      <c r="N44" s="13">
        <f t="shared" si="16"/>
        <v>26</v>
      </c>
      <c r="O44" s="13"/>
      <c r="P44" s="13"/>
      <c r="Q44" s="13">
        <v>0</v>
      </c>
      <c r="R44" s="13">
        <f t="shared" si="21"/>
        <v>26</v>
      </c>
      <c r="S44" s="13">
        <f t="shared" si="3"/>
        <v>26</v>
      </c>
      <c r="T44" s="13"/>
      <c r="U44" s="13"/>
      <c r="V44">
        <v>0</v>
      </c>
      <c r="W44" s="13">
        <f t="shared" si="19"/>
        <v>26</v>
      </c>
      <c r="X44" s="13">
        <f t="shared" si="17"/>
        <v>26</v>
      </c>
      <c r="Y44" s="13">
        <f t="shared" si="4"/>
        <v>26</v>
      </c>
      <c r="Z44" s="13"/>
      <c r="AA44" s="13"/>
      <c r="AB44" s="13">
        <v>0</v>
      </c>
      <c r="AC44" s="13">
        <f t="shared" si="5"/>
        <v>26</v>
      </c>
      <c r="AD44" s="13">
        <v>26</v>
      </c>
      <c r="AE44" s="13">
        <f t="shared" si="6"/>
        <v>26</v>
      </c>
      <c r="AF44" s="13"/>
      <c r="AG44" s="13"/>
      <c r="AH44" s="13">
        <v>0</v>
      </c>
      <c r="AI44" s="56">
        <f t="shared" si="14"/>
        <v>26</v>
      </c>
      <c r="AJ44" s="56">
        <v>26</v>
      </c>
      <c r="AK44" s="13">
        <f t="shared" si="15"/>
        <v>26</v>
      </c>
      <c r="AL44" s="13"/>
      <c r="AM44" s="13"/>
      <c r="AN44" s="13">
        <v>26</v>
      </c>
      <c r="AO44" s="13"/>
      <c r="AP44" s="65"/>
      <c r="AQ44" s="13"/>
      <c r="AR44" s="6"/>
      <c r="AS44" s="64"/>
      <c r="AT44" s="64"/>
      <c r="AU44" s="64"/>
      <c r="AV44" s="6">
        <v>60</v>
      </c>
      <c r="AW44" s="6">
        <f t="shared" si="7"/>
        <v>60</v>
      </c>
      <c r="AX44" s="13">
        <v>0</v>
      </c>
      <c r="AY44" s="13">
        <v>6</v>
      </c>
      <c r="AZ44" s="13">
        <f>(AJ44+AL44+AW44+AY44)-(AM44+AN44+AO44+AP44+AQ44+AR44+AS44+AT44+AU44)</f>
        <v>66</v>
      </c>
      <c r="BA44" s="13">
        <v>66</v>
      </c>
      <c r="BB44" s="13">
        <f t="shared" si="20"/>
        <v>66</v>
      </c>
      <c r="BC44" s="13"/>
      <c r="BD44" s="13"/>
      <c r="BE44" s="13"/>
      <c r="BF44" s="13">
        <v>0</v>
      </c>
      <c r="BG44" s="13">
        <f t="shared" si="8"/>
        <v>66</v>
      </c>
      <c r="BH44" s="13">
        <v>66</v>
      </c>
      <c r="BI44" s="13"/>
      <c r="BJ44" s="13">
        <f t="shared" si="9"/>
        <v>66</v>
      </c>
      <c r="BK44" s="13"/>
      <c r="BL44" s="13"/>
      <c r="BM44" s="13"/>
      <c r="BN44" s="13"/>
      <c r="BO44" s="13">
        <v>0</v>
      </c>
      <c r="BP44" s="13">
        <f t="shared" si="10"/>
        <v>66</v>
      </c>
      <c r="BQ44" s="13">
        <v>66</v>
      </c>
      <c r="BR44" s="13"/>
      <c r="BS44" s="13">
        <f t="shared" si="11"/>
        <v>66</v>
      </c>
      <c r="BT44" s="13"/>
      <c r="BU44" s="13"/>
      <c r="BV44" s="13"/>
      <c r="BW44" s="13"/>
      <c r="BX44" s="13">
        <v>0</v>
      </c>
      <c r="BY44" s="13">
        <f t="shared" si="12"/>
        <v>66</v>
      </c>
      <c r="BZ44" s="13">
        <v>66</v>
      </c>
      <c r="CA44" s="13"/>
      <c r="CB44" s="13">
        <f t="shared" si="13"/>
        <v>66</v>
      </c>
      <c r="CC44">
        <v>66</v>
      </c>
    </row>
    <row r="45" spans="1:81">
      <c r="A45" s="13" t="s">
        <v>320</v>
      </c>
      <c r="B45" s="2">
        <v>39</v>
      </c>
      <c r="C45" s="4">
        <v>530071000</v>
      </c>
      <c r="D45" s="13" t="s">
        <v>144</v>
      </c>
      <c r="E45" s="6" t="s">
        <v>174</v>
      </c>
      <c r="F45" s="13" t="s">
        <v>255</v>
      </c>
      <c r="G45" s="13">
        <v>665</v>
      </c>
      <c r="H45" s="13"/>
      <c r="I45" s="13">
        <v>186</v>
      </c>
      <c r="J45" s="13"/>
      <c r="K45" s="13">
        <v>40</v>
      </c>
      <c r="L45" s="13">
        <v>40</v>
      </c>
      <c r="M45" s="13">
        <v>146</v>
      </c>
      <c r="N45" s="13">
        <f t="shared" si="16"/>
        <v>146</v>
      </c>
      <c r="O45" s="13"/>
      <c r="P45" s="13">
        <v>106</v>
      </c>
      <c r="Q45" s="13">
        <v>61</v>
      </c>
      <c r="R45" s="13">
        <f t="shared" si="21"/>
        <v>40</v>
      </c>
      <c r="S45" s="13">
        <f t="shared" si="3"/>
        <v>101</v>
      </c>
      <c r="T45" s="13"/>
      <c r="U45" s="13">
        <v>40</v>
      </c>
      <c r="V45">
        <v>20</v>
      </c>
      <c r="W45" s="13">
        <f t="shared" si="19"/>
        <v>0</v>
      </c>
      <c r="X45" s="13">
        <f t="shared" si="17"/>
        <v>0</v>
      </c>
      <c r="Y45" s="13">
        <f t="shared" si="4"/>
        <v>20</v>
      </c>
      <c r="Z45" s="13"/>
      <c r="AA45" s="13"/>
      <c r="AB45" s="13">
        <v>20</v>
      </c>
      <c r="AC45" s="13">
        <f t="shared" si="5"/>
        <v>0</v>
      </c>
      <c r="AD45" s="13">
        <v>0</v>
      </c>
      <c r="AE45" s="13">
        <f t="shared" si="6"/>
        <v>20</v>
      </c>
      <c r="AF45" s="13"/>
      <c r="AG45" s="13"/>
      <c r="AH45" s="13">
        <v>20</v>
      </c>
      <c r="AI45" s="56">
        <f t="shared" si="14"/>
        <v>0</v>
      </c>
      <c r="AJ45" s="56">
        <v>0</v>
      </c>
      <c r="AK45" s="13">
        <f>AJ45+AH45</f>
        <v>20</v>
      </c>
      <c r="AL45" s="13"/>
      <c r="AM45" s="13"/>
      <c r="AN45" s="13"/>
      <c r="AO45" s="13">
        <v>120</v>
      </c>
      <c r="AP45" s="65">
        <v>10</v>
      </c>
      <c r="AQ45" s="13"/>
      <c r="AR45" s="64"/>
      <c r="AS45" s="64"/>
      <c r="AT45" s="64"/>
      <c r="AU45" s="64"/>
      <c r="AV45" s="6">
        <v>20</v>
      </c>
      <c r="AW45" s="6">
        <f t="shared" si="7"/>
        <v>150</v>
      </c>
      <c r="AX45" s="13">
        <v>68</v>
      </c>
      <c r="AY45" s="13"/>
      <c r="AZ45" s="13">
        <f t="shared" si="18"/>
        <v>20</v>
      </c>
      <c r="BA45" s="13">
        <v>20</v>
      </c>
      <c r="BB45" s="13">
        <f t="shared" si="20"/>
        <v>88</v>
      </c>
      <c r="BC45" s="13">
        <v>120</v>
      </c>
      <c r="BD45" s="13"/>
      <c r="BE45" s="13"/>
      <c r="BF45" s="13">
        <v>28</v>
      </c>
      <c r="BG45" s="13">
        <f t="shared" si="8"/>
        <v>140</v>
      </c>
      <c r="BH45" s="13">
        <v>140</v>
      </c>
      <c r="BI45" s="13"/>
      <c r="BJ45" s="13">
        <f t="shared" si="9"/>
        <v>168</v>
      </c>
      <c r="BK45" s="13">
        <v>20</v>
      </c>
      <c r="BL45" s="13"/>
      <c r="BM45" s="13">
        <v>40</v>
      </c>
      <c r="BN45" s="13"/>
      <c r="BO45" s="13">
        <v>9</v>
      </c>
      <c r="BP45" s="13">
        <f t="shared" si="10"/>
        <v>120</v>
      </c>
      <c r="BQ45" s="13">
        <v>120</v>
      </c>
      <c r="BR45" s="13"/>
      <c r="BS45" s="13">
        <f t="shared" si="11"/>
        <v>129</v>
      </c>
      <c r="BT45" s="13"/>
      <c r="BU45" s="13"/>
      <c r="BV45" s="13"/>
      <c r="BW45" s="13"/>
      <c r="BX45" s="13">
        <v>9</v>
      </c>
      <c r="BY45" s="13">
        <f t="shared" si="12"/>
        <v>120</v>
      </c>
      <c r="BZ45" s="13">
        <v>120</v>
      </c>
      <c r="CA45" s="13"/>
      <c r="CB45" s="13">
        <f t="shared" si="13"/>
        <v>129</v>
      </c>
      <c r="CC45">
        <v>120</v>
      </c>
    </row>
    <row r="46" spans="1:81">
      <c r="A46" s="13" t="s">
        <v>163</v>
      </c>
      <c r="B46" s="2">
        <v>40</v>
      </c>
      <c r="C46" s="4">
        <v>600048001</v>
      </c>
      <c r="D46" s="13" t="s">
        <v>145</v>
      </c>
      <c r="E46" s="6" t="s">
        <v>50</v>
      </c>
      <c r="F46" s="13" t="s">
        <v>257</v>
      </c>
      <c r="G46" s="13">
        <v>7.5</v>
      </c>
      <c r="H46" s="13"/>
      <c r="I46" s="13">
        <v>280</v>
      </c>
      <c r="J46" s="13"/>
      <c r="K46" s="13"/>
      <c r="L46" s="24">
        <v>0</v>
      </c>
      <c r="M46" s="13">
        <v>280</v>
      </c>
      <c r="N46" s="13">
        <f t="shared" si="16"/>
        <v>280</v>
      </c>
      <c r="O46" s="13"/>
      <c r="P46" s="13">
        <v>280</v>
      </c>
      <c r="Q46" s="13">
        <v>40</v>
      </c>
      <c r="R46" s="13">
        <f t="shared" si="21"/>
        <v>0</v>
      </c>
      <c r="S46" s="13">
        <f t="shared" si="3"/>
        <v>40</v>
      </c>
      <c r="T46" s="13"/>
      <c r="U46" s="13"/>
      <c r="V46">
        <v>320</v>
      </c>
      <c r="W46" s="13">
        <f t="shared" si="19"/>
        <v>0</v>
      </c>
      <c r="X46" s="13">
        <f t="shared" si="17"/>
        <v>0</v>
      </c>
      <c r="Y46" s="13">
        <f t="shared" si="4"/>
        <v>320</v>
      </c>
      <c r="Z46" s="13"/>
      <c r="AA46" s="13"/>
      <c r="AB46" s="13">
        <v>0</v>
      </c>
      <c r="AC46" s="13">
        <f t="shared" si="5"/>
        <v>0</v>
      </c>
      <c r="AD46" s="13">
        <v>0</v>
      </c>
      <c r="AE46" s="13">
        <f t="shared" si="6"/>
        <v>0</v>
      </c>
      <c r="AF46" s="13"/>
      <c r="AG46" s="13"/>
      <c r="AH46" s="13">
        <v>0</v>
      </c>
      <c r="AI46" s="56">
        <f t="shared" si="14"/>
        <v>0</v>
      </c>
      <c r="AJ46" s="56">
        <v>0</v>
      </c>
      <c r="AK46" s="13">
        <f t="shared" si="15"/>
        <v>0</v>
      </c>
      <c r="AL46" s="13"/>
      <c r="AM46" s="13"/>
      <c r="AN46" s="13"/>
      <c r="AO46" s="13">
        <v>3000</v>
      </c>
      <c r="AP46" s="65"/>
      <c r="AQ46" s="13"/>
      <c r="AR46" s="65"/>
      <c r="AS46" s="65"/>
      <c r="AT46" s="65"/>
      <c r="AU46" s="65"/>
      <c r="AV46" s="65"/>
      <c r="AW46" s="6">
        <f t="shared" si="7"/>
        <v>3000</v>
      </c>
      <c r="AX46" s="13">
        <v>2520</v>
      </c>
      <c r="AY46" s="13"/>
      <c r="AZ46" s="13">
        <f t="shared" si="18"/>
        <v>0</v>
      </c>
      <c r="BA46" s="13"/>
      <c r="BB46" s="13">
        <f t="shared" si="20"/>
        <v>2520</v>
      </c>
      <c r="BC46" s="13"/>
      <c r="BD46" s="13"/>
      <c r="BE46" s="13"/>
      <c r="BF46" s="13">
        <v>1880</v>
      </c>
      <c r="BG46" s="13">
        <f t="shared" si="8"/>
        <v>0</v>
      </c>
      <c r="BH46" s="13"/>
      <c r="BI46" s="13"/>
      <c r="BJ46" s="13">
        <f t="shared" si="9"/>
        <v>1880</v>
      </c>
      <c r="BK46" s="13"/>
      <c r="BL46" s="13"/>
      <c r="BM46" s="13"/>
      <c r="BN46" s="13"/>
      <c r="BO46" s="13">
        <v>1880</v>
      </c>
      <c r="BP46" s="13">
        <f t="shared" si="10"/>
        <v>0</v>
      </c>
      <c r="BQ46" s="13">
        <v>0</v>
      </c>
      <c r="BR46" s="13"/>
      <c r="BS46" s="13">
        <f t="shared" si="11"/>
        <v>1880</v>
      </c>
      <c r="BT46" s="13"/>
      <c r="BU46" s="13"/>
      <c r="BV46" s="13"/>
      <c r="BW46" s="13"/>
      <c r="BX46" s="13">
        <v>1880</v>
      </c>
      <c r="BY46" s="13">
        <f t="shared" si="12"/>
        <v>0</v>
      </c>
      <c r="BZ46" s="13">
        <v>0</v>
      </c>
      <c r="CA46" s="13"/>
      <c r="CB46" s="13">
        <f t="shared" si="13"/>
        <v>1880</v>
      </c>
    </row>
    <row r="47" spans="1:81">
      <c r="A47" s="13" t="s">
        <v>213</v>
      </c>
      <c r="B47" s="2">
        <v>41</v>
      </c>
      <c r="C47" s="4">
        <v>600051100</v>
      </c>
      <c r="D47" s="13" t="s">
        <v>146</v>
      </c>
      <c r="E47" s="6" t="s">
        <v>164</v>
      </c>
      <c r="F47" s="13" t="s">
        <v>265</v>
      </c>
      <c r="G47" s="14">
        <v>2.65</v>
      </c>
      <c r="H47" s="13"/>
      <c r="I47" s="14"/>
      <c r="J47" s="13"/>
      <c r="K47" s="13"/>
      <c r="L47" s="24">
        <v>1551</v>
      </c>
      <c r="M47" s="13">
        <v>0</v>
      </c>
      <c r="N47" s="22">
        <f t="shared" si="16"/>
        <v>0</v>
      </c>
      <c r="O47" s="13"/>
      <c r="P47" s="13"/>
      <c r="Q47" s="13">
        <v>1296</v>
      </c>
      <c r="R47" s="13">
        <f t="shared" si="21"/>
        <v>0</v>
      </c>
      <c r="S47" s="13">
        <f t="shared" si="3"/>
        <v>1296</v>
      </c>
      <c r="T47" s="13"/>
      <c r="U47" s="13"/>
      <c r="V47">
        <v>936</v>
      </c>
      <c r="W47" s="13">
        <f t="shared" si="19"/>
        <v>0</v>
      </c>
      <c r="X47" s="13">
        <f t="shared" si="17"/>
        <v>0</v>
      </c>
      <c r="Y47" s="13">
        <f t="shared" si="4"/>
        <v>936</v>
      </c>
      <c r="Z47" s="13"/>
      <c r="AA47" s="13"/>
      <c r="AB47" s="13">
        <v>936</v>
      </c>
      <c r="AC47" s="13">
        <f t="shared" si="5"/>
        <v>0</v>
      </c>
      <c r="AD47" s="13">
        <v>0</v>
      </c>
      <c r="AE47" s="13">
        <f t="shared" si="6"/>
        <v>936</v>
      </c>
      <c r="AF47" s="13"/>
      <c r="AG47" s="13"/>
      <c r="AH47" s="13">
        <v>936</v>
      </c>
      <c r="AI47" s="56">
        <f t="shared" si="14"/>
        <v>0</v>
      </c>
      <c r="AJ47" s="56">
        <v>0</v>
      </c>
      <c r="AK47" s="13">
        <f t="shared" si="15"/>
        <v>936</v>
      </c>
      <c r="AL47" s="13"/>
      <c r="AM47" s="13"/>
      <c r="AN47" s="13"/>
      <c r="AO47" s="13"/>
      <c r="AP47" s="65"/>
      <c r="AQ47" s="13"/>
      <c r="AR47" s="6">
        <v>3000</v>
      </c>
      <c r="AS47" s="6"/>
      <c r="AT47" s="6"/>
      <c r="AU47" s="6"/>
      <c r="AV47" s="6"/>
      <c r="AW47" s="6">
        <f t="shared" si="7"/>
        <v>3000</v>
      </c>
      <c r="AX47" s="13">
        <v>720</v>
      </c>
      <c r="AY47" s="13">
        <v>2970</v>
      </c>
      <c r="AZ47" s="13">
        <f>(AJ47+AL47+AW47+AY47)-(AM47+AN47+AO47+AP47+AQ47+AR47+AS47+AT47+AU47)</f>
        <v>2970</v>
      </c>
      <c r="BA47" s="13">
        <v>2970</v>
      </c>
      <c r="BB47" s="13">
        <f t="shared" si="20"/>
        <v>3690</v>
      </c>
      <c r="BC47" s="13"/>
      <c r="BD47" s="13"/>
      <c r="BE47" s="13"/>
      <c r="BF47" s="13">
        <v>600</v>
      </c>
      <c r="BG47" s="13">
        <f t="shared" si="8"/>
        <v>2970</v>
      </c>
      <c r="BH47" s="13">
        <v>2970</v>
      </c>
      <c r="BI47" s="13"/>
      <c r="BJ47" s="13">
        <f t="shared" si="9"/>
        <v>3570</v>
      </c>
      <c r="BK47" s="13"/>
      <c r="BL47" s="13"/>
      <c r="BM47" s="13"/>
      <c r="BN47" s="13"/>
      <c r="BO47" s="13">
        <v>420</v>
      </c>
      <c r="BP47" s="13">
        <f t="shared" si="10"/>
        <v>2970</v>
      </c>
      <c r="BQ47" s="13">
        <v>2970</v>
      </c>
      <c r="BR47" s="13"/>
      <c r="BS47" s="13">
        <f t="shared" si="11"/>
        <v>3390</v>
      </c>
      <c r="BT47" s="13"/>
      <c r="BU47" s="13"/>
      <c r="BV47" s="13"/>
      <c r="BW47" s="13"/>
      <c r="BX47" s="13">
        <v>420</v>
      </c>
      <c r="BY47" s="13">
        <f t="shared" si="12"/>
        <v>2970</v>
      </c>
      <c r="BZ47" s="13">
        <v>2970</v>
      </c>
      <c r="CA47" s="13"/>
      <c r="CB47" s="13">
        <f t="shared" si="13"/>
        <v>3390</v>
      </c>
      <c r="CC47">
        <v>2970</v>
      </c>
    </row>
    <row r="48" spans="1:81">
      <c r="A48" s="13" t="s">
        <v>213</v>
      </c>
      <c r="B48" s="2">
        <v>42</v>
      </c>
      <c r="C48" s="4">
        <v>600051200</v>
      </c>
      <c r="D48" s="13" t="s">
        <v>146</v>
      </c>
      <c r="E48" s="6" t="s">
        <v>169</v>
      </c>
      <c r="F48" s="13" t="s">
        <v>265</v>
      </c>
      <c r="G48" s="14">
        <v>2.65</v>
      </c>
      <c r="H48" s="13"/>
      <c r="I48" s="14"/>
      <c r="J48" s="13"/>
      <c r="K48" s="13"/>
      <c r="L48" s="24">
        <v>2695</v>
      </c>
      <c r="M48" s="13">
        <v>0</v>
      </c>
      <c r="N48" s="13">
        <f t="shared" si="16"/>
        <v>0</v>
      </c>
      <c r="O48" s="13"/>
      <c r="P48" s="13"/>
      <c r="Q48" s="13">
        <v>2270</v>
      </c>
      <c r="R48" s="13">
        <f t="shared" si="21"/>
        <v>0</v>
      </c>
      <c r="S48" s="13">
        <f t="shared" si="3"/>
        <v>2270</v>
      </c>
      <c r="T48" s="13"/>
      <c r="U48" s="13"/>
      <c r="V48">
        <v>1970</v>
      </c>
      <c r="W48" s="13">
        <f t="shared" si="19"/>
        <v>0</v>
      </c>
      <c r="X48" s="13">
        <f t="shared" si="17"/>
        <v>0</v>
      </c>
      <c r="Y48" s="13">
        <f t="shared" si="4"/>
        <v>1970</v>
      </c>
      <c r="Z48" s="13"/>
      <c r="AA48" s="13"/>
      <c r="AB48" s="13">
        <v>1970</v>
      </c>
      <c r="AC48" s="13">
        <f t="shared" si="5"/>
        <v>0</v>
      </c>
      <c r="AD48" s="13">
        <v>0</v>
      </c>
      <c r="AE48" s="13">
        <f t="shared" si="6"/>
        <v>1970</v>
      </c>
      <c r="AF48" s="13"/>
      <c r="AG48" s="13"/>
      <c r="AH48" s="13">
        <v>1970</v>
      </c>
      <c r="AI48" s="56">
        <f t="shared" si="14"/>
        <v>0</v>
      </c>
      <c r="AJ48" s="56">
        <v>0</v>
      </c>
      <c r="AK48" s="13">
        <f t="shared" si="15"/>
        <v>1970</v>
      </c>
      <c r="AL48" s="13"/>
      <c r="AM48" s="13"/>
      <c r="AN48" s="13"/>
      <c r="AO48" s="13"/>
      <c r="AP48" s="65"/>
      <c r="AQ48" s="13"/>
      <c r="AR48" s="6">
        <v>3000</v>
      </c>
      <c r="AS48" s="6"/>
      <c r="AT48" s="6"/>
      <c r="AU48" s="6"/>
      <c r="AV48" s="6"/>
      <c r="AW48" s="6">
        <f t="shared" si="7"/>
        <v>3000</v>
      </c>
      <c r="AX48" s="13">
        <v>1310</v>
      </c>
      <c r="AY48" s="13">
        <v>2950</v>
      </c>
      <c r="AZ48" s="13">
        <f>(AJ48+AL48+AW48+AY48)-(AM48+AN48+AO48+AP48+AQ48+AR48+AS48+AT48+AU48)</f>
        <v>2950</v>
      </c>
      <c r="BA48" s="13">
        <v>2950</v>
      </c>
      <c r="BB48" s="13">
        <f t="shared" si="20"/>
        <v>4260</v>
      </c>
      <c r="BC48" s="13"/>
      <c r="BD48" s="13"/>
      <c r="BE48" s="13"/>
      <c r="BF48" s="13">
        <v>1110</v>
      </c>
      <c r="BG48" s="13">
        <f t="shared" si="8"/>
        <v>2950</v>
      </c>
      <c r="BH48" s="13">
        <v>2950</v>
      </c>
      <c r="BI48" s="13"/>
      <c r="BJ48" s="13">
        <f t="shared" si="9"/>
        <v>4060</v>
      </c>
      <c r="BK48" s="13"/>
      <c r="BL48" s="13"/>
      <c r="BM48" s="13"/>
      <c r="BN48" s="13"/>
      <c r="BO48" s="13">
        <v>810</v>
      </c>
      <c r="BP48" s="13">
        <f t="shared" si="10"/>
        <v>2950</v>
      </c>
      <c r="BQ48" s="13">
        <v>2950</v>
      </c>
      <c r="BR48" s="13"/>
      <c r="BS48" s="13">
        <f t="shared" si="11"/>
        <v>3760</v>
      </c>
      <c r="BT48" s="13"/>
      <c r="BU48" s="13"/>
      <c r="BV48" s="13"/>
      <c r="BW48" s="13"/>
      <c r="BX48" s="13">
        <v>810</v>
      </c>
      <c r="BY48" s="13">
        <f t="shared" si="12"/>
        <v>2950</v>
      </c>
      <c r="BZ48" s="13">
        <v>2950</v>
      </c>
      <c r="CA48" s="13"/>
      <c r="CB48" s="13">
        <f t="shared" si="13"/>
        <v>3760</v>
      </c>
      <c r="CC48">
        <v>2950</v>
      </c>
    </row>
    <row r="49" spans="1:81">
      <c r="A49" s="13" t="s">
        <v>213</v>
      </c>
      <c r="B49" s="2">
        <v>43</v>
      </c>
      <c r="C49" s="4">
        <v>600069701</v>
      </c>
      <c r="D49" s="13" t="s">
        <v>147</v>
      </c>
      <c r="E49" s="6" t="s">
        <v>170</v>
      </c>
      <c r="F49" s="13" t="s">
        <v>263</v>
      </c>
      <c r="G49" s="14">
        <v>3.5</v>
      </c>
      <c r="H49" s="13"/>
      <c r="I49" s="14"/>
      <c r="J49" s="13"/>
      <c r="K49" s="13"/>
      <c r="L49" s="13">
        <v>3983</v>
      </c>
      <c r="M49" s="13">
        <v>0</v>
      </c>
      <c r="N49" s="13">
        <f t="shared" si="16"/>
        <v>0</v>
      </c>
      <c r="O49" s="13"/>
      <c r="P49" s="13"/>
      <c r="Q49" s="13">
        <v>2793</v>
      </c>
      <c r="R49" s="13">
        <f t="shared" si="21"/>
        <v>0</v>
      </c>
      <c r="S49" s="13">
        <f t="shared" si="3"/>
        <v>2793</v>
      </c>
      <c r="T49" s="13"/>
      <c r="U49" s="13"/>
      <c r="V49">
        <v>1113</v>
      </c>
      <c r="W49" s="13">
        <f t="shared" si="19"/>
        <v>0</v>
      </c>
      <c r="X49" s="13">
        <f t="shared" si="17"/>
        <v>0</v>
      </c>
      <c r="Y49" s="13">
        <f t="shared" si="4"/>
        <v>1113</v>
      </c>
      <c r="Z49" s="13"/>
      <c r="AA49" s="13"/>
      <c r="AB49" s="13">
        <v>1113</v>
      </c>
      <c r="AC49" s="13">
        <f t="shared" si="5"/>
        <v>0</v>
      </c>
      <c r="AD49" s="13">
        <v>0</v>
      </c>
      <c r="AE49" s="13">
        <f t="shared" si="6"/>
        <v>1113</v>
      </c>
      <c r="AF49" s="13"/>
      <c r="AG49" s="13"/>
      <c r="AH49" s="13">
        <v>1113</v>
      </c>
      <c r="AI49" s="56">
        <f t="shared" si="14"/>
        <v>0</v>
      </c>
      <c r="AJ49" s="56">
        <v>0</v>
      </c>
      <c r="AK49" s="13">
        <f t="shared" si="15"/>
        <v>1113</v>
      </c>
      <c r="AL49" s="13">
        <v>2440</v>
      </c>
      <c r="AM49" s="13"/>
      <c r="AN49" s="13"/>
      <c r="AO49" s="13"/>
      <c r="AP49" s="65"/>
      <c r="AQ49" s="13"/>
      <c r="AR49" s="6">
        <v>3000</v>
      </c>
      <c r="AS49" s="6"/>
      <c r="AT49" s="6"/>
      <c r="AU49" s="6">
        <v>2440</v>
      </c>
      <c r="AV49" s="6"/>
      <c r="AW49" s="6">
        <f t="shared" si="7"/>
        <v>3000</v>
      </c>
      <c r="AX49" s="13">
        <f>105+AU49</f>
        <v>2545</v>
      </c>
      <c r="AY49" s="13">
        <v>2860</v>
      </c>
      <c r="AZ49" s="13">
        <f>(AJ49+AL49+AW49+AY49)-(AM49+AN49+AO49+AP49+AQ49+AR49+AS49+AT49+AU49)</f>
        <v>2860</v>
      </c>
      <c r="BA49" s="13">
        <v>2860</v>
      </c>
      <c r="BB49" s="13">
        <f t="shared" si="20"/>
        <v>5405</v>
      </c>
      <c r="BC49" s="13"/>
      <c r="BD49" s="13"/>
      <c r="BE49" s="13"/>
      <c r="BF49" s="13">
        <v>1985</v>
      </c>
      <c r="BG49" s="13">
        <f t="shared" si="8"/>
        <v>2860</v>
      </c>
      <c r="BH49" s="13">
        <v>2860</v>
      </c>
      <c r="BI49" s="13"/>
      <c r="BJ49" s="13">
        <f t="shared" si="9"/>
        <v>4845</v>
      </c>
      <c r="BK49" s="13"/>
      <c r="BL49" s="13"/>
      <c r="BM49" s="13"/>
      <c r="BN49" s="13"/>
      <c r="BO49" s="13">
        <v>1145</v>
      </c>
      <c r="BP49" s="13">
        <f t="shared" si="10"/>
        <v>2860</v>
      </c>
      <c r="BQ49" s="13">
        <v>2860</v>
      </c>
      <c r="BR49" s="13"/>
      <c r="BS49" s="13">
        <f t="shared" si="11"/>
        <v>4005</v>
      </c>
      <c r="BT49" s="13"/>
      <c r="BU49" s="13"/>
      <c r="BV49" s="13"/>
      <c r="BW49" s="13"/>
      <c r="BX49" s="13">
        <v>1145</v>
      </c>
      <c r="BY49" s="13">
        <f t="shared" si="12"/>
        <v>2860</v>
      </c>
      <c r="BZ49" s="13">
        <v>2860</v>
      </c>
      <c r="CA49" s="13"/>
      <c r="CB49" s="13">
        <f t="shared" si="13"/>
        <v>4005</v>
      </c>
      <c r="CC49">
        <v>2860</v>
      </c>
    </row>
    <row r="50" spans="1:81">
      <c r="A50" s="13" t="s">
        <v>322</v>
      </c>
      <c r="B50" s="2">
        <v>44</v>
      </c>
      <c r="C50" s="4">
        <v>600080400</v>
      </c>
      <c r="D50" s="13" t="s">
        <v>145</v>
      </c>
      <c r="E50" s="6" t="s">
        <v>171</v>
      </c>
      <c r="F50" s="13" t="s">
        <v>257</v>
      </c>
      <c r="G50" s="14">
        <v>3.9</v>
      </c>
      <c r="H50" s="13"/>
      <c r="I50" s="14"/>
      <c r="J50" s="13"/>
      <c r="K50" s="13"/>
      <c r="L50" s="24">
        <v>0</v>
      </c>
      <c r="M50" s="13">
        <v>0</v>
      </c>
      <c r="N50" s="13">
        <f t="shared" si="16"/>
        <v>0</v>
      </c>
      <c r="O50" s="13"/>
      <c r="P50" s="13"/>
      <c r="Q50" s="13">
        <v>4021</v>
      </c>
      <c r="R50" s="13">
        <f t="shared" si="21"/>
        <v>0</v>
      </c>
      <c r="S50" s="13">
        <f t="shared" si="3"/>
        <v>4021</v>
      </c>
      <c r="T50" s="13"/>
      <c r="U50" s="13"/>
      <c r="V50">
        <v>3781</v>
      </c>
      <c r="W50" s="13">
        <f t="shared" si="19"/>
        <v>0</v>
      </c>
      <c r="X50" s="13">
        <f t="shared" si="17"/>
        <v>0</v>
      </c>
      <c r="Y50" s="13">
        <f t="shared" si="4"/>
        <v>3781</v>
      </c>
      <c r="Z50" s="13"/>
      <c r="AA50" s="13"/>
      <c r="AB50" s="13">
        <v>3781</v>
      </c>
      <c r="AC50" s="13">
        <f t="shared" si="5"/>
        <v>0</v>
      </c>
      <c r="AD50" s="13">
        <v>0</v>
      </c>
      <c r="AE50" s="13">
        <f t="shared" si="6"/>
        <v>3781</v>
      </c>
      <c r="AF50" s="13"/>
      <c r="AG50" s="13"/>
      <c r="AH50" s="13">
        <v>3781</v>
      </c>
      <c r="AI50" s="56">
        <f t="shared" si="14"/>
        <v>0</v>
      </c>
      <c r="AJ50" s="56">
        <v>0</v>
      </c>
      <c r="AK50" s="13">
        <f t="shared" si="15"/>
        <v>3781</v>
      </c>
      <c r="AL50" s="13"/>
      <c r="AM50" s="13"/>
      <c r="AN50" s="13"/>
      <c r="AO50" s="13"/>
      <c r="AP50" s="65"/>
      <c r="AQ50" s="13"/>
      <c r="AR50" s="6">
        <v>2500</v>
      </c>
      <c r="AS50" s="6"/>
      <c r="AT50" s="6"/>
      <c r="AU50" s="6"/>
      <c r="AV50" s="6"/>
      <c r="AW50" s="6">
        <f t="shared" si="7"/>
        <v>2500</v>
      </c>
      <c r="AX50" s="13">
        <v>3637</v>
      </c>
      <c r="AY50" s="13">
        <v>2480</v>
      </c>
      <c r="AZ50" s="13">
        <f>(AJ50+AL50+AW50+AY50)-(AM50+AN50+AO50+AP50+AQ50+AR50+AS50+AT50+AU50)</f>
        <v>2480</v>
      </c>
      <c r="BA50" s="13">
        <v>2480</v>
      </c>
      <c r="BB50" s="13">
        <f t="shared" si="20"/>
        <v>6117</v>
      </c>
      <c r="BC50" s="13"/>
      <c r="BD50" s="13"/>
      <c r="BE50" s="13"/>
      <c r="BF50" s="13">
        <v>3557</v>
      </c>
      <c r="BG50" s="13">
        <f t="shared" si="8"/>
        <v>2480</v>
      </c>
      <c r="BH50" s="13">
        <v>2480</v>
      </c>
      <c r="BI50" s="13"/>
      <c r="BJ50" s="13">
        <f t="shared" si="9"/>
        <v>6037</v>
      </c>
      <c r="BK50" s="13"/>
      <c r="BL50" s="13"/>
      <c r="BM50" s="13"/>
      <c r="BN50" s="13"/>
      <c r="BO50" s="13">
        <v>3437</v>
      </c>
      <c r="BP50" s="13">
        <f t="shared" si="10"/>
        <v>2480</v>
      </c>
      <c r="BQ50" s="13">
        <v>2480</v>
      </c>
      <c r="BR50" s="13"/>
      <c r="BS50" s="13">
        <f t="shared" si="11"/>
        <v>5917</v>
      </c>
      <c r="BT50" s="13"/>
      <c r="BU50" s="13"/>
      <c r="BV50" s="13"/>
      <c r="BW50" s="13"/>
      <c r="BX50" s="13">
        <v>3437</v>
      </c>
      <c r="BY50" s="13">
        <f t="shared" si="12"/>
        <v>2480</v>
      </c>
      <c r="BZ50" s="13">
        <v>2480</v>
      </c>
      <c r="CA50" s="13"/>
      <c r="CB50" s="13">
        <f t="shared" si="13"/>
        <v>5917</v>
      </c>
      <c r="CC50">
        <v>2480</v>
      </c>
    </row>
    <row r="51" spans="1:81">
      <c r="A51" s="13" t="s">
        <v>322</v>
      </c>
      <c r="B51" s="2">
        <v>45</v>
      </c>
      <c r="C51" s="4">
        <v>600084700</v>
      </c>
      <c r="D51" s="13" t="s">
        <v>148</v>
      </c>
      <c r="E51" s="6" t="s">
        <v>172</v>
      </c>
      <c r="F51" s="13" t="s">
        <v>268</v>
      </c>
      <c r="G51" s="14">
        <v>9.6999999999999993</v>
      </c>
      <c r="H51" s="13"/>
      <c r="I51" s="14"/>
      <c r="J51" s="13"/>
      <c r="K51" s="13"/>
      <c r="L51" s="24">
        <v>1580</v>
      </c>
      <c r="M51" s="13">
        <v>0</v>
      </c>
      <c r="N51" s="13">
        <f t="shared" si="16"/>
        <v>0</v>
      </c>
      <c r="O51" s="13"/>
      <c r="P51" s="13"/>
      <c r="Q51" s="13">
        <v>1410</v>
      </c>
      <c r="R51" s="13">
        <f t="shared" si="21"/>
        <v>0</v>
      </c>
      <c r="S51" s="13">
        <f t="shared" si="3"/>
        <v>1410</v>
      </c>
      <c r="T51" s="13"/>
      <c r="U51" s="13"/>
      <c r="V51">
        <v>1170</v>
      </c>
      <c r="W51" s="13">
        <f t="shared" si="19"/>
        <v>0</v>
      </c>
      <c r="X51" s="13">
        <f t="shared" si="17"/>
        <v>0</v>
      </c>
      <c r="Y51" s="13">
        <f t="shared" si="4"/>
        <v>1170</v>
      </c>
      <c r="Z51" s="13"/>
      <c r="AA51" s="13"/>
      <c r="AB51" s="13">
        <v>1170</v>
      </c>
      <c r="AC51" s="13">
        <f t="shared" si="5"/>
        <v>0</v>
      </c>
      <c r="AD51" s="13">
        <v>0</v>
      </c>
      <c r="AE51" s="13">
        <f t="shared" si="6"/>
        <v>1170</v>
      </c>
      <c r="AF51" s="13"/>
      <c r="AG51" s="13"/>
      <c r="AH51" s="13">
        <v>1170</v>
      </c>
      <c r="AI51" s="56">
        <f t="shared" si="14"/>
        <v>0</v>
      </c>
      <c r="AJ51" s="56">
        <v>0</v>
      </c>
      <c r="AK51" s="13">
        <f t="shared" si="15"/>
        <v>1170</v>
      </c>
      <c r="AL51" s="13"/>
      <c r="AM51" s="13"/>
      <c r="AN51" s="13"/>
      <c r="AO51" s="13"/>
      <c r="AP51" s="65"/>
      <c r="AQ51" s="13"/>
      <c r="AR51" s="6">
        <v>1000</v>
      </c>
      <c r="AS51" s="6"/>
      <c r="AT51" s="6"/>
      <c r="AU51" s="6"/>
      <c r="AV51" s="6"/>
      <c r="AW51" s="6">
        <f t="shared" si="7"/>
        <v>1000</v>
      </c>
      <c r="AX51" s="13">
        <v>1026</v>
      </c>
      <c r="AY51" s="13">
        <v>940</v>
      </c>
      <c r="AZ51" s="13">
        <f>(AJ51+AL51+AW51+AY51)-(AM51+AN51+AO51+AP51+AQ51+AR51+AS51+AT51+AU51)</f>
        <v>940</v>
      </c>
      <c r="BA51" s="13">
        <v>940</v>
      </c>
      <c r="BB51" s="13">
        <f t="shared" si="20"/>
        <v>1966</v>
      </c>
      <c r="BC51" s="13"/>
      <c r="BD51" s="13"/>
      <c r="BE51" s="13"/>
      <c r="BF51" s="13">
        <v>946</v>
      </c>
      <c r="BG51" s="13">
        <f t="shared" si="8"/>
        <v>940</v>
      </c>
      <c r="BH51" s="13">
        <v>940</v>
      </c>
      <c r="BI51" s="13"/>
      <c r="BJ51" s="13">
        <f t="shared" si="9"/>
        <v>1886</v>
      </c>
      <c r="BK51" s="13"/>
      <c r="BL51" s="13"/>
      <c r="BM51" s="13"/>
      <c r="BN51" s="13"/>
      <c r="BO51" s="13">
        <v>826</v>
      </c>
      <c r="BP51" s="13">
        <f t="shared" si="10"/>
        <v>940</v>
      </c>
      <c r="BQ51" s="13">
        <v>940</v>
      </c>
      <c r="BR51" s="13"/>
      <c r="BS51" s="13">
        <f t="shared" si="11"/>
        <v>1766</v>
      </c>
      <c r="BT51" s="13"/>
      <c r="BU51" s="13"/>
      <c r="BV51" s="13"/>
      <c r="BW51" s="13"/>
      <c r="BX51" s="13">
        <v>826</v>
      </c>
      <c r="BY51" s="13">
        <f t="shared" si="12"/>
        <v>940</v>
      </c>
      <c r="BZ51" s="13">
        <v>940</v>
      </c>
      <c r="CA51" s="13"/>
      <c r="CB51" s="13">
        <f t="shared" si="13"/>
        <v>1766</v>
      </c>
      <c r="CC51">
        <v>940</v>
      </c>
    </row>
    <row r="52" spans="1:81">
      <c r="A52" s="13" t="s">
        <v>163</v>
      </c>
      <c r="B52" s="46">
        <v>46</v>
      </c>
      <c r="C52" s="48">
        <v>600104200</v>
      </c>
      <c r="D52" s="47" t="s">
        <v>149</v>
      </c>
      <c r="E52" s="49" t="s">
        <v>203</v>
      </c>
      <c r="F52" s="47"/>
      <c r="G52" s="50" t="s">
        <v>163</v>
      </c>
      <c r="H52" s="47"/>
      <c r="I52" s="50"/>
      <c r="J52" s="47"/>
      <c r="K52" s="47"/>
      <c r="L52" s="24">
        <v>0</v>
      </c>
      <c r="M52" s="47">
        <v>0</v>
      </c>
      <c r="N52" s="47">
        <f t="shared" si="16"/>
        <v>0</v>
      </c>
      <c r="O52" s="13"/>
      <c r="P52" s="13"/>
      <c r="Q52" s="13">
        <v>0</v>
      </c>
      <c r="R52" s="13">
        <f t="shared" si="21"/>
        <v>0</v>
      </c>
      <c r="S52" s="13">
        <f t="shared" si="3"/>
        <v>0</v>
      </c>
      <c r="T52" s="13"/>
      <c r="U52" s="13"/>
      <c r="V52">
        <v>0</v>
      </c>
      <c r="W52" s="13">
        <f t="shared" si="19"/>
        <v>0</v>
      </c>
      <c r="X52" s="13">
        <f t="shared" si="17"/>
        <v>0</v>
      </c>
      <c r="Y52" s="13">
        <f t="shared" si="4"/>
        <v>0</v>
      </c>
      <c r="Z52" s="13"/>
      <c r="AA52" s="13"/>
      <c r="AB52" s="13">
        <v>0</v>
      </c>
      <c r="AC52" s="13">
        <f t="shared" si="5"/>
        <v>0</v>
      </c>
      <c r="AD52" s="13">
        <v>0</v>
      </c>
      <c r="AE52" s="13">
        <f t="shared" si="6"/>
        <v>0</v>
      </c>
      <c r="AF52" s="13"/>
      <c r="AG52" s="13"/>
      <c r="AH52" s="13">
        <v>0</v>
      </c>
      <c r="AI52" s="56">
        <f t="shared" si="14"/>
        <v>0</v>
      </c>
      <c r="AJ52" s="56">
        <v>0</v>
      </c>
      <c r="AK52" s="13">
        <f t="shared" si="15"/>
        <v>0</v>
      </c>
      <c r="AL52" s="13"/>
      <c r="AM52" s="13"/>
      <c r="AN52" s="13"/>
      <c r="AO52" s="13"/>
      <c r="AP52" s="66"/>
      <c r="AQ52" s="13"/>
      <c r="AR52" s="66"/>
      <c r="AS52" s="66"/>
      <c r="AT52" s="66"/>
      <c r="AU52" s="66"/>
      <c r="AV52" s="66"/>
      <c r="AW52" s="6">
        <f t="shared" si="7"/>
        <v>0</v>
      </c>
      <c r="AX52" s="13">
        <v>0</v>
      </c>
      <c r="AY52" s="13"/>
      <c r="AZ52" s="13">
        <f t="shared" si="18"/>
        <v>0</v>
      </c>
      <c r="BA52" s="13"/>
      <c r="BB52" s="13">
        <f t="shared" si="20"/>
        <v>0</v>
      </c>
      <c r="BC52" s="13"/>
      <c r="BD52" s="13"/>
      <c r="BE52" s="13"/>
      <c r="BF52" s="13">
        <v>0</v>
      </c>
      <c r="BG52" s="13">
        <f t="shared" si="8"/>
        <v>0</v>
      </c>
      <c r="BH52" s="13"/>
      <c r="BI52" s="13"/>
      <c r="BJ52" s="13">
        <f t="shared" si="9"/>
        <v>0</v>
      </c>
      <c r="BK52" s="13"/>
      <c r="BL52" s="13"/>
      <c r="BM52" s="13"/>
      <c r="BN52" s="13"/>
      <c r="BO52" s="13">
        <v>0</v>
      </c>
      <c r="BP52" s="13">
        <f t="shared" si="10"/>
        <v>0</v>
      </c>
      <c r="BQ52" s="13">
        <v>0</v>
      </c>
      <c r="BR52" s="13"/>
      <c r="BS52" s="13">
        <f t="shared" si="11"/>
        <v>0</v>
      </c>
      <c r="BT52" s="13"/>
      <c r="BU52" s="13"/>
      <c r="BV52" s="13"/>
      <c r="BW52" s="13"/>
      <c r="BX52" s="13">
        <v>0</v>
      </c>
      <c r="BY52" s="13">
        <f t="shared" si="12"/>
        <v>0</v>
      </c>
      <c r="BZ52" s="13"/>
      <c r="CA52" s="13"/>
      <c r="CB52" s="13">
        <f t="shared" si="13"/>
        <v>0</v>
      </c>
    </row>
    <row r="53" spans="1:81">
      <c r="A53" s="13" t="s">
        <v>213</v>
      </c>
      <c r="B53" s="2">
        <v>47</v>
      </c>
      <c r="C53" s="4">
        <v>600104700</v>
      </c>
      <c r="D53" s="13" t="s">
        <v>146</v>
      </c>
      <c r="E53" s="6" t="s">
        <v>176</v>
      </c>
      <c r="F53" s="13"/>
      <c r="G53" s="14">
        <v>3.3</v>
      </c>
      <c r="H53" s="13"/>
      <c r="I53" s="14"/>
      <c r="J53" s="13"/>
      <c r="K53" s="13"/>
      <c r="L53" s="24">
        <v>4216</v>
      </c>
      <c r="M53" s="13">
        <v>0</v>
      </c>
      <c r="N53" s="13">
        <f t="shared" si="16"/>
        <v>0</v>
      </c>
      <c r="O53" s="13"/>
      <c r="P53" s="13"/>
      <c r="Q53" s="13">
        <v>4046</v>
      </c>
      <c r="R53" s="13">
        <f t="shared" si="21"/>
        <v>0</v>
      </c>
      <c r="S53" s="13">
        <f t="shared" si="3"/>
        <v>4046</v>
      </c>
      <c r="T53" s="13"/>
      <c r="U53" s="13"/>
      <c r="V53">
        <v>3806</v>
      </c>
      <c r="W53" s="13">
        <f t="shared" si="19"/>
        <v>0</v>
      </c>
      <c r="X53" s="13">
        <f t="shared" si="17"/>
        <v>0</v>
      </c>
      <c r="Y53" s="13">
        <f t="shared" si="4"/>
        <v>3806</v>
      </c>
      <c r="Z53" s="13"/>
      <c r="AA53" s="13"/>
      <c r="AB53" s="13">
        <v>3806</v>
      </c>
      <c r="AC53" s="13">
        <f t="shared" si="5"/>
        <v>0</v>
      </c>
      <c r="AD53" s="13">
        <v>0</v>
      </c>
      <c r="AE53" s="13">
        <f t="shared" si="6"/>
        <v>3806</v>
      </c>
      <c r="AF53" s="13"/>
      <c r="AG53" s="13"/>
      <c r="AH53" s="13">
        <v>3806</v>
      </c>
      <c r="AI53" s="56">
        <f t="shared" si="14"/>
        <v>0</v>
      </c>
      <c r="AJ53" s="56">
        <v>0</v>
      </c>
      <c r="AK53" s="13">
        <f t="shared" si="15"/>
        <v>3806</v>
      </c>
      <c r="AL53" s="13"/>
      <c r="AM53" s="13"/>
      <c r="AN53" s="13"/>
      <c r="AO53" s="13"/>
      <c r="AP53" s="65"/>
      <c r="AQ53" s="13"/>
      <c r="AR53" s="6">
        <v>3000</v>
      </c>
      <c r="AS53" s="6"/>
      <c r="AT53" s="6"/>
      <c r="AU53" s="6"/>
      <c r="AV53" s="6"/>
      <c r="AW53" s="6">
        <f t="shared" si="7"/>
        <v>3000</v>
      </c>
      <c r="AX53" s="13">
        <v>3662</v>
      </c>
      <c r="AY53" s="13">
        <v>2980</v>
      </c>
      <c r="AZ53" s="13">
        <f>(AJ53+AL53+AW53+AY53)-(AM53+AN53+AO53+AP53+AQ53+AR53+AS53+AT53+AU53)</f>
        <v>2980</v>
      </c>
      <c r="BA53" s="13">
        <v>2980</v>
      </c>
      <c r="BB53" s="13">
        <f t="shared" si="20"/>
        <v>6642</v>
      </c>
      <c r="BC53" s="13"/>
      <c r="BD53" s="13"/>
      <c r="BE53" s="13"/>
      <c r="BF53" s="13">
        <v>3582</v>
      </c>
      <c r="BG53" s="13">
        <f t="shared" si="8"/>
        <v>2980</v>
      </c>
      <c r="BH53" s="13">
        <v>2980</v>
      </c>
      <c r="BI53" s="13"/>
      <c r="BJ53" s="13">
        <f t="shared" si="9"/>
        <v>6562</v>
      </c>
      <c r="BK53" s="13"/>
      <c r="BL53" s="13"/>
      <c r="BM53" s="13"/>
      <c r="BN53" s="13"/>
      <c r="BO53" s="13">
        <v>3462</v>
      </c>
      <c r="BP53" s="13">
        <f t="shared" si="10"/>
        <v>2980</v>
      </c>
      <c r="BQ53" s="13">
        <v>2980</v>
      </c>
      <c r="BR53" s="13"/>
      <c r="BS53" s="13">
        <f t="shared" si="11"/>
        <v>6442</v>
      </c>
      <c r="BT53" s="13"/>
      <c r="BU53" s="13"/>
      <c r="BV53" s="13"/>
      <c r="BW53" s="13"/>
      <c r="BX53" s="13">
        <v>3462</v>
      </c>
      <c r="BY53" s="13">
        <f t="shared" si="12"/>
        <v>2980</v>
      </c>
      <c r="BZ53" s="13">
        <v>2980</v>
      </c>
      <c r="CA53" s="13"/>
      <c r="CB53" s="13">
        <f t="shared" si="13"/>
        <v>6442</v>
      </c>
      <c r="CC53">
        <v>2980</v>
      </c>
    </row>
    <row r="54" spans="1:81">
      <c r="A54" s="13" t="s">
        <v>322</v>
      </c>
      <c r="B54" s="2">
        <v>48</v>
      </c>
      <c r="C54" s="4">
        <v>600105600</v>
      </c>
      <c r="D54" s="13" t="s">
        <v>146</v>
      </c>
      <c r="E54" s="6" t="s">
        <v>177</v>
      </c>
      <c r="F54" s="13"/>
      <c r="G54" s="14">
        <v>3.3</v>
      </c>
      <c r="H54" s="13"/>
      <c r="I54" s="14"/>
      <c r="J54" s="13"/>
      <c r="K54" s="13"/>
      <c r="L54" s="13">
        <v>0</v>
      </c>
      <c r="M54" s="13">
        <v>0</v>
      </c>
      <c r="N54" s="13">
        <f t="shared" si="16"/>
        <v>0</v>
      </c>
      <c r="O54" s="13"/>
      <c r="P54" s="13"/>
      <c r="Q54" s="13">
        <v>0</v>
      </c>
      <c r="R54" s="13">
        <f t="shared" si="21"/>
        <v>0</v>
      </c>
      <c r="S54" s="13">
        <f t="shared" si="3"/>
        <v>0</v>
      </c>
      <c r="T54" s="13"/>
      <c r="U54" s="13"/>
      <c r="V54">
        <v>0</v>
      </c>
      <c r="W54" s="13">
        <f t="shared" si="19"/>
        <v>0</v>
      </c>
      <c r="X54" s="13">
        <f t="shared" si="17"/>
        <v>0</v>
      </c>
      <c r="Y54" s="13">
        <f t="shared" si="4"/>
        <v>0</v>
      </c>
      <c r="Z54" s="13"/>
      <c r="AA54" s="13"/>
      <c r="AB54" s="13">
        <v>0</v>
      </c>
      <c r="AC54" s="13">
        <f t="shared" si="5"/>
        <v>0</v>
      </c>
      <c r="AD54" s="13">
        <v>0</v>
      </c>
      <c r="AE54" s="13">
        <f t="shared" si="6"/>
        <v>0</v>
      </c>
      <c r="AF54" s="13"/>
      <c r="AG54" s="13"/>
      <c r="AH54" s="13">
        <v>0</v>
      </c>
      <c r="AI54" s="56">
        <f t="shared" si="14"/>
        <v>0</v>
      </c>
      <c r="AJ54" s="56">
        <v>0</v>
      </c>
      <c r="AK54" s="13">
        <f t="shared" si="15"/>
        <v>0</v>
      </c>
      <c r="AL54" s="13"/>
      <c r="AM54" s="13"/>
      <c r="AN54" s="13"/>
      <c r="AO54" s="13"/>
      <c r="AP54" s="65">
        <v>2331</v>
      </c>
      <c r="AQ54" s="13"/>
      <c r="AR54" s="64"/>
      <c r="AS54" s="64"/>
      <c r="AT54" s="64"/>
      <c r="AU54" s="64"/>
      <c r="AV54" s="6"/>
      <c r="AW54" s="6">
        <f t="shared" si="7"/>
        <v>2331</v>
      </c>
      <c r="AX54" s="13">
        <v>0</v>
      </c>
      <c r="AY54" s="13">
        <v>2284</v>
      </c>
      <c r="AZ54" s="13">
        <f>(AJ54+AL54+AW54+AY54)-(AM54+AN54+AO54+AP54+AQ54+AR54+AS54+AT54+AU54)</f>
        <v>2284</v>
      </c>
      <c r="BA54" s="13">
        <v>2248</v>
      </c>
      <c r="BB54" s="13">
        <f t="shared" si="20"/>
        <v>2248</v>
      </c>
      <c r="BC54" s="13"/>
      <c r="BD54" s="13"/>
      <c r="BE54" s="13"/>
      <c r="BF54" s="13">
        <v>0</v>
      </c>
      <c r="BG54" s="13">
        <f t="shared" si="8"/>
        <v>2248</v>
      </c>
      <c r="BH54" s="13">
        <v>2248</v>
      </c>
      <c r="BI54" s="13"/>
      <c r="BJ54" s="13">
        <f t="shared" si="9"/>
        <v>2248</v>
      </c>
      <c r="BK54" s="13"/>
      <c r="BL54" s="13"/>
      <c r="BM54" s="13"/>
      <c r="BN54" s="13"/>
      <c r="BO54" s="13">
        <v>0</v>
      </c>
      <c r="BP54" s="13">
        <f t="shared" si="10"/>
        <v>2248</v>
      </c>
      <c r="BQ54" s="13">
        <v>2248</v>
      </c>
      <c r="BR54" s="13"/>
      <c r="BS54" s="13">
        <f t="shared" si="11"/>
        <v>2248</v>
      </c>
      <c r="BT54" s="13"/>
      <c r="BU54" s="13"/>
      <c r="BV54" s="13"/>
      <c r="BW54" s="13"/>
      <c r="BX54" s="13">
        <v>0</v>
      </c>
      <c r="BY54" s="13">
        <f t="shared" si="12"/>
        <v>2248</v>
      </c>
      <c r="BZ54" s="13">
        <v>2284</v>
      </c>
      <c r="CA54" s="13"/>
      <c r="CB54" s="13">
        <f t="shared" si="13"/>
        <v>2284</v>
      </c>
      <c r="CC54">
        <v>2284</v>
      </c>
    </row>
    <row r="55" spans="1:81">
      <c r="A55" s="13" t="s">
        <v>322</v>
      </c>
      <c r="B55" s="2">
        <v>49</v>
      </c>
      <c r="C55" s="4">
        <v>600112000</v>
      </c>
      <c r="D55" s="13" t="s">
        <v>145</v>
      </c>
      <c r="E55" s="6" t="s">
        <v>178</v>
      </c>
      <c r="F55" s="13" t="s">
        <v>257</v>
      </c>
      <c r="G55" s="14">
        <v>17.5</v>
      </c>
      <c r="H55" s="13"/>
      <c r="I55" s="14"/>
      <c r="J55" s="13"/>
      <c r="K55" s="13"/>
      <c r="L55" s="24">
        <v>779</v>
      </c>
      <c r="M55" s="13">
        <v>0</v>
      </c>
      <c r="N55" s="13">
        <f t="shared" si="16"/>
        <v>0</v>
      </c>
      <c r="O55" s="13"/>
      <c r="P55" s="13"/>
      <c r="Q55" s="13">
        <v>694</v>
      </c>
      <c r="R55" s="13">
        <f t="shared" si="21"/>
        <v>0</v>
      </c>
      <c r="S55" s="13">
        <f t="shared" si="3"/>
        <v>694</v>
      </c>
      <c r="T55" s="13"/>
      <c r="U55" s="13"/>
      <c r="V55">
        <v>574</v>
      </c>
      <c r="W55" s="13">
        <f t="shared" si="19"/>
        <v>0</v>
      </c>
      <c r="X55" s="13">
        <f t="shared" si="17"/>
        <v>0</v>
      </c>
      <c r="Y55" s="13">
        <f t="shared" si="4"/>
        <v>574</v>
      </c>
      <c r="Z55" s="13"/>
      <c r="AA55" s="13"/>
      <c r="AB55" s="13">
        <v>574</v>
      </c>
      <c r="AC55" s="13">
        <f t="shared" si="5"/>
        <v>0</v>
      </c>
      <c r="AD55" s="13">
        <v>0</v>
      </c>
      <c r="AE55" s="13">
        <f t="shared" si="6"/>
        <v>574</v>
      </c>
      <c r="AF55" s="13"/>
      <c r="AG55" s="13"/>
      <c r="AH55" s="13">
        <v>574</v>
      </c>
      <c r="AI55" s="56">
        <f t="shared" si="14"/>
        <v>0</v>
      </c>
      <c r="AJ55" s="56">
        <v>0</v>
      </c>
      <c r="AK55" s="13">
        <f t="shared" si="15"/>
        <v>574</v>
      </c>
      <c r="AL55" s="13"/>
      <c r="AM55" s="13"/>
      <c r="AN55" s="13"/>
      <c r="AO55" s="13"/>
      <c r="AP55" s="65"/>
      <c r="AQ55" s="13"/>
      <c r="AR55" s="6">
        <v>592</v>
      </c>
      <c r="AS55" s="6"/>
      <c r="AT55" s="6"/>
      <c r="AU55" s="6"/>
      <c r="AV55" s="6"/>
      <c r="AW55" s="6">
        <f t="shared" si="7"/>
        <v>592</v>
      </c>
      <c r="AX55" s="13">
        <v>502</v>
      </c>
      <c r="AY55" s="13">
        <v>582</v>
      </c>
      <c r="AZ55" s="13">
        <f>(AJ55+AL55+AW55+AY55)-(AM55+AN55+AO55+AP55+AQ55+AR55+AS55+AT55+AU55)</f>
        <v>582</v>
      </c>
      <c r="BA55" s="13">
        <v>582</v>
      </c>
      <c r="BB55" s="13">
        <f t="shared" si="20"/>
        <v>1084</v>
      </c>
      <c r="BC55" s="13"/>
      <c r="BD55" s="13"/>
      <c r="BE55" s="13"/>
      <c r="BF55" s="13">
        <v>462</v>
      </c>
      <c r="BG55" s="13">
        <f t="shared" si="8"/>
        <v>582</v>
      </c>
      <c r="BH55" s="13">
        <v>582</v>
      </c>
      <c r="BI55" s="13"/>
      <c r="BJ55" s="13">
        <f t="shared" si="9"/>
        <v>1044</v>
      </c>
      <c r="BK55" s="13"/>
      <c r="BL55" s="13"/>
      <c r="BM55" s="13"/>
      <c r="BN55" s="13"/>
      <c r="BO55" s="13">
        <v>402</v>
      </c>
      <c r="BP55" s="13">
        <f t="shared" si="10"/>
        <v>582</v>
      </c>
      <c r="BQ55" s="13">
        <v>582</v>
      </c>
      <c r="BR55" s="13"/>
      <c r="BS55" s="13">
        <f t="shared" si="11"/>
        <v>984</v>
      </c>
      <c r="BT55" s="13"/>
      <c r="BU55" s="13"/>
      <c r="BV55" s="13"/>
      <c r="BW55" s="13"/>
      <c r="BX55" s="13">
        <v>402</v>
      </c>
      <c r="BY55" s="13">
        <f t="shared" si="12"/>
        <v>582</v>
      </c>
      <c r="BZ55" s="13">
        <v>582</v>
      </c>
      <c r="CA55" s="13"/>
      <c r="CB55" s="13">
        <f t="shared" si="13"/>
        <v>984</v>
      </c>
      <c r="CC55">
        <v>582</v>
      </c>
    </row>
    <row r="56" spans="1:81">
      <c r="A56" s="13" t="s">
        <v>322</v>
      </c>
      <c r="B56" s="2">
        <v>50</v>
      </c>
      <c r="C56" s="4">
        <v>600113300</v>
      </c>
      <c r="D56" s="13" t="s">
        <v>150</v>
      </c>
      <c r="E56" s="6" t="s">
        <v>179</v>
      </c>
      <c r="F56" s="13" t="s">
        <v>264</v>
      </c>
      <c r="G56" s="14">
        <v>16.5</v>
      </c>
      <c r="H56" s="13"/>
      <c r="I56" s="14"/>
      <c r="J56" s="13"/>
      <c r="K56" s="13"/>
      <c r="L56" s="13">
        <v>0</v>
      </c>
      <c r="M56" s="13">
        <v>0</v>
      </c>
      <c r="N56" s="13">
        <f t="shared" si="16"/>
        <v>0</v>
      </c>
      <c r="O56" s="13"/>
      <c r="P56" s="13"/>
      <c r="Q56" s="13">
        <v>0</v>
      </c>
      <c r="R56" s="13">
        <f t="shared" si="21"/>
        <v>0</v>
      </c>
      <c r="S56" s="13">
        <f t="shared" si="3"/>
        <v>0</v>
      </c>
      <c r="T56" s="13"/>
      <c r="U56" s="13"/>
      <c r="V56">
        <v>0</v>
      </c>
      <c r="W56" s="13">
        <f t="shared" si="19"/>
        <v>0</v>
      </c>
      <c r="X56" s="13">
        <f t="shared" si="17"/>
        <v>0</v>
      </c>
      <c r="Y56" s="13">
        <f t="shared" si="4"/>
        <v>0</v>
      </c>
      <c r="Z56" s="13"/>
      <c r="AA56" s="13"/>
      <c r="AB56" s="13">
        <v>0</v>
      </c>
      <c r="AC56" s="13">
        <f t="shared" si="5"/>
        <v>0</v>
      </c>
      <c r="AD56" s="13">
        <v>0</v>
      </c>
      <c r="AE56" s="13">
        <f t="shared" si="6"/>
        <v>0</v>
      </c>
      <c r="AF56" s="13"/>
      <c r="AG56" s="13"/>
      <c r="AH56" s="13">
        <v>0</v>
      </c>
      <c r="AI56" s="56">
        <f t="shared" si="14"/>
        <v>0</v>
      </c>
      <c r="AJ56" s="56">
        <v>0</v>
      </c>
      <c r="AK56" s="13">
        <f t="shared" si="15"/>
        <v>0</v>
      </c>
      <c r="AL56" s="13"/>
      <c r="AM56" s="13"/>
      <c r="AN56" s="13"/>
      <c r="AO56" s="13"/>
      <c r="AP56" s="65">
        <v>1800</v>
      </c>
      <c r="AQ56" s="13"/>
      <c r="AR56" s="64"/>
      <c r="AS56" s="64"/>
      <c r="AT56" s="64"/>
      <c r="AU56" s="64"/>
      <c r="AV56" s="6"/>
      <c r="AW56" s="6">
        <f t="shared" si="7"/>
        <v>1800</v>
      </c>
      <c r="AX56" s="13">
        <v>0</v>
      </c>
      <c r="AY56" s="13">
        <v>1640</v>
      </c>
      <c r="AZ56" s="13">
        <f>(AJ56+AL56+AW56+AY56)-(AM56+AN56+AO56+AP56+AQ56+AR56+AS56+AT56+AU56)</f>
        <v>1640</v>
      </c>
      <c r="BA56" s="13">
        <v>1640</v>
      </c>
      <c r="BB56" s="13">
        <f t="shared" si="20"/>
        <v>1640</v>
      </c>
      <c r="BC56" s="13"/>
      <c r="BD56" s="13"/>
      <c r="BE56" s="13"/>
      <c r="BF56" s="13">
        <v>0</v>
      </c>
      <c r="BG56" s="13">
        <f t="shared" si="8"/>
        <v>1640</v>
      </c>
      <c r="BH56" s="13">
        <v>1640</v>
      </c>
      <c r="BI56" s="13"/>
      <c r="BJ56" s="13">
        <f t="shared" si="9"/>
        <v>1640</v>
      </c>
      <c r="BK56" s="13"/>
      <c r="BL56" s="13"/>
      <c r="BM56" s="13"/>
      <c r="BN56" s="13"/>
      <c r="BO56" s="13">
        <v>0</v>
      </c>
      <c r="BP56" s="13">
        <f t="shared" si="10"/>
        <v>1640</v>
      </c>
      <c r="BQ56" s="13">
        <v>1640</v>
      </c>
      <c r="BR56" s="13"/>
      <c r="BS56" s="13">
        <f t="shared" si="11"/>
        <v>1640</v>
      </c>
      <c r="BT56" s="13"/>
      <c r="BU56" s="13"/>
      <c r="BV56" s="13"/>
      <c r="BW56" s="13"/>
      <c r="BX56" s="13">
        <v>0</v>
      </c>
      <c r="BY56" s="13">
        <f t="shared" si="12"/>
        <v>1640</v>
      </c>
      <c r="BZ56" s="13">
        <v>1640</v>
      </c>
      <c r="CA56" s="13"/>
      <c r="CB56" s="13">
        <f t="shared" si="13"/>
        <v>1640</v>
      </c>
      <c r="CC56">
        <v>1640</v>
      </c>
    </row>
    <row r="57" spans="1:81">
      <c r="A57" s="13" t="s">
        <v>163</v>
      </c>
      <c r="B57" s="2">
        <v>51</v>
      </c>
      <c r="C57" s="4">
        <v>600129600</v>
      </c>
      <c r="D57" s="13" t="s">
        <v>151</v>
      </c>
      <c r="E57" s="6" t="s">
        <v>51</v>
      </c>
      <c r="F57" s="13" t="s">
        <v>268</v>
      </c>
      <c r="G57" s="13">
        <v>11.8</v>
      </c>
      <c r="H57" s="13"/>
      <c r="I57" s="13">
        <v>1600</v>
      </c>
      <c r="J57" s="13"/>
      <c r="K57" s="13"/>
      <c r="L57" s="24">
        <v>0</v>
      </c>
      <c r="M57" s="13">
        <v>1600</v>
      </c>
      <c r="N57" s="13">
        <f t="shared" si="16"/>
        <v>1600</v>
      </c>
      <c r="O57" s="13"/>
      <c r="P57" s="13">
        <v>1600</v>
      </c>
      <c r="Q57" s="13">
        <v>1480</v>
      </c>
      <c r="R57" s="13">
        <f t="shared" si="21"/>
        <v>0</v>
      </c>
      <c r="S57" s="13">
        <f t="shared" si="3"/>
        <v>1480</v>
      </c>
      <c r="T57" s="13"/>
      <c r="U57" s="13"/>
      <c r="V57">
        <v>1080</v>
      </c>
      <c r="W57" s="13">
        <f t="shared" si="19"/>
        <v>0</v>
      </c>
      <c r="X57" s="13">
        <f t="shared" si="17"/>
        <v>0</v>
      </c>
      <c r="Y57" s="13">
        <f t="shared" si="4"/>
        <v>1080</v>
      </c>
      <c r="Z57" s="13"/>
      <c r="AA57" s="13"/>
      <c r="AB57" s="13">
        <v>918</v>
      </c>
      <c r="AC57" s="13">
        <f t="shared" si="5"/>
        <v>0</v>
      </c>
      <c r="AD57" s="13">
        <v>0</v>
      </c>
      <c r="AE57" s="13">
        <f t="shared" si="6"/>
        <v>918</v>
      </c>
      <c r="AF57" s="13"/>
      <c r="AG57" s="13"/>
      <c r="AH57" s="13">
        <v>918</v>
      </c>
      <c r="AI57" s="56">
        <f t="shared" si="14"/>
        <v>0</v>
      </c>
      <c r="AJ57" s="56">
        <v>0</v>
      </c>
      <c r="AK57" s="13">
        <f t="shared" si="15"/>
        <v>918</v>
      </c>
      <c r="AL57" s="13"/>
      <c r="AM57" s="13"/>
      <c r="AN57" s="13"/>
      <c r="AO57" s="13"/>
      <c r="AP57" s="65"/>
      <c r="AQ57" s="13"/>
      <c r="AR57" s="65"/>
      <c r="AS57" s="65"/>
      <c r="AT57" s="65"/>
      <c r="AU57" s="65"/>
      <c r="AV57" s="65"/>
      <c r="AW57" s="6">
        <f t="shared" si="7"/>
        <v>0</v>
      </c>
      <c r="AX57" s="13">
        <v>678</v>
      </c>
      <c r="AY57" s="13"/>
      <c r="AZ57" s="13">
        <f t="shared" si="18"/>
        <v>0</v>
      </c>
      <c r="BA57" s="13"/>
      <c r="BB57" s="13">
        <f t="shared" si="20"/>
        <v>678</v>
      </c>
      <c r="BC57" s="13"/>
      <c r="BD57" s="13"/>
      <c r="BE57" s="13"/>
      <c r="BF57" s="13">
        <v>358</v>
      </c>
      <c r="BG57" s="13">
        <f t="shared" si="8"/>
        <v>0</v>
      </c>
      <c r="BH57" s="13"/>
      <c r="BI57" s="13"/>
      <c r="BJ57" s="13">
        <f t="shared" si="9"/>
        <v>358</v>
      </c>
      <c r="BK57" s="13"/>
      <c r="BL57" s="13"/>
      <c r="BM57" s="13"/>
      <c r="BN57" s="13"/>
      <c r="BO57" s="13">
        <v>358</v>
      </c>
      <c r="BP57" s="13">
        <f t="shared" si="10"/>
        <v>0</v>
      </c>
      <c r="BQ57" s="13">
        <v>0</v>
      </c>
      <c r="BR57" s="13"/>
      <c r="BS57" s="13">
        <f t="shared" si="11"/>
        <v>358</v>
      </c>
      <c r="BT57" s="13"/>
      <c r="BU57" s="13"/>
      <c r="BV57" s="13"/>
      <c r="BW57" s="13"/>
      <c r="BX57" s="13">
        <v>358</v>
      </c>
      <c r="BY57" s="13">
        <f t="shared" si="12"/>
        <v>0</v>
      </c>
      <c r="BZ57" s="13">
        <v>0</v>
      </c>
      <c r="CA57" s="13"/>
      <c r="CB57" s="13">
        <f t="shared" si="13"/>
        <v>358</v>
      </c>
    </row>
    <row r="58" spans="1:81">
      <c r="A58" s="13" t="s">
        <v>213</v>
      </c>
      <c r="B58" s="2">
        <v>52</v>
      </c>
      <c r="C58" s="4">
        <v>600129900</v>
      </c>
      <c r="D58" s="13" t="s">
        <v>146</v>
      </c>
      <c r="E58" s="6" t="s">
        <v>204</v>
      </c>
      <c r="F58" s="13" t="s">
        <v>265</v>
      </c>
      <c r="G58" s="15">
        <v>1.39</v>
      </c>
      <c r="H58" s="13"/>
      <c r="I58" s="14"/>
      <c r="J58" s="13">
        <v>12000</v>
      </c>
      <c r="K58" s="13"/>
      <c r="L58" s="24">
        <v>5900</v>
      </c>
      <c r="M58" s="13"/>
      <c r="N58" s="22">
        <f t="shared" si="16"/>
        <v>12000</v>
      </c>
      <c r="O58" s="13"/>
      <c r="P58" s="13">
        <v>3000</v>
      </c>
      <c r="Q58" s="13">
        <v>9435</v>
      </c>
      <c r="R58" s="13">
        <f t="shared" si="21"/>
        <v>9000</v>
      </c>
      <c r="S58" s="13">
        <f t="shared" si="3"/>
        <v>18435</v>
      </c>
      <c r="T58" s="13"/>
      <c r="U58" s="13"/>
      <c r="V58" s="57">
        <v>5955</v>
      </c>
      <c r="W58" s="13">
        <f t="shared" si="19"/>
        <v>9000</v>
      </c>
      <c r="X58" s="13">
        <f t="shared" si="17"/>
        <v>9000</v>
      </c>
      <c r="Y58" s="13">
        <f t="shared" si="4"/>
        <v>14955</v>
      </c>
      <c r="Z58" s="13"/>
      <c r="AA58" s="13"/>
      <c r="AB58" s="13">
        <v>5955</v>
      </c>
      <c r="AC58" s="13">
        <f t="shared" si="5"/>
        <v>9000</v>
      </c>
      <c r="AD58" s="13">
        <v>9000</v>
      </c>
      <c r="AE58" s="13">
        <f t="shared" si="6"/>
        <v>14955</v>
      </c>
      <c r="AF58" s="13"/>
      <c r="AG58" s="13"/>
      <c r="AH58" s="13">
        <v>5955</v>
      </c>
      <c r="AI58" s="56">
        <f t="shared" si="14"/>
        <v>9000</v>
      </c>
      <c r="AJ58" s="56">
        <v>9000</v>
      </c>
      <c r="AK58" s="13">
        <f t="shared" si="15"/>
        <v>14955</v>
      </c>
      <c r="AL58" s="13"/>
      <c r="AM58" s="13"/>
      <c r="AN58" s="13">
        <v>3000</v>
      </c>
      <c r="AO58" s="13">
        <v>6000</v>
      </c>
      <c r="AP58" s="66">
        <v>3000</v>
      </c>
      <c r="AQ58" s="13"/>
      <c r="AR58" s="64"/>
      <c r="AS58" s="64"/>
      <c r="AT58" s="64"/>
      <c r="AU58" s="64"/>
      <c r="AV58" s="6"/>
      <c r="AW58" s="6">
        <f t="shared" si="7"/>
        <v>9000</v>
      </c>
      <c r="AX58" s="13">
        <v>9867</v>
      </c>
      <c r="AY58" s="13">
        <v>5710</v>
      </c>
      <c r="AZ58" s="13">
        <f>(AJ58+AL58+AW58+AY58)-(AM58+AN58+AO58+AP58+AQ58+AR58+AS58+AT58+AU58)</f>
        <v>11710</v>
      </c>
      <c r="BA58" s="13">
        <v>11710</v>
      </c>
      <c r="BB58" s="13">
        <f t="shared" si="20"/>
        <v>21577</v>
      </c>
      <c r="BC58" s="13"/>
      <c r="BD58" s="13"/>
      <c r="BE58" s="13"/>
      <c r="BF58" s="13">
        <v>8707</v>
      </c>
      <c r="BG58" s="13">
        <f t="shared" si="8"/>
        <v>11710</v>
      </c>
      <c r="BH58" s="13">
        <v>11710</v>
      </c>
      <c r="BI58" s="13"/>
      <c r="BJ58" s="13">
        <f t="shared" si="9"/>
        <v>20417</v>
      </c>
      <c r="BK58" s="13"/>
      <c r="BL58" s="13"/>
      <c r="BM58" s="13"/>
      <c r="BN58" s="13"/>
      <c r="BO58" s="13">
        <v>6967</v>
      </c>
      <c r="BP58" s="13">
        <f t="shared" si="10"/>
        <v>11710</v>
      </c>
      <c r="BQ58" s="13">
        <v>11710</v>
      </c>
      <c r="BR58" s="13"/>
      <c r="BS58" s="13">
        <f t="shared" si="11"/>
        <v>18677</v>
      </c>
      <c r="BT58" s="13"/>
      <c r="BU58" s="13"/>
      <c r="BV58" s="13"/>
      <c r="BW58" s="13"/>
      <c r="BX58" s="13">
        <v>6967</v>
      </c>
      <c r="BY58" s="13">
        <f t="shared" si="12"/>
        <v>11710</v>
      </c>
      <c r="BZ58" s="13">
        <v>11710</v>
      </c>
      <c r="CA58" s="13"/>
      <c r="CB58" s="13">
        <f t="shared" si="13"/>
        <v>18677</v>
      </c>
      <c r="CC58">
        <v>11710</v>
      </c>
    </row>
    <row r="59" spans="1:81">
      <c r="A59" s="13" t="s">
        <v>163</v>
      </c>
      <c r="B59" s="40">
        <v>53</v>
      </c>
      <c r="C59" s="42">
        <v>600134800</v>
      </c>
      <c r="D59" s="41" t="s">
        <v>152</v>
      </c>
      <c r="E59" s="43" t="s">
        <v>121</v>
      </c>
      <c r="F59" s="41"/>
      <c r="G59" s="44" t="s">
        <v>163</v>
      </c>
      <c r="H59" s="41"/>
      <c r="I59" s="44"/>
      <c r="J59" s="41"/>
      <c r="K59" s="41"/>
      <c r="L59" s="24">
        <v>0</v>
      </c>
      <c r="M59" s="41">
        <v>0</v>
      </c>
      <c r="N59" s="41">
        <f t="shared" si="16"/>
        <v>0</v>
      </c>
      <c r="O59" s="13"/>
      <c r="P59" s="13"/>
      <c r="Q59" s="13">
        <v>0</v>
      </c>
      <c r="R59" s="13">
        <f t="shared" si="21"/>
        <v>0</v>
      </c>
      <c r="S59" s="13">
        <f t="shared" si="3"/>
        <v>0</v>
      </c>
      <c r="T59" s="13"/>
      <c r="U59" s="13"/>
      <c r="V59" s="58">
        <v>0</v>
      </c>
      <c r="W59" s="13">
        <f t="shared" si="19"/>
        <v>0</v>
      </c>
      <c r="X59" s="13">
        <f t="shared" si="17"/>
        <v>0</v>
      </c>
      <c r="Y59" s="13">
        <f t="shared" si="4"/>
        <v>0</v>
      </c>
      <c r="Z59" s="13"/>
      <c r="AA59" s="13"/>
      <c r="AB59" s="13">
        <v>0</v>
      </c>
      <c r="AC59" s="13">
        <f t="shared" si="5"/>
        <v>0</v>
      </c>
      <c r="AD59" s="13">
        <v>0</v>
      </c>
      <c r="AE59" s="13">
        <f t="shared" si="6"/>
        <v>0</v>
      </c>
      <c r="AF59" s="13"/>
      <c r="AG59" s="13"/>
      <c r="AH59" s="13">
        <v>0</v>
      </c>
      <c r="AI59" s="56">
        <f t="shared" si="14"/>
        <v>0</v>
      </c>
      <c r="AJ59" s="56">
        <v>0</v>
      </c>
      <c r="AK59" s="13">
        <f t="shared" si="15"/>
        <v>0</v>
      </c>
      <c r="AL59" s="13"/>
      <c r="AM59" s="13"/>
      <c r="AN59" s="13"/>
      <c r="AO59" s="13"/>
      <c r="AP59" s="65"/>
      <c r="AQ59" s="13"/>
      <c r="AR59" s="65"/>
      <c r="AS59" s="65"/>
      <c r="AT59" s="65"/>
      <c r="AU59" s="65"/>
      <c r="AV59" s="65"/>
      <c r="AW59" s="6">
        <f t="shared" si="7"/>
        <v>0</v>
      </c>
      <c r="AX59" s="13">
        <v>0</v>
      </c>
      <c r="AY59" s="13"/>
      <c r="AZ59" s="13">
        <f t="shared" si="18"/>
        <v>0</v>
      </c>
      <c r="BA59" s="13"/>
      <c r="BB59" s="13">
        <f t="shared" si="20"/>
        <v>0</v>
      </c>
      <c r="BC59" s="13"/>
      <c r="BD59" s="13"/>
      <c r="BE59" s="13"/>
      <c r="BF59" s="13">
        <v>0</v>
      </c>
      <c r="BG59" s="13">
        <f t="shared" si="8"/>
        <v>0</v>
      </c>
      <c r="BH59" s="13"/>
      <c r="BI59" s="13"/>
      <c r="BJ59" s="13">
        <f t="shared" si="9"/>
        <v>0</v>
      </c>
      <c r="BK59" s="13"/>
      <c r="BL59" s="13"/>
      <c r="BM59" s="13"/>
      <c r="BN59" s="13"/>
      <c r="BO59" s="13">
        <v>0</v>
      </c>
      <c r="BP59" s="13">
        <f t="shared" si="10"/>
        <v>0</v>
      </c>
      <c r="BQ59" s="13">
        <v>0</v>
      </c>
      <c r="BR59" s="13"/>
      <c r="BS59" s="13">
        <f t="shared" si="11"/>
        <v>0</v>
      </c>
      <c r="BT59" s="13"/>
      <c r="BU59" s="13"/>
      <c r="BV59" s="13"/>
      <c r="BW59" s="13"/>
      <c r="BX59" s="13">
        <v>0</v>
      </c>
      <c r="BY59" s="13">
        <f t="shared" si="12"/>
        <v>0</v>
      </c>
      <c r="BZ59" s="13">
        <v>0</v>
      </c>
      <c r="CA59" s="13"/>
      <c r="CB59" s="13">
        <f t="shared" si="13"/>
        <v>0</v>
      </c>
    </row>
    <row r="60" spans="1:81">
      <c r="A60" s="13" t="s">
        <v>323</v>
      </c>
      <c r="B60" s="2">
        <v>54</v>
      </c>
      <c r="C60" s="4">
        <v>620006400</v>
      </c>
      <c r="D60" s="13" t="s">
        <v>144</v>
      </c>
      <c r="E60" s="6" t="s">
        <v>52</v>
      </c>
      <c r="F60" s="13" t="s">
        <v>252</v>
      </c>
      <c r="G60" s="13">
        <v>12</v>
      </c>
      <c r="H60" s="13"/>
      <c r="I60" s="13">
        <v>1150</v>
      </c>
      <c r="J60" s="13"/>
      <c r="K60" s="13">
        <v>250</v>
      </c>
      <c r="L60" s="13">
        <v>250</v>
      </c>
      <c r="M60" s="13">
        <v>900</v>
      </c>
      <c r="N60" s="13">
        <f t="shared" si="16"/>
        <v>900</v>
      </c>
      <c r="O60" s="13"/>
      <c r="P60" s="13">
        <v>750</v>
      </c>
      <c r="Q60" s="13">
        <v>490</v>
      </c>
      <c r="R60" s="13">
        <f t="shared" si="21"/>
        <v>150</v>
      </c>
      <c r="S60" s="13">
        <f t="shared" si="3"/>
        <v>640</v>
      </c>
      <c r="T60" s="13"/>
      <c r="U60" s="13">
        <v>150</v>
      </c>
      <c r="V60" s="58">
        <v>72</v>
      </c>
      <c r="W60" s="13">
        <f t="shared" si="19"/>
        <v>0</v>
      </c>
      <c r="X60" s="13">
        <f t="shared" si="17"/>
        <v>0</v>
      </c>
      <c r="Y60" s="13">
        <f t="shared" si="4"/>
        <v>72</v>
      </c>
      <c r="Z60" s="13"/>
      <c r="AA60" s="13"/>
      <c r="AB60" s="13">
        <v>72</v>
      </c>
      <c r="AC60" s="13">
        <f t="shared" si="5"/>
        <v>0</v>
      </c>
      <c r="AD60" s="13">
        <v>0</v>
      </c>
      <c r="AE60" s="13">
        <f t="shared" si="6"/>
        <v>72</v>
      </c>
      <c r="AF60" s="13"/>
      <c r="AG60" s="13"/>
      <c r="AH60" s="13">
        <v>72</v>
      </c>
      <c r="AI60" s="56">
        <f t="shared" si="14"/>
        <v>0</v>
      </c>
      <c r="AJ60" s="56">
        <v>0</v>
      </c>
      <c r="AK60" s="13">
        <f t="shared" si="15"/>
        <v>72</v>
      </c>
      <c r="AL60" s="13"/>
      <c r="AM60" s="13"/>
      <c r="AN60" s="13"/>
      <c r="AO60" s="13">
        <v>940</v>
      </c>
      <c r="AP60" s="65">
        <v>70</v>
      </c>
      <c r="AQ60" s="13"/>
      <c r="AR60" s="64"/>
      <c r="AS60" s="64"/>
      <c r="AT60" s="64"/>
      <c r="AU60" s="64"/>
      <c r="AV60" s="6">
        <v>500</v>
      </c>
      <c r="AW60" s="6">
        <f t="shared" si="7"/>
        <v>1510</v>
      </c>
      <c r="AX60" s="13">
        <v>500</v>
      </c>
      <c r="AY60" s="13"/>
      <c r="AZ60" s="13">
        <f t="shared" si="18"/>
        <v>500</v>
      </c>
      <c r="BA60" s="13">
        <v>500</v>
      </c>
      <c r="BB60" s="13">
        <f t="shared" si="20"/>
        <v>1000</v>
      </c>
      <c r="BC60" s="13"/>
      <c r="BD60" s="13"/>
      <c r="BE60" s="13"/>
      <c r="BF60" s="13">
        <v>180</v>
      </c>
      <c r="BG60" s="13">
        <f t="shared" si="8"/>
        <v>500</v>
      </c>
      <c r="BH60" s="13">
        <v>500</v>
      </c>
      <c r="BI60" s="13"/>
      <c r="BJ60" s="13">
        <f t="shared" si="9"/>
        <v>680</v>
      </c>
      <c r="BK60" s="13"/>
      <c r="BL60" s="13"/>
      <c r="BM60" s="13">
        <v>180</v>
      </c>
      <c r="BN60" s="13"/>
      <c r="BO60" s="13">
        <v>320</v>
      </c>
      <c r="BP60" s="13">
        <f t="shared" si="10"/>
        <v>320</v>
      </c>
      <c r="BQ60" s="13">
        <v>320</v>
      </c>
      <c r="BR60" s="13"/>
      <c r="BS60" s="13">
        <f t="shared" si="11"/>
        <v>640</v>
      </c>
      <c r="BT60" s="13"/>
      <c r="BU60" s="13"/>
      <c r="BV60" s="13"/>
      <c r="BW60" s="13"/>
      <c r="BX60" s="13">
        <v>320</v>
      </c>
      <c r="BY60" s="13">
        <f t="shared" si="12"/>
        <v>320</v>
      </c>
      <c r="BZ60" s="13">
        <v>0</v>
      </c>
      <c r="CA60" s="13"/>
      <c r="CB60" s="13">
        <f t="shared" si="13"/>
        <v>320</v>
      </c>
    </row>
    <row r="61" spans="1:81">
      <c r="A61" s="13" t="s">
        <v>323</v>
      </c>
      <c r="B61" s="2">
        <v>55</v>
      </c>
      <c r="C61" s="4">
        <v>620008900</v>
      </c>
      <c r="D61" s="13" t="s">
        <v>153</v>
      </c>
      <c r="E61" s="6" t="s">
        <v>246</v>
      </c>
      <c r="F61" s="13" t="s">
        <v>267</v>
      </c>
      <c r="G61" s="13">
        <v>45</v>
      </c>
      <c r="H61" s="13"/>
      <c r="I61" s="13">
        <v>600</v>
      </c>
      <c r="J61" s="13"/>
      <c r="K61" s="13">
        <v>40</v>
      </c>
      <c r="L61" s="13">
        <v>40</v>
      </c>
      <c r="M61" s="13">
        <v>561</v>
      </c>
      <c r="N61" s="13">
        <f t="shared" si="16"/>
        <v>560</v>
      </c>
      <c r="O61" s="13"/>
      <c r="P61" s="13">
        <v>221</v>
      </c>
      <c r="Q61" s="13">
        <v>176</v>
      </c>
      <c r="R61" s="13">
        <f t="shared" si="21"/>
        <v>339</v>
      </c>
      <c r="S61" s="13">
        <f t="shared" si="3"/>
        <v>515</v>
      </c>
      <c r="T61" s="13"/>
      <c r="U61" s="13">
        <v>60</v>
      </c>
      <c r="V61" s="58">
        <v>116</v>
      </c>
      <c r="W61" s="13">
        <f t="shared" si="19"/>
        <v>279</v>
      </c>
      <c r="X61" s="13">
        <f>W61+1</f>
        <v>280</v>
      </c>
      <c r="Y61" s="13">
        <f t="shared" si="4"/>
        <v>396</v>
      </c>
      <c r="Z61" s="13"/>
      <c r="AA61" s="13"/>
      <c r="AB61" s="13">
        <v>116</v>
      </c>
      <c r="AC61" s="13">
        <f t="shared" si="5"/>
        <v>280</v>
      </c>
      <c r="AD61" s="13">
        <v>280</v>
      </c>
      <c r="AE61" s="13">
        <f t="shared" si="6"/>
        <v>396</v>
      </c>
      <c r="AF61" s="13"/>
      <c r="AG61" s="13"/>
      <c r="AH61" s="13">
        <v>116</v>
      </c>
      <c r="AI61" s="56">
        <f t="shared" si="14"/>
        <v>280</v>
      </c>
      <c r="AJ61" s="56">
        <v>280</v>
      </c>
      <c r="AK61" s="13">
        <f t="shared" si="15"/>
        <v>396</v>
      </c>
      <c r="AL61" s="13"/>
      <c r="AM61" s="13"/>
      <c r="AN61" s="13">
        <v>10</v>
      </c>
      <c r="AO61" s="13"/>
      <c r="AP61" s="65"/>
      <c r="AQ61" s="13"/>
      <c r="AR61" s="64"/>
      <c r="AS61" s="64"/>
      <c r="AT61" s="64"/>
      <c r="AU61" s="64"/>
      <c r="AV61" s="6">
        <v>500</v>
      </c>
      <c r="AW61" s="6">
        <f t="shared" si="7"/>
        <v>500</v>
      </c>
      <c r="AX61" s="13">
        <v>44</v>
      </c>
      <c r="AY61" s="13"/>
      <c r="AZ61" s="13">
        <f t="shared" si="18"/>
        <v>770</v>
      </c>
      <c r="BA61" s="13">
        <v>770</v>
      </c>
      <c r="BB61" s="13">
        <f t="shared" si="20"/>
        <v>814</v>
      </c>
      <c r="BC61" s="13"/>
      <c r="BD61" s="13"/>
      <c r="BE61" s="13"/>
      <c r="BF61" s="13">
        <v>4</v>
      </c>
      <c r="BG61" s="13">
        <f t="shared" si="8"/>
        <v>770</v>
      </c>
      <c r="BH61" s="13">
        <v>770</v>
      </c>
      <c r="BI61" s="13"/>
      <c r="BJ61" s="13">
        <f t="shared" si="9"/>
        <v>774</v>
      </c>
      <c r="BK61" s="13"/>
      <c r="BL61" s="13"/>
      <c r="BM61" s="13">
        <v>60</v>
      </c>
      <c r="BN61" s="13"/>
      <c r="BO61" s="13">
        <v>4</v>
      </c>
      <c r="BP61" s="13">
        <f t="shared" si="10"/>
        <v>710</v>
      </c>
      <c r="BQ61" s="13">
        <v>710</v>
      </c>
      <c r="BR61" s="13"/>
      <c r="BS61" s="13">
        <f t="shared" si="11"/>
        <v>714</v>
      </c>
      <c r="BT61" s="13"/>
      <c r="BU61" s="13"/>
      <c r="BV61" s="13"/>
      <c r="BW61" s="13"/>
      <c r="BX61" s="13">
        <v>4</v>
      </c>
      <c r="BY61" s="13">
        <f t="shared" si="12"/>
        <v>710</v>
      </c>
      <c r="BZ61" s="13">
        <v>710</v>
      </c>
      <c r="CA61" s="13"/>
      <c r="CB61" s="13">
        <f t="shared" si="13"/>
        <v>714</v>
      </c>
      <c r="CC61">
        <v>710</v>
      </c>
    </row>
    <row r="62" spans="1:81">
      <c r="A62" s="13" t="s">
        <v>324</v>
      </c>
      <c r="B62" s="2">
        <v>56</v>
      </c>
      <c r="C62" s="4">
        <v>630005200</v>
      </c>
      <c r="D62" s="13" t="s">
        <v>148</v>
      </c>
      <c r="E62" s="6" t="s">
        <v>54</v>
      </c>
      <c r="F62" s="13" t="s">
        <v>268</v>
      </c>
      <c r="G62" s="13">
        <v>22</v>
      </c>
      <c r="H62" s="13"/>
      <c r="I62" s="13">
        <v>552</v>
      </c>
      <c r="J62" s="13"/>
      <c r="K62" s="13">
        <v>100</v>
      </c>
      <c r="L62" s="13">
        <v>100</v>
      </c>
      <c r="M62" s="13">
        <v>452</v>
      </c>
      <c r="N62" s="13">
        <f t="shared" si="16"/>
        <v>452</v>
      </c>
      <c r="O62" s="13"/>
      <c r="P62" s="13">
        <v>302</v>
      </c>
      <c r="Q62" s="13">
        <v>232</v>
      </c>
      <c r="R62" s="13">
        <f t="shared" si="21"/>
        <v>150</v>
      </c>
      <c r="S62" s="13">
        <f t="shared" si="3"/>
        <v>382</v>
      </c>
      <c r="T62" s="13"/>
      <c r="U62" s="13">
        <v>150</v>
      </c>
      <c r="V62" s="58">
        <v>142</v>
      </c>
      <c r="W62" s="13">
        <f t="shared" si="19"/>
        <v>0</v>
      </c>
      <c r="X62" s="13">
        <f t="shared" si="17"/>
        <v>0</v>
      </c>
      <c r="Y62" s="13">
        <f t="shared" si="4"/>
        <v>142</v>
      </c>
      <c r="Z62" s="13"/>
      <c r="AA62" s="13"/>
      <c r="AB62" s="13">
        <v>142</v>
      </c>
      <c r="AC62" s="13">
        <f t="shared" si="5"/>
        <v>0</v>
      </c>
      <c r="AD62" s="13">
        <v>0</v>
      </c>
      <c r="AE62" s="13">
        <f t="shared" si="6"/>
        <v>142</v>
      </c>
      <c r="AF62" s="13"/>
      <c r="AG62" s="13"/>
      <c r="AH62" s="13">
        <v>142</v>
      </c>
      <c r="AI62" s="56">
        <f t="shared" si="14"/>
        <v>0</v>
      </c>
      <c r="AJ62" s="56">
        <v>0</v>
      </c>
      <c r="AK62" s="13">
        <f t="shared" si="15"/>
        <v>142</v>
      </c>
      <c r="AL62" s="13">
        <v>300</v>
      </c>
      <c r="AM62" s="13"/>
      <c r="AN62" s="13"/>
      <c r="AO62" s="13">
        <v>380</v>
      </c>
      <c r="AP62" s="65">
        <v>20</v>
      </c>
      <c r="AQ62" s="13"/>
      <c r="AR62" s="64"/>
      <c r="AS62" s="64"/>
      <c r="AT62" s="64"/>
      <c r="AU62" s="64"/>
      <c r="AV62" s="6"/>
      <c r="AW62" s="6">
        <f t="shared" si="7"/>
        <v>400</v>
      </c>
      <c r="AX62" s="13">
        <v>378</v>
      </c>
      <c r="AY62" s="13"/>
      <c r="AZ62" s="13">
        <f t="shared" si="18"/>
        <v>300</v>
      </c>
      <c r="BA62" s="13">
        <v>300</v>
      </c>
      <c r="BB62" s="13">
        <f t="shared" si="20"/>
        <v>678</v>
      </c>
      <c r="BC62" s="13"/>
      <c r="BD62" s="13"/>
      <c r="BE62" s="13"/>
      <c r="BF62" s="13">
        <v>298</v>
      </c>
      <c r="BG62" s="13">
        <f t="shared" si="8"/>
        <v>300</v>
      </c>
      <c r="BH62" s="13">
        <v>300</v>
      </c>
      <c r="BI62" s="13"/>
      <c r="BJ62" s="13">
        <f t="shared" si="9"/>
        <v>598</v>
      </c>
      <c r="BK62" s="13"/>
      <c r="BL62" s="13"/>
      <c r="BM62" s="13"/>
      <c r="BN62" s="13"/>
      <c r="BO62" s="13">
        <v>178</v>
      </c>
      <c r="BP62" s="13">
        <f t="shared" si="10"/>
        <v>300</v>
      </c>
      <c r="BQ62" s="13">
        <v>300</v>
      </c>
      <c r="BR62" s="13"/>
      <c r="BS62" s="13">
        <f t="shared" si="11"/>
        <v>478</v>
      </c>
      <c r="BT62" s="13"/>
      <c r="BU62" s="13"/>
      <c r="BV62" s="13"/>
      <c r="BW62" s="13"/>
      <c r="BX62" s="13">
        <v>178</v>
      </c>
      <c r="BY62" s="13">
        <f t="shared" si="12"/>
        <v>300</v>
      </c>
      <c r="BZ62" s="13">
        <v>300</v>
      </c>
      <c r="CA62" s="13"/>
      <c r="CB62" s="13">
        <f t="shared" si="13"/>
        <v>478</v>
      </c>
      <c r="CC62">
        <v>300</v>
      </c>
    </row>
    <row r="63" spans="1:81">
      <c r="A63" s="13" t="s">
        <v>324</v>
      </c>
      <c r="B63" s="2">
        <v>57</v>
      </c>
      <c r="C63" s="4">
        <v>630032301</v>
      </c>
      <c r="D63" s="13" t="s">
        <v>147</v>
      </c>
      <c r="E63" s="6" t="s">
        <v>55</v>
      </c>
      <c r="F63" s="13"/>
      <c r="G63" s="13">
        <v>53</v>
      </c>
      <c r="H63" s="13"/>
      <c r="I63" s="13">
        <v>553</v>
      </c>
      <c r="J63" s="13"/>
      <c r="K63" s="13">
        <v>50</v>
      </c>
      <c r="L63" s="13">
        <v>50</v>
      </c>
      <c r="M63" s="13">
        <v>503</v>
      </c>
      <c r="N63" s="13">
        <f t="shared" si="16"/>
        <v>503</v>
      </c>
      <c r="O63" s="13"/>
      <c r="P63" s="13">
        <v>150</v>
      </c>
      <c r="Q63" s="13">
        <v>115</v>
      </c>
      <c r="R63" s="13">
        <f t="shared" si="21"/>
        <v>353</v>
      </c>
      <c r="S63" s="13">
        <f t="shared" si="3"/>
        <v>468</v>
      </c>
      <c r="T63" s="13"/>
      <c r="U63" s="13">
        <v>100</v>
      </c>
      <c r="V63" s="58">
        <v>95</v>
      </c>
      <c r="W63" s="13">
        <f t="shared" si="19"/>
        <v>253</v>
      </c>
      <c r="X63" s="13">
        <f>W63</f>
        <v>253</v>
      </c>
      <c r="Y63" s="13">
        <f t="shared" si="4"/>
        <v>348</v>
      </c>
      <c r="Z63" s="13"/>
      <c r="AA63" s="13"/>
      <c r="AB63" s="13">
        <v>95</v>
      </c>
      <c r="AC63" s="13">
        <f t="shared" si="5"/>
        <v>253</v>
      </c>
      <c r="AD63" s="13">
        <v>253</v>
      </c>
      <c r="AE63" s="13">
        <f t="shared" si="6"/>
        <v>348</v>
      </c>
      <c r="AF63" s="13"/>
      <c r="AG63" s="13"/>
      <c r="AH63" s="13">
        <v>95</v>
      </c>
      <c r="AI63" s="56">
        <f t="shared" si="14"/>
        <v>253</v>
      </c>
      <c r="AJ63" s="56">
        <v>253</v>
      </c>
      <c r="AK63" s="13">
        <f t="shared" si="15"/>
        <v>348</v>
      </c>
      <c r="AL63" s="13"/>
      <c r="AM63" s="13"/>
      <c r="AN63" s="13">
        <v>55</v>
      </c>
      <c r="AO63" s="13"/>
      <c r="AP63" s="65"/>
      <c r="AQ63" s="13"/>
      <c r="AR63" s="64"/>
      <c r="AS63" s="64"/>
      <c r="AT63" s="64"/>
      <c r="AU63" s="6">
        <v>48</v>
      </c>
      <c r="AV63" s="6">
        <v>562</v>
      </c>
      <c r="AW63" s="6">
        <f t="shared" si="7"/>
        <v>562</v>
      </c>
      <c r="AX63" s="13">
        <f>23+AU63</f>
        <v>71</v>
      </c>
      <c r="AY63" s="13">
        <v>45</v>
      </c>
      <c r="AZ63" s="13">
        <f>(AJ63+AL63+AW63+AY63)-(AM63+AN63+AO63+AP63+AQ63+AR63+AS63+AT63+AU63)</f>
        <v>757</v>
      </c>
      <c r="BA63" s="13">
        <v>757</v>
      </c>
      <c r="BB63" s="13">
        <f t="shared" si="20"/>
        <v>828</v>
      </c>
      <c r="BC63" s="13"/>
      <c r="BD63" s="13"/>
      <c r="BE63" s="13"/>
      <c r="BF63" s="13">
        <v>31</v>
      </c>
      <c r="BG63" s="13">
        <f>BA63+BC63-(BD63+BE63)</f>
        <v>757</v>
      </c>
      <c r="BH63" s="13">
        <v>757</v>
      </c>
      <c r="BI63" s="13"/>
      <c r="BJ63" s="13">
        <f t="shared" si="9"/>
        <v>788</v>
      </c>
      <c r="BK63" s="13"/>
      <c r="BL63" s="13"/>
      <c r="BM63" s="13">
        <v>29</v>
      </c>
      <c r="BN63" s="13"/>
      <c r="BO63" s="13">
        <v>0</v>
      </c>
      <c r="BP63" s="13">
        <f>BH63+BK63-(BM63+BN63)</f>
        <v>728</v>
      </c>
      <c r="BQ63" s="13">
        <v>728</v>
      </c>
      <c r="BR63" s="13"/>
      <c r="BS63" s="13">
        <f t="shared" si="11"/>
        <v>728</v>
      </c>
      <c r="BT63" s="13"/>
      <c r="BU63" s="13"/>
      <c r="BV63" s="13"/>
      <c r="BW63" s="13"/>
      <c r="BX63" s="13">
        <v>0</v>
      </c>
      <c r="BY63" s="13">
        <f>BQ63+BT63-(BV63+BW63)</f>
        <v>728</v>
      </c>
      <c r="BZ63" s="13">
        <v>728</v>
      </c>
      <c r="CA63" s="13"/>
      <c r="CB63" s="13">
        <f t="shared" si="13"/>
        <v>728</v>
      </c>
      <c r="CC63">
        <v>728</v>
      </c>
    </row>
    <row r="64" spans="1:81">
      <c r="A64" s="13" t="s">
        <v>324</v>
      </c>
      <c r="B64" s="2">
        <v>58</v>
      </c>
      <c r="C64" s="4">
        <v>630033401</v>
      </c>
      <c r="D64" s="13" t="s">
        <v>147</v>
      </c>
      <c r="E64" s="6" t="s">
        <v>56</v>
      </c>
      <c r="F64" s="13" t="s">
        <v>263</v>
      </c>
      <c r="G64" s="13">
        <v>98.9</v>
      </c>
      <c r="H64" s="13"/>
      <c r="I64" s="13">
        <v>115</v>
      </c>
      <c r="J64" s="13">
        <v>300</v>
      </c>
      <c r="K64" s="13">
        <v>215</v>
      </c>
      <c r="L64" s="13">
        <v>215</v>
      </c>
      <c r="M64" s="13">
        <v>200</v>
      </c>
      <c r="N64" s="13">
        <f t="shared" si="16"/>
        <v>200</v>
      </c>
      <c r="O64" s="13"/>
      <c r="P64" s="13">
        <v>200</v>
      </c>
      <c r="Q64" s="13">
        <v>180</v>
      </c>
      <c r="R64" s="13">
        <f t="shared" si="21"/>
        <v>0</v>
      </c>
      <c r="S64" s="13">
        <f t="shared" si="3"/>
        <v>180</v>
      </c>
      <c r="T64" s="13"/>
      <c r="U64" s="13"/>
      <c r="V64" s="58">
        <v>300</v>
      </c>
      <c r="W64" s="13">
        <f t="shared" si="19"/>
        <v>0</v>
      </c>
      <c r="X64" s="13">
        <f t="shared" si="17"/>
        <v>0</v>
      </c>
      <c r="Y64" s="13">
        <f t="shared" si="4"/>
        <v>300</v>
      </c>
      <c r="Z64" s="13"/>
      <c r="AA64" s="13"/>
      <c r="AB64" s="13">
        <v>300</v>
      </c>
      <c r="AC64" s="13">
        <f t="shared" si="5"/>
        <v>0</v>
      </c>
      <c r="AD64" s="13">
        <v>0</v>
      </c>
      <c r="AE64" s="13">
        <f t="shared" si="6"/>
        <v>300</v>
      </c>
      <c r="AF64" s="13"/>
      <c r="AG64" s="13"/>
      <c r="AH64" s="13">
        <v>300</v>
      </c>
      <c r="AI64" s="56">
        <f t="shared" si="14"/>
        <v>0</v>
      </c>
      <c r="AJ64" s="56">
        <v>0</v>
      </c>
      <c r="AK64" s="13">
        <f t="shared" si="15"/>
        <v>300</v>
      </c>
      <c r="AL64" s="13"/>
      <c r="AM64" s="13"/>
      <c r="AN64" s="13"/>
      <c r="AO64" s="13"/>
      <c r="AP64" s="65"/>
      <c r="AQ64" s="13"/>
      <c r="AR64" s="6">
        <v>30</v>
      </c>
      <c r="AS64" s="6"/>
      <c r="AT64" s="6"/>
      <c r="AU64" s="6">
        <v>170</v>
      </c>
      <c r="AV64" s="6">
        <v>570</v>
      </c>
      <c r="AW64" s="6">
        <f t="shared" si="7"/>
        <v>600</v>
      </c>
      <c r="AX64" s="13">
        <f>84+AU64</f>
        <v>254</v>
      </c>
      <c r="AY64" s="13"/>
      <c r="AZ64" s="13">
        <f>(AJ64+AL64+AW64)-(AM64+AN64+AO64+AP64+AQ64+AR64+AS64+AT64+AU64)</f>
        <v>400</v>
      </c>
      <c r="BA64" s="13">
        <v>400</v>
      </c>
      <c r="BB64" s="13">
        <f t="shared" si="20"/>
        <v>654</v>
      </c>
      <c r="BC64" s="13"/>
      <c r="BD64" s="13"/>
      <c r="BE64" s="13"/>
      <c r="BF64" s="13">
        <v>134</v>
      </c>
      <c r="BG64" s="13">
        <f t="shared" si="8"/>
        <v>400</v>
      </c>
      <c r="BH64" s="13">
        <v>400</v>
      </c>
      <c r="BI64" s="13"/>
      <c r="BJ64" s="13">
        <f t="shared" si="9"/>
        <v>534</v>
      </c>
      <c r="BK64" s="13"/>
      <c r="BL64" s="13"/>
      <c r="BM64" s="13">
        <v>100</v>
      </c>
      <c r="BN64" s="13"/>
      <c r="BO64" s="13">
        <v>54</v>
      </c>
      <c r="BP64" s="13">
        <f t="shared" si="10"/>
        <v>300</v>
      </c>
      <c r="BQ64" s="13">
        <v>300</v>
      </c>
      <c r="BR64" s="13"/>
      <c r="BS64" s="13">
        <f t="shared" si="11"/>
        <v>354</v>
      </c>
      <c r="BT64" s="13"/>
      <c r="BU64" s="13"/>
      <c r="BV64" s="13"/>
      <c r="BW64" s="13"/>
      <c r="BX64" s="13">
        <v>54</v>
      </c>
      <c r="BY64" s="13">
        <f t="shared" ref="BY64:BY122" si="22">BQ64+BT64-(BV64+BW64)</f>
        <v>300</v>
      </c>
      <c r="BZ64" s="13">
        <v>300</v>
      </c>
      <c r="CA64" s="13"/>
      <c r="CB64" s="13">
        <f t="shared" si="13"/>
        <v>354</v>
      </c>
      <c r="CC64">
        <v>300</v>
      </c>
    </row>
    <row r="65" spans="1:81">
      <c r="A65" s="13" t="s">
        <v>324</v>
      </c>
      <c r="B65" s="2">
        <v>59</v>
      </c>
      <c r="C65" s="4">
        <v>630041200</v>
      </c>
      <c r="D65" s="13" t="s">
        <v>147</v>
      </c>
      <c r="E65" s="6" t="s">
        <v>57</v>
      </c>
      <c r="F65" s="13" t="s">
        <v>263</v>
      </c>
      <c r="G65" s="13">
        <v>23.7</v>
      </c>
      <c r="H65" s="13"/>
      <c r="I65" s="13">
        <v>448</v>
      </c>
      <c r="J65" s="13"/>
      <c r="K65" s="13">
        <v>49</v>
      </c>
      <c r="L65" s="13">
        <v>49</v>
      </c>
      <c r="M65" s="13">
        <v>399</v>
      </c>
      <c r="N65" s="13">
        <f t="shared" si="16"/>
        <v>399</v>
      </c>
      <c r="O65" s="13"/>
      <c r="P65" s="13">
        <v>149</v>
      </c>
      <c r="Q65" s="13">
        <v>113</v>
      </c>
      <c r="R65" s="13">
        <f t="shared" si="21"/>
        <v>250</v>
      </c>
      <c r="S65" s="13">
        <f t="shared" si="3"/>
        <v>363</v>
      </c>
      <c r="T65" s="13"/>
      <c r="U65" s="13">
        <v>100</v>
      </c>
      <c r="V65" s="58">
        <v>93</v>
      </c>
      <c r="W65" s="13">
        <f t="shared" si="19"/>
        <v>150</v>
      </c>
      <c r="X65" s="13">
        <f t="shared" si="17"/>
        <v>150</v>
      </c>
      <c r="Y65" s="13">
        <f t="shared" si="4"/>
        <v>243</v>
      </c>
      <c r="Z65" s="13"/>
      <c r="AA65" s="13"/>
      <c r="AB65" s="13">
        <v>93</v>
      </c>
      <c r="AC65" s="13">
        <f t="shared" si="5"/>
        <v>150</v>
      </c>
      <c r="AD65" s="13">
        <v>150</v>
      </c>
      <c r="AE65" s="13">
        <f t="shared" si="6"/>
        <v>243</v>
      </c>
      <c r="AF65" s="13"/>
      <c r="AG65" s="13"/>
      <c r="AH65" s="13">
        <v>93</v>
      </c>
      <c r="AI65" s="56">
        <f t="shared" si="14"/>
        <v>150</v>
      </c>
      <c r="AJ65" s="56">
        <v>150</v>
      </c>
      <c r="AK65" s="13">
        <f t="shared" si="15"/>
        <v>243</v>
      </c>
      <c r="AL65" s="13"/>
      <c r="AM65" s="13"/>
      <c r="AN65" s="13">
        <v>50</v>
      </c>
      <c r="AO65" s="13"/>
      <c r="AP65" s="65"/>
      <c r="AQ65" s="13"/>
      <c r="AR65" s="64"/>
      <c r="AS65" s="64"/>
      <c r="AT65" s="64"/>
      <c r="AU65" s="6">
        <v>50</v>
      </c>
      <c r="AV65" s="6">
        <v>100</v>
      </c>
      <c r="AW65" s="6">
        <f t="shared" si="7"/>
        <v>100</v>
      </c>
      <c r="AX65" s="13">
        <f>21+AU65</f>
        <v>71</v>
      </c>
      <c r="AY65" s="13">
        <v>40</v>
      </c>
      <c r="AZ65" s="13">
        <f>(AJ65+AL65+AW65+AY65)-(AM65+AN65+AO65+AP65+AQ65+AR65+AS65+AT65+AU65)</f>
        <v>190</v>
      </c>
      <c r="BA65" s="13">
        <v>190</v>
      </c>
      <c r="BB65" s="13">
        <f t="shared" si="20"/>
        <v>261</v>
      </c>
      <c r="BC65" s="13"/>
      <c r="BD65" s="13"/>
      <c r="BE65" s="13"/>
      <c r="BF65" s="13">
        <v>31</v>
      </c>
      <c r="BG65" s="13">
        <f t="shared" si="8"/>
        <v>190</v>
      </c>
      <c r="BH65" s="13">
        <v>190</v>
      </c>
      <c r="BI65" s="13"/>
      <c r="BJ65" s="13">
        <f t="shared" si="9"/>
        <v>221</v>
      </c>
      <c r="BK65" s="13"/>
      <c r="BL65" s="13"/>
      <c r="BM65" s="13">
        <v>40</v>
      </c>
      <c r="BN65" s="13"/>
      <c r="BO65" s="13">
        <v>11</v>
      </c>
      <c r="BP65" s="13">
        <f t="shared" si="10"/>
        <v>150</v>
      </c>
      <c r="BQ65" s="13">
        <v>150</v>
      </c>
      <c r="BR65" s="13"/>
      <c r="BS65" s="13">
        <f t="shared" si="11"/>
        <v>161</v>
      </c>
      <c r="BT65" s="13"/>
      <c r="BU65" s="13"/>
      <c r="BV65" s="13"/>
      <c r="BW65" s="13"/>
      <c r="BX65" s="13">
        <v>11</v>
      </c>
      <c r="BY65" s="13">
        <f t="shared" si="22"/>
        <v>150</v>
      </c>
      <c r="BZ65" s="13">
        <v>150</v>
      </c>
      <c r="CA65" s="13"/>
      <c r="CB65" s="13">
        <f t="shared" si="13"/>
        <v>161</v>
      </c>
      <c r="CC65">
        <v>150</v>
      </c>
    </row>
    <row r="66" spans="1:81">
      <c r="A66" s="13" t="s">
        <v>214</v>
      </c>
      <c r="B66" s="2">
        <v>60</v>
      </c>
      <c r="C66" s="4">
        <v>630041500</v>
      </c>
      <c r="D66" s="13" t="s">
        <v>147</v>
      </c>
      <c r="E66" s="6" t="s">
        <v>180</v>
      </c>
      <c r="F66" s="13" t="s">
        <v>263</v>
      </c>
      <c r="G66" s="14">
        <v>12.3</v>
      </c>
      <c r="H66" s="13"/>
      <c r="I66" s="14"/>
      <c r="J66" s="13"/>
      <c r="K66" s="13"/>
      <c r="L66" s="24">
        <v>2655</v>
      </c>
      <c r="M66" s="13">
        <v>0</v>
      </c>
      <c r="N66" s="22">
        <f t="shared" si="16"/>
        <v>0</v>
      </c>
      <c r="O66" s="13"/>
      <c r="P66" s="13"/>
      <c r="Q66" s="13">
        <v>2570</v>
      </c>
      <c r="R66" s="13">
        <f t="shared" si="21"/>
        <v>0</v>
      </c>
      <c r="S66" s="13">
        <f t="shared" si="3"/>
        <v>2570</v>
      </c>
      <c r="T66" s="13"/>
      <c r="U66" s="13"/>
      <c r="V66" s="58">
        <v>2450</v>
      </c>
      <c r="W66" s="13">
        <f t="shared" si="19"/>
        <v>0</v>
      </c>
      <c r="X66" s="13">
        <f t="shared" si="17"/>
        <v>0</v>
      </c>
      <c r="Y66" s="13">
        <f t="shared" si="4"/>
        <v>2450</v>
      </c>
      <c r="Z66" s="13"/>
      <c r="AA66" s="13"/>
      <c r="AB66" s="13">
        <v>2450</v>
      </c>
      <c r="AC66" s="13">
        <f t="shared" si="5"/>
        <v>0</v>
      </c>
      <c r="AD66" s="13">
        <v>0</v>
      </c>
      <c r="AE66" s="13">
        <f t="shared" si="6"/>
        <v>2450</v>
      </c>
      <c r="AF66" s="13"/>
      <c r="AG66" s="13"/>
      <c r="AH66" s="13">
        <v>2450</v>
      </c>
      <c r="AI66" s="56">
        <f t="shared" si="14"/>
        <v>0</v>
      </c>
      <c r="AJ66" s="56">
        <v>0</v>
      </c>
      <c r="AK66" s="13">
        <f t="shared" si="15"/>
        <v>2450</v>
      </c>
      <c r="AL66" s="13"/>
      <c r="AM66" s="13"/>
      <c r="AN66" s="13"/>
      <c r="AO66" s="13"/>
      <c r="AP66" s="65"/>
      <c r="AQ66" s="13"/>
      <c r="AR66" s="6">
        <v>3500</v>
      </c>
      <c r="AS66" s="6"/>
      <c r="AT66" s="6"/>
      <c r="AU66" s="6"/>
      <c r="AV66" s="6"/>
      <c r="AW66" s="6">
        <f t="shared" si="7"/>
        <v>3500</v>
      </c>
      <c r="AX66" s="13">
        <v>2378</v>
      </c>
      <c r="AY66" s="13">
        <v>3490</v>
      </c>
      <c r="AZ66" s="13">
        <f>(AJ66+AL66+AW66+AY66)-(AM66+AN66+AO66+AP66+AQ66+AR66+AS66+AT66+AU66)</f>
        <v>3490</v>
      </c>
      <c r="BA66" s="13"/>
      <c r="BB66" s="13">
        <f t="shared" si="20"/>
        <v>2378</v>
      </c>
      <c r="BC66" s="13"/>
      <c r="BD66" s="13"/>
      <c r="BE66" s="13"/>
      <c r="BF66" s="13">
        <v>2338</v>
      </c>
      <c r="BG66" s="13">
        <f t="shared" si="8"/>
        <v>0</v>
      </c>
      <c r="BH66" s="13"/>
      <c r="BI66" s="13"/>
      <c r="BJ66" s="13">
        <f t="shared" si="9"/>
        <v>2338</v>
      </c>
      <c r="BK66" s="13"/>
      <c r="BL66" s="13"/>
      <c r="BM66" s="13"/>
      <c r="BN66" s="13"/>
      <c r="BO66" s="13">
        <v>2278</v>
      </c>
      <c r="BP66" s="13">
        <f t="shared" si="10"/>
        <v>0</v>
      </c>
      <c r="BQ66" s="13"/>
      <c r="BR66" s="13"/>
      <c r="BS66" s="13">
        <f t="shared" si="11"/>
        <v>2278</v>
      </c>
      <c r="BT66" s="13"/>
      <c r="BU66" s="13"/>
      <c r="BV66" s="13"/>
      <c r="BW66" s="13"/>
      <c r="BX66" s="13">
        <v>2278</v>
      </c>
      <c r="BY66" s="13">
        <f t="shared" si="22"/>
        <v>0</v>
      </c>
      <c r="BZ66" s="13">
        <v>3490</v>
      </c>
      <c r="CA66" s="13"/>
      <c r="CB66" s="13">
        <f t="shared" si="13"/>
        <v>5768</v>
      </c>
      <c r="CC66">
        <v>3490</v>
      </c>
    </row>
    <row r="67" spans="1:81">
      <c r="A67" s="13" t="s">
        <v>163</v>
      </c>
      <c r="B67" s="2">
        <v>61</v>
      </c>
      <c r="C67" s="4">
        <v>630042000</v>
      </c>
      <c r="D67" s="13" t="s">
        <v>154</v>
      </c>
      <c r="E67" s="6" t="s">
        <v>122</v>
      </c>
      <c r="F67" s="13"/>
      <c r="G67" s="14" t="s">
        <v>163</v>
      </c>
      <c r="H67" s="13"/>
      <c r="I67" s="14"/>
      <c r="J67" s="13"/>
      <c r="K67" s="13"/>
      <c r="L67" s="24">
        <v>0</v>
      </c>
      <c r="M67" s="13">
        <v>0</v>
      </c>
      <c r="N67" s="13">
        <f t="shared" si="16"/>
        <v>0</v>
      </c>
      <c r="O67" s="13"/>
      <c r="P67" s="13"/>
      <c r="Q67" s="13">
        <v>0</v>
      </c>
      <c r="R67" s="13">
        <f t="shared" si="21"/>
        <v>0</v>
      </c>
      <c r="S67" s="13">
        <f t="shared" si="3"/>
        <v>0</v>
      </c>
      <c r="T67" s="13"/>
      <c r="U67" s="13"/>
      <c r="V67" s="58">
        <v>0</v>
      </c>
      <c r="W67" s="13">
        <f t="shared" si="19"/>
        <v>0</v>
      </c>
      <c r="X67" s="13">
        <f t="shared" si="17"/>
        <v>0</v>
      </c>
      <c r="Y67" s="13">
        <f t="shared" si="4"/>
        <v>0</v>
      </c>
      <c r="Z67" s="13"/>
      <c r="AA67" s="13"/>
      <c r="AB67" s="13">
        <v>0</v>
      </c>
      <c r="AC67" s="13">
        <f t="shared" si="5"/>
        <v>0</v>
      </c>
      <c r="AD67" s="13">
        <v>0</v>
      </c>
      <c r="AE67" s="13">
        <f t="shared" si="6"/>
        <v>0</v>
      </c>
      <c r="AF67" s="13"/>
      <c r="AG67" s="13"/>
      <c r="AH67" s="13">
        <v>0</v>
      </c>
      <c r="AI67" s="56">
        <f t="shared" si="14"/>
        <v>0</v>
      </c>
      <c r="AJ67" s="56">
        <v>0</v>
      </c>
      <c r="AK67" s="13">
        <f t="shared" si="15"/>
        <v>0</v>
      </c>
      <c r="AL67" s="13"/>
      <c r="AM67" s="13"/>
      <c r="AN67" s="13"/>
      <c r="AO67" s="13"/>
      <c r="AP67" s="67"/>
      <c r="AQ67" s="13"/>
      <c r="AR67" s="67"/>
      <c r="AS67" s="67"/>
      <c r="AT67" s="67"/>
      <c r="AU67" s="67"/>
      <c r="AV67" s="68"/>
      <c r="AW67" s="6">
        <f t="shared" si="7"/>
        <v>0</v>
      </c>
      <c r="AX67" s="13">
        <v>0</v>
      </c>
      <c r="AY67" s="13"/>
      <c r="AZ67" s="13">
        <f t="shared" si="18"/>
        <v>0</v>
      </c>
      <c r="BA67" s="13"/>
      <c r="BB67" s="13">
        <f t="shared" si="20"/>
        <v>0</v>
      </c>
      <c r="BC67" s="13"/>
      <c r="BD67" s="13"/>
      <c r="BE67" s="13"/>
      <c r="BF67" s="13">
        <v>0</v>
      </c>
      <c r="BG67" s="13">
        <f t="shared" si="8"/>
        <v>0</v>
      </c>
      <c r="BH67" s="13"/>
      <c r="BI67" s="13"/>
      <c r="BJ67" s="13">
        <f t="shared" si="9"/>
        <v>0</v>
      </c>
      <c r="BK67" s="13"/>
      <c r="BL67" s="13"/>
      <c r="BM67" s="13"/>
      <c r="BN67" s="13"/>
      <c r="BO67" s="13">
        <v>0</v>
      </c>
      <c r="BP67" s="13">
        <f t="shared" si="10"/>
        <v>0</v>
      </c>
      <c r="BQ67" s="13"/>
      <c r="BR67" s="13"/>
      <c r="BS67" s="13">
        <f t="shared" si="11"/>
        <v>0</v>
      </c>
      <c r="BT67" s="13"/>
      <c r="BU67" s="13"/>
      <c r="BV67" s="13"/>
      <c r="BW67" s="13"/>
      <c r="BX67" s="13">
        <v>0</v>
      </c>
      <c r="BY67" s="13">
        <f t="shared" si="22"/>
        <v>0</v>
      </c>
      <c r="BZ67" s="13"/>
      <c r="CA67" s="13"/>
      <c r="CB67" s="13">
        <f t="shared" si="13"/>
        <v>0</v>
      </c>
    </row>
    <row r="68" spans="1:81">
      <c r="A68" s="13" t="s">
        <v>324</v>
      </c>
      <c r="B68" s="2">
        <v>62</v>
      </c>
      <c r="C68" s="4">
        <v>630042100</v>
      </c>
      <c r="D68" s="13" t="s">
        <v>144</v>
      </c>
      <c r="E68" s="6" t="s">
        <v>58</v>
      </c>
      <c r="F68" s="13" t="s">
        <v>259</v>
      </c>
      <c r="G68" s="13">
        <v>64</v>
      </c>
      <c r="H68" s="13"/>
      <c r="I68" s="13">
        <v>157</v>
      </c>
      <c r="J68" s="13"/>
      <c r="K68" s="13">
        <v>50</v>
      </c>
      <c r="L68" s="13">
        <v>50</v>
      </c>
      <c r="M68" s="13">
        <v>107</v>
      </c>
      <c r="N68" s="13">
        <f t="shared" si="16"/>
        <v>107</v>
      </c>
      <c r="O68" s="13"/>
      <c r="P68" s="13">
        <v>107</v>
      </c>
      <c r="Q68" s="13">
        <v>72</v>
      </c>
      <c r="R68" s="13">
        <f t="shared" si="21"/>
        <v>0</v>
      </c>
      <c r="S68" s="13">
        <f t="shared" si="3"/>
        <v>72</v>
      </c>
      <c r="T68" s="13"/>
      <c r="U68" s="13"/>
      <c r="V68" s="58">
        <v>152</v>
      </c>
      <c r="W68" s="13">
        <f t="shared" si="19"/>
        <v>0</v>
      </c>
      <c r="X68" s="13">
        <f t="shared" si="17"/>
        <v>0</v>
      </c>
      <c r="Y68" s="13">
        <f t="shared" si="4"/>
        <v>152</v>
      </c>
      <c r="Z68" s="13"/>
      <c r="AA68" s="13"/>
      <c r="AB68" s="13">
        <v>152</v>
      </c>
      <c r="AC68" s="13">
        <f t="shared" si="5"/>
        <v>0</v>
      </c>
      <c r="AD68" s="13">
        <v>0</v>
      </c>
      <c r="AE68" s="13">
        <f t="shared" si="6"/>
        <v>152</v>
      </c>
      <c r="AF68" s="13"/>
      <c r="AG68" s="13"/>
      <c r="AH68" s="13">
        <v>152</v>
      </c>
      <c r="AI68" s="56">
        <f t="shared" si="14"/>
        <v>0</v>
      </c>
      <c r="AJ68" s="56">
        <v>0</v>
      </c>
      <c r="AK68" s="13">
        <f t="shared" si="15"/>
        <v>152</v>
      </c>
      <c r="AL68" s="13"/>
      <c r="AM68" s="13"/>
      <c r="AN68" s="13"/>
      <c r="AO68" s="13"/>
      <c r="AP68" s="65"/>
      <c r="AQ68" s="13"/>
      <c r="AR68" s="6">
        <v>10</v>
      </c>
      <c r="AS68" s="6"/>
      <c r="AT68" s="6"/>
      <c r="AU68" s="6"/>
      <c r="AV68" s="6">
        <v>290</v>
      </c>
      <c r="AW68" s="6">
        <f t="shared" si="7"/>
        <v>300</v>
      </c>
      <c r="AX68" s="13">
        <v>80</v>
      </c>
      <c r="AY68" s="13"/>
      <c r="AZ68" s="13">
        <f t="shared" si="18"/>
        <v>290</v>
      </c>
      <c r="BA68" s="13">
        <v>290</v>
      </c>
      <c r="BB68" s="13">
        <f t="shared" si="20"/>
        <v>370</v>
      </c>
      <c r="BC68" s="13"/>
      <c r="BD68" s="13"/>
      <c r="BE68" s="13"/>
      <c r="BF68" s="13">
        <v>40</v>
      </c>
      <c r="BG68" s="13">
        <f t="shared" si="8"/>
        <v>290</v>
      </c>
      <c r="BH68" s="13">
        <v>290</v>
      </c>
      <c r="BI68" s="13"/>
      <c r="BJ68" s="13">
        <f t="shared" si="9"/>
        <v>330</v>
      </c>
      <c r="BK68" s="13"/>
      <c r="BL68" s="13"/>
      <c r="BM68" s="13">
        <v>40</v>
      </c>
      <c r="BN68" s="13"/>
      <c r="BO68" s="13">
        <v>20</v>
      </c>
      <c r="BP68" s="13">
        <f t="shared" si="10"/>
        <v>250</v>
      </c>
      <c r="BQ68" s="13">
        <v>250</v>
      </c>
      <c r="BR68" s="13"/>
      <c r="BS68" s="13">
        <f t="shared" si="11"/>
        <v>270</v>
      </c>
      <c r="BT68" s="13"/>
      <c r="BU68" s="13"/>
      <c r="BV68" s="13"/>
      <c r="BW68" s="13"/>
      <c r="BX68" s="13">
        <v>20</v>
      </c>
      <c r="BY68" s="13">
        <f t="shared" si="22"/>
        <v>250</v>
      </c>
      <c r="BZ68" s="13">
        <v>250</v>
      </c>
      <c r="CA68" s="13"/>
      <c r="CB68" s="13">
        <f t="shared" si="13"/>
        <v>270</v>
      </c>
      <c r="CC68">
        <v>250</v>
      </c>
    </row>
    <row r="69" spans="1:81">
      <c r="A69" s="13" t="s">
        <v>324</v>
      </c>
      <c r="B69" s="2">
        <v>63</v>
      </c>
      <c r="C69" s="4">
        <v>630053400</v>
      </c>
      <c r="D69" s="13">
        <v>0</v>
      </c>
      <c r="E69" s="6" t="s">
        <v>59</v>
      </c>
      <c r="F69" s="13" t="s">
        <v>259</v>
      </c>
      <c r="G69" s="13">
        <v>265</v>
      </c>
      <c r="H69" s="13"/>
      <c r="I69" s="13">
        <v>1533</v>
      </c>
      <c r="J69" s="13"/>
      <c r="K69" s="13">
        <v>80</v>
      </c>
      <c r="L69" s="13">
        <v>80</v>
      </c>
      <c r="M69" s="13">
        <v>1453</v>
      </c>
      <c r="N69" s="13">
        <f t="shared" si="16"/>
        <v>1453</v>
      </c>
      <c r="O69" s="13"/>
      <c r="P69" s="13">
        <v>250</v>
      </c>
      <c r="Q69" s="13">
        <v>160</v>
      </c>
      <c r="R69" s="13">
        <f t="shared" si="21"/>
        <v>1203</v>
      </c>
      <c r="S69" s="13">
        <f t="shared" si="3"/>
        <v>1363</v>
      </c>
      <c r="T69" s="13"/>
      <c r="U69" s="13">
        <v>150</v>
      </c>
      <c r="V69" s="58">
        <v>70</v>
      </c>
      <c r="W69" s="13">
        <f t="shared" si="19"/>
        <v>1053</v>
      </c>
      <c r="X69" s="13">
        <f t="shared" si="17"/>
        <v>1053</v>
      </c>
      <c r="Y69" s="13">
        <f t="shared" si="4"/>
        <v>1123</v>
      </c>
      <c r="Z69" s="13"/>
      <c r="AA69" s="13"/>
      <c r="AB69" s="13">
        <v>70</v>
      </c>
      <c r="AC69" s="13">
        <f t="shared" si="5"/>
        <v>1053</v>
      </c>
      <c r="AD69" s="13">
        <v>1053</v>
      </c>
      <c r="AE69" s="13">
        <f t="shared" si="6"/>
        <v>1123</v>
      </c>
      <c r="AF69" s="13"/>
      <c r="AG69" s="13"/>
      <c r="AH69" s="13">
        <v>70</v>
      </c>
      <c r="AI69" s="56">
        <f t="shared" si="14"/>
        <v>1053</v>
      </c>
      <c r="AJ69" s="56">
        <v>1053</v>
      </c>
      <c r="AK69" s="13">
        <f t="shared" si="15"/>
        <v>1123</v>
      </c>
      <c r="AL69" s="13"/>
      <c r="AM69" s="13">
        <v>150</v>
      </c>
      <c r="AN69" s="13">
        <v>50</v>
      </c>
      <c r="AO69" s="13"/>
      <c r="AP69" s="65"/>
      <c r="AQ69" s="13"/>
      <c r="AR69" s="64"/>
      <c r="AS69" s="64"/>
      <c r="AT69" s="64"/>
      <c r="AU69" s="6">
        <v>100</v>
      </c>
      <c r="AV69" s="6"/>
      <c r="AW69" s="6">
        <f t="shared" si="7"/>
        <v>0</v>
      </c>
      <c r="AX69" s="13">
        <f>76+AU69</f>
        <v>176</v>
      </c>
      <c r="AY69" s="13">
        <v>30</v>
      </c>
      <c r="AZ69" s="13">
        <f>(AJ69+AL69+AW69+AY69)-(AM69+AN69+AO69+AP69+AQ69+AR69+AS69+AT69+AU69)</f>
        <v>783</v>
      </c>
      <c r="BA69" s="13">
        <v>783</v>
      </c>
      <c r="BB69" s="13">
        <f t="shared" si="20"/>
        <v>959</v>
      </c>
      <c r="BC69" s="13"/>
      <c r="BD69" s="13"/>
      <c r="BE69" s="13"/>
      <c r="BF69" s="13">
        <v>96</v>
      </c>
      <c r="BG69" s="13">
        <f t="shared" si="8"/>
        <v>783</v>
      </c>
      <c r="BH69" s="13">
        <v>783</v>
      </c>
      <c r="BI69" s="13"/>
      <c r="BJ69" s="13">
        <f t="shared" si="9"/>
        <v>879</v>
      </c>
      <c r="BK69" s="13"/>
      <c r="BL69" s="13"/>
      <c r="BM69" s="13">
        <v>30</v>
      </c>
      <c r="BN69" s="13"/>
      <c r="BO69" s="13">
        <v>6</v>
      </c>
      <c r="BP69" s="13">
        <f t="shared" si="10"/>
        <v>753</v>
      </c>
      <c r="BQ69" s="13">
        <v>753</v>
      </c>
      <c r="BR69" s="13"/>
      <c r="BS69" s="13">
        <f t="shared" si="11"/>
        <v>759</v>
      </c>
      <c r="BT69" s="13"/>
      <c r="BU69" s="13"/>
      <c r="BV69" s="13"/>
      <c r="BW69" s="13"/>
      <c r="BX69" s="13">
        <v>6</v>
      </c>
      <c r="BY69" s="13">
        <f t="shared" si="22"/>
        <v>753</v>
      </c>
      <c r="BZ69" s="13">
        <v>753</v>
      </c>
      <c r="CA69" s="13"/>
      <c r="CB69" s="13">
        <f t="shared" si="13"/>
        <v>759</v>
      </c>
      <c r="CC69">
        <v>753</v>
      </c>
    </row>
    <row r="70" spans="1:81">
      <c r="A70" s="13" t="s">
        <v>163</v>
      </c>
      <c r="B70" s="2">
        <v>64</v>
      </c>
      <c r="C70" s="4">
        <v>650072201</v>
      </c>
      <c r="D70" s="13" t="s">
        <v>155</v>
      </c>
      <c r="E70" s="6" t="s">
        <v>60</v>
      </c>
      <c r="F70" s="13" t="s">
        <v>267</v>
      </c>
      <c r="G70" s="13">
        <v>0.85</v>
      </c>
      <c r="H70" s="13"/>
      <c r="I70" s="13">
        <v>4890</v>
      </c>
      <c r="J70" s="13"/>
      <c r="K70" s="13"/>
      <c r="L70" s="24">
        <v>0</v>
      </c>
      <c r="M70" s="13">
        <v>4890</v>
      </c>
      <c r="N70" s="13">
        <f t="shared" si="16"/>
        <v>4890</v>
      </c>
      <c r="O70" s="13"/>
      <c r="P70" s="13">
        <v>4890</v>
      </c>
      <c r="Q70" s="13">
        <v>4770</v>
      </c>
      <c r="R70" s="13">
        <f t="shared" si="21"/>
        <v>0</v>
      </c>
      <c r="S70" s="13">
        <f t="shared" si="3"/>
        <v>4770</v>
      </c>
      <c r="T70" s="13"/>
      <c r="U70" s="13"/>
      <c r="V70" s="58">
        <v>4370</v>
      </c>
      <c r="W70" s="13">
        <f t="shared" ref="W70:W101" si="23">R70+T70-U70</f>
        <v>0</v>
      </c>
      <c r="X70" s="13">
        <f t="shared" si="17"/>
        <v>0</v>
      </c>
      <c r="Y70" s="13">
        <f t="shared" si="4"/>
        <v>4370</v>
      </c>
      <c r="Z70" s="13"/>
      <c r="AA70" s="13"/>
      <c r="AB70" s="13">
        <v>4210</v>
      </c>
      <c r="AC70" s="13">
        <f t="shared" si="5"/>
        <v>0</v>
      </c>
      <c r="AD70" s="13">
        <v>0</v>
      </c>
      <c r="AE70" s="13">
        <f t="shared" si="6"/>
        <v>4210</v>
      </c>
      <c r="AF70" s="13"/>
      <c r="AG70" s="13"/>
      <c r="AH70" s="13">
        <v>4210</v>
      </c>
      <c r="AI70" s="56">
        <f t="shared" si="14"/>
        <v>0</v>
      </c>
      <c r="AJ70" s="56">
        <v>0</v>
      </c>
      <c r="AK70" s="13">
        <f t="shared" si="15"/>
        <v>4210</v>
      </c>
      <c r="AL70" s="13"/>
      <c r="AM70" s="13"/>
      <c r="AN70" s="13"/>
      <c r="AO70" s="13"/>
      <c r="AP70" s="65"/>
      <c r="AQ70" s="13"/>
      <c r="AR70" s="65"/>
      <c r="AS70" s="65"/>
      <c r="AT70" s="65"/>
      <c r="AU70" s="65"/>
      <c r="AV70" s="65"/>
      <c r="AW70" s="6">
        <f t="shared" si="7"/>
        <v>0</v>
      </c>
      <c r="AX70" s="13">
        <v>3970</v>
      </c>
      <c r="AY70" s="13"/>
      <c r="AZ70" s="13">
        <f t="shared" si="18"/>
        <v>0</v>
      </c>
      <c r="BA70" s="13"/>
      <c r="BB70" s="13">
        <f t="shared" si="20"/>
        <v>3970</v>
      </c>
      <c r="BC70" s="13"/>
      <c r="BD70" s="13"/>
      <c r="BE70" s="13"/>
      <c r="BF70" s="13">
        <v>3650</v>
      </c>
      <c r="BG70" s="13">
        <f t="shared" si="8"/>
        <v>0</v>
      </c>
      <c r="BH70" s="13"/>
      <c r="BI70" s="13"/>
      <c r="BJ70" s="13">
        <f t="shared" si="9"/>
        <v>3650</v>
      </c>
      <c r="BK70" s="13"/>
      <c r="BL70" s="13"/>
      <c r="BM70" s="13"/>
      <c r="BN70" s="13"/>
      <c r="BO70" s="13">
        <v>3650</v>
      </c>
      <c r="BP70" s="13">
        <f t="shared" si="10"/>
        <v>0</v>
      </c>
      <c r="BQ70" s="13">
        <v>0</v>
      </c>
      <c r="BR70" s="13"/>
      <c r="BS70" s="13">
        <f t="shared" si="11"/>
        <v>3650</v>
      </c>
      <c r="BT70" s="13"/>
      <c r="BU70" s="13"/>
      <c r="BV70" s="13"/>
      <c r="BW70" s="13"/>
      <c r="BX70" s="13">
        <v>3650</v>
      </c>
      <c r="BY70" s="13">
        <f t="shared" si="22"/>
        <v>0</v>
      </c>
      <c r="BZ70" s="13">
        <v>0</v>
      </c>
      <c r="CA70" s="13"/>
      <c r="CB70" s="13">
        <f t="shared" si="13"/>
        <v>3650</v>
      </c>
    </row>
    <row r="71" spans="1:81">
      <c r="A71" s="13" t="s">
        <v>163</v>
      </c>
      <c r="B71" s="2">
        <v>65</v>
      </c>
      <c r="C71" s="4">
        <v>650078001</v>
      </c>
      <c r="D71" s="13" t="s">
        <v>155</v>
      </c>
      <c r="E71" s="6" t="s">
        <v>61</v>
      </c>
      <c r="F71" s="13" t="s">
        <v>267</v>
      </c>
      <c r="G71" s="13">
        <v>0.85</v>
      </c>
      <c r="H71" s="13"/>
      <c r="I71" s="13">
        <v>3637</v>
      </c>
      <c r="J71" s="13"/>
      <c r="K71" s="13"/>
      <c r="L71" s="24">
        <v>0</v>
      </c>
      <c r="M71" s="13">
        <v>3637</v>
      </c>
      <c r="N71" s="13">
        <f t="shared" ref="N71:N101" si="24">(I71+J71)-K71</f>
        <v>3637</v>
      </c>
      <c r="O71" s="13"/>
      <c r="P71" s="13">
        <v>3637</v>
      </c>
      <c r="Q71" s="13">
        <v>3517</v>
      </c>
      <c r="R71" s="13">
        <f t="shared" si="21"/>
        <v>0</v>
      </c>
      <c r="S71" s="13">
        <f t="shared" si="3"/>
        <v>3517</v>
      </c>
      <c r="T71" s="13"/>
      <c r="U71" s="13"/>
      <c r="V71" s="58">
        <v>3117</v>
      </c>
      <c r="W71" s="13">
        <f t="shared" si="23"/>
        <v>0</v>
      </c>
      <c r="X71" s="13">
        <f t="shared" si="17"/>
        <v>0</v>
      </c>
      <c r="Y71" s="13">
        <f t="shared" si="4"/>
        <v>3117</v>
      </c>
      <c r="Z71" s="13"/>
      <c r="AA71" s="13"/>
      <c r="AB71" s="13">
        <v>2957</v>
      </c>
      <c r="AC71" s="13">
        <f t="shared" si="5"/>
        <v>0</v>
      </c>
      <c r="AD71" s="13">
        <v>0</v>
      </c>
      <c r="AE71" s="13">
        <f t="shared" si="6"/>
        <v>2957</v>
      </c>
      <c r="AF71" s="13"/>
      <c r="AG71" s="13"/>
      <c r="AH71" s="13">
        <v>2957</v>
      </c>
      <c r="AI71" s="56">
        <f t="shared" si="14"/>
        <v>0</v>
      </c>
      <c r="AJ71" s="56">
        <v>0</v>
      </c>
      <c r="AK71" s="13">
        <f t="shared" si="15"/>
        <v>2957</v>
      </c>
      <c r="AL71" s="13"/>
      <c r="AM71" s="13"/>
      <c r="AN71" s="13"/>
      <c r="AO71" s="13"/>
      <c r="AP71" s="65"/>
      <c r="AQ71" s="13"/>
      <c r="AR71" s="65"/>
      <c r="AS71" s="65"/>
      <c r="AT71" s="65"/>
      <c r="AU71" s="65"/>
      <c r="AV71" s="65"/>
      <c r="AW71" s="6">
        <f t="shared" si="7"/>
        <v>0</v>
      </c>
      <c r="AX71" s="13">
        <v>2717</v>
      </c>
      <c r="AY71" s="13"/>
      <c r="AZ71" s="13">
        <f t="shared" si="18"/>
        <v>0</v>
      </c>
      <c r="BA71" s="13"/>
      <c r="BB71" s="13">
        <f t="shared" ref="BB71:BB102" si="25">AX71+BA71</f>
        <v>2717</v>
      </c>
      <c r="BC71" s="13"/>
      <c r="BD71" s="13"/>
      <c r="BE71" s="13"/>
      <c r="BF71" s="13">
        <v>2397</v>
      </c>
      <c r="BG71" s="13">
        <f t="shared" si="8"/>
        <v>0</v>
      </c>
      <c r="BH71" s="13"/>
      <c r="BI71" s="13"/>
      <c r="BJ71" s="13">
        <f t="shared" si="9"/>
        <v>2397</v>
      </c>
      <c r="BK71" s="13"/>
      <c r="BL71" s="13"/>
      <c r="BM71" s="13"/>
      <c r="BN71" s="13"/>
      <c r="BO71" s="13">
        <v>2397</v>
      </c>
      <c r="BP71" s="13">
        <f t="shared" si="10"/>
        <v>0</v>
      </c>
      <c r="BQ71" s="13">
        <v>0</v>
      </c>
      <c r="BR71" s="13"/>
      <c r="BS71" s="13">
        <f t="shared" si="11"/>
        <v>2397</v>
      </c>
      <c r="BT71" s="13"/>
      <c r="BU71" s="13"/>
      <c r="BV71" s="13"/>
      <c r="BW71" s="13"/>
      <c r="BX71" s="13">
        <v>2397</v>
      </c>
      <c r="BY71" s="13">
        <f t="shared" si="22"/>
        <v>0</v>
      </c>
      <c r="BZ71" s="13">
        <v>0</v>
      </c>
      <c r="CA71" s="13"/>
      <c r="CB71" s="13">
        <f t="shared" si="13"/>
        <v>2397</v>
      </c>
    </row>
    <row r="72" spans="1:81">
      <c r="A72" s="13" t="s">
        <v>163</v>
      </c>
      <c r="B72" s="2">
        <v>66</v>
      </c>
      <c r="C72" s="4">
        <v>650080001</v>
      </c>
      <c r="D72" s="13" t="s">
        <v>155</v>
      </c>
      <c r="E72" s="6" t="s">
        <v>62</v>
      </c>
      <c r="F72" s="13" t="s">
        <v>267</v>
      </c>
      <c r="G72" s="13">
        <v>0.85</v>
      </c>
      <c r="H72" s="13"/>
      <c r="I72" s="13">
        <v>617</v>
      </c>
      <c r="J72" s="13"/>
      <c r="K72" s="13"/>
      <c r="L72" s="24">
        <v>0</v>
      </c>
      <c r="M72" s="13">
        <v>617</v>
      </c>
      <c r="N72" s="13">
        <f t="shared" si="24"/>
        <v>617</v>
      </c>
      <c r="O72" s="13"/>
      <c r="P72" s="13">
        <v>617</v>
      </c>
      <c r="Q72" s="13">
        <v>497</v>
      </c>
      <c r="R72" s="13">
        <f t="shared" si="21"/>
        <v>0</v>
      </c>
      <c r="S72" s="13">
        <f t="shared" ref="S72:S135" si="26">Q72+R72</f>
        <v>497</v>
      </c>
      <c r="T72" s="13"/>
      <c r="U72" s="13"/>
      <c r="V72" s="58">
        <v>160</v>
      </c>
      <c r="W72" s="13">
        <f t="shared" si="23"/>
        <v>0</v>
      </c>
      <c r="X72" s="13">
        <f t="shared" si="17"/>
        <v>0</v>
      </c>
      <c r="Y72" s="13">
        <f t="shared" ref="Y72:Y135" si="27">V72+X72</f>
        <v>160</v>
      </c>
      <c r="Z72" s="13"/>
      <c r="AA72" s="13"/>
      <c r="AB72" s="13">
        <v>0</v>
      </c>
      <c r="AC72" s="13">
        <f t="shared" ref="AC72:AC135" si="28">X72+Z72-AA72</f>
        <v>0</v>
      </c>
      <c r="AD72" s="13">
        <v>0</v>
      </c>
      <c r="AE72" s="13">
        <f t="shared" ref="AE72:AE135" si="29">AB72+AD72</f>
        <v>0</v>
      </c>
      <c r="AF72" s="13"/>
      <c r="AG72" s="13"/>
      <c r="AH72" s="13">
        <v>0</v>
      </c>
      <c r="AI72" s="56">
        <f t="shared" ref="AI72:AI135" si="30">AD72+AF72-AG72</f>
        <v>0</v>
      </c>
      <c r="AJ72" s="56">
        <v>0</v>
      </c>
      <c r="AK72" s="13">
        <f t="shared" ref="AK72:AK135" si="31">AJ72+AH72</f>
        <v>0</v>
      </c>
      <c r="AL72" s="13"/>
      <c r="AM72" s="13"/>
      <c r="AN72" s="13"/>
      <c r="AO72" s="13">
        <v>4937</v>
      </c>
      <c r="AP72" s="65"/>
      <c r="AQ72" s="13"/>
      <c r="AR72" s="65"/>
      <c r="AS72" s="65"/>
      <c r="AT72" s="65"/>
      <c r="AU72" s="65"/>
      <c r="AV72" s="65"/>
      <c r="AW72" s="6">
        <f t="shared" ref="AW72:AW135" si="32">AO72+AP72+AQ72+AR72+AS72+AV72</f>
        <v>4937</v>
      </c>
      <c r="AX72" s="13">
        <v>4697</v>
      </c>
      <c r="AY72" s="13"/>
      <c r="AZ72" s="13">
        <f t="shared" si="18"/>
        <v>0</v>
      </c>
      <c r="BA72" s="13"/>
      <c r="BB72" s="13">
        <f t="shared" si="25"/>
        <v>4697</v>
      </c>
      <c r="BC72" s="13"/>
      <c r="BD72" s="13"/>
      <c r="BE72" s="13"/>
      <c r="BF72" s="13">
        <v>4377</v>
      </c>
      <c r="BG72" s="13">
        <f t="shared" ref="BG72:BG135" si="33">BA72+BC72-(BD72+BE72)</f>
        <v>0</v>
      </c>
      <c r="BH72" s="13"/>
      <c r="BI72" s="13"/>
      <c r="BJ72" s="13">
        <f t="shared" ref="BJ72:BJ135" si="34">BA72+BC72-(BD72+BE72)+BF72</f>
        <v>4377</v>
      </c>
      <c r="BK72" s="13"/>
      <c r="BL72" s="13"/>
      <c r="BM72" s="13"/>
      <c r="BN72" s="13"/>
      <c r="BO72" s="13">
        <v>4377</v>
      </c>
      <c r="BP72" s="13">
        <f t="shared" ref="BP72:BP135" si="35">BH72+BK72-(BM72+BN72)</f>
        <v>0</v>
      </c>
      <c r="BQ72" s="13">
        <v>0</v>
      </c>
      <c r="BR72" s="13"/>
      <c r="BS72" s="13">
        <f t="shared" ref="BS72:BS135" si="36">BO72+BQ72</f>
        <v>4377</v>
      </c>
      <c r="BT72" s="13"/>
      <c r="BU72" s="13"/>
      <c r="BV72" s="13"/>
      <c r="BW72" s="13"/>
      <c r="BX72" s="13">
        <v>4377</v>
      </c>
      <c r="BY72" s="13">
        <f t="shared" si="22"/>
        <v>0</v>
      </c>
      <c r="BZ72" s="13">
        <v>0</v>
      </c>
      <c r="CA72" s="13"/>
      <c r="CB72" s="13">
        <f t="shared" ref="CB72:CB135" si="37">BX72+BZ72</f>
        <v>4377</v>
      </c>
    </row>
    <row r="73" spans="1:81">
      <c r="A73" s="13" t="s">
        <v>323</v>
      </c>
      <c r="B73" s="2">
        <v>67</v>
      </c>
      <c r="C73" s="4">
        <v>650086800</v>
      </c>
      <c r="D73" s="13" t="s">
        <v>144</v>
      </c>
      <c r="E73" s="6" t="s">
        <v>332</v>
      </c>
      <c r="F73" s="24" t="s">
        <v>252</v>
      </c>
      <c r="G73" s="13">
        <v>2</v>
      </c>
      <c r="H73" s="13"/>
      <c r="I73" s="13">
        <v>767</v>
      </c>
      <c r="J73" s="13"/>
      <c r="K73" s="13"/>
      <c r="L73" s="13">
        <v>0</v>
      </c>
      <c r="M73" s="13">
        <v>767</v>
      </c>
      <c r="N73" s="13">
        <f t="shared" si="24"/>
        <v>767</v>
      </c>
      <c r="O73" s="13"/>
      <c r="P73" s="13">
        <v>60</v>
      </c>
      <c r="Q73" s="13">
        <v>60</v>
      </c>
      <c r="R73" s="13">
        <f t="shared" si="21"/>
        <v>707</v>
      </c>
      <c r="S73" s="13">
        <f t="shared" si="26"/>
        <v>767</v>
      </c>
      <c r="T73" s="13"/>
      <c r="U73" s="13">
        <v>160</v>
      </c>
      <c r="V73" s="58">
        <v>0</v>
      </c>
      <c r="W73" s="13">
        <f t="shared" si="23"/>
        <v>547</v>
      </c>
      <c r="X73" s="13">
        <f t="shared" si="17"/>
        <v>547</v>
      </c>
      <c r="Y73" s="13">
        <f t="shared" si="27"/>
        <v>547</v>
      </c>
      <c r="Z73" s="13"/>
      <c r="AA73" s="13"/>
      <c r="AB73" s="13">
        <v>0</v>
      </c>
      <c r="AC73" s="13">
        <f t="shared" si="28"/>
        <v>547</v>
      </c>
      <c r="AD73" s="13">
        <v>547</v>
      </c>
      <c r="AE73" s="13">
        <f t="shared" si="29"/>
        <v>547</v>
      </c>
      <c r="AF73" s="13"/>
      <c r="AG73" s="13"/>
      <c r="AH73" s="13">
        <v>0</v>
      </c>
      <c r="AI73" s="56">
        <f t="shared" si="30"/>
        <v>547</v>
      </c>
      <c r="AJ73" s="56">
        <v>547</v>
      </c>
      <c r="AK73" s="13">
        <f t="shared" si="31"/>
        <v>547</v>
      </c>
      <c r="AL73" s="13"/>
      <c r="AM73" s="13">
        <v>160</v>
      </c>
      <c r="AN73" s="13"/>
      <c r="AO73" s="13"/>
      <c r="AP73" s="65">
        <v>20</v>
      </c>
      <c r="AQ73" s="13"/>
      <c r="AR73" s="65"/>
      <c r="AS73" s="65"/>
      <c r="AT73" s="65"/>
      <c r="AU73" s="65"/>
      <c r="AV73" s="65"/>
      <c r="AW73" s="6">
        <f t="shared" si="32"/>
        <v>20</v>
      </c>
      <c r="AX73" s="13">
        <v>0</v>
      </c>
      <c r="AY73" s="13"/>
      <c r="AZ73" s="13">
        <f t="shared" si="18"/>
        <v>387</v>
      </c>
      <c r="BA73" s="13">
        <v>387</v>
      </c>
      <c r="BB73" s="13">
        <f t="shared" si="25"/>
        <v>387</v>
      </c>
      <c r="BC73" s="13"/>
      <c r="BD73" s="13">
        <v>160</v>
      </c>
      <c r="BE73" s="13"/>
      <c r="BF73" s="13">
        <v>0</v>
      </c>
      <c r="BG73" s="13">
        <f t="shared" si="33"/>
        <v>227</v>
      </c>
      <c r="BH73" s="13">
        <v>227</v>
      </c>
      <c r="BI73" s="13"/>
      <c r="BJ73" s="13">
        <f t="shared" si="34"/>
        <v>227</v>
      </c>
      <c r="BK73" s="13"/>
      <c r="BL73" s="13"/>
      <c r="BM73" s="13"/>
      <c r="BN73" s="13"/>
      <c r="BO73" s="13">
        <v>0</v>
      </c>
      <c r="BP73" s="13">
        <f t="shared" si="35"/>
        <v>227</v>
      </c>
      <c r="BQ73" s="13">
        <v>227</v>
      </c>
      <c r="BR73" s="13"/>
      <c r="BS73" s="13">
        <f t="shared" si="36"/>
        <v>227</v>
      </c>
      <c r="BT73" s="13"/>
      <c r="BU73" s="13"/>
      <c r="BV73" s="13"/>
      <c r="BW73" s="13"/>
      <c r="BX73" s="13">
        <v>0</v>
      </c>
      <c r="BY73" s="13">
        <f t="shared" si="22"/>
        <v>227</v>
      </c>
      <c r="BZ73" s="13">
        <v>227</v>
      </c>
      <c r="CA73" s="13"/>
      <c r="CB73" s="13">
        <f t="shared" si="37"/>
        <v>227</v>
      </c>
      <c r="CC73">
        <v>227</v>
      </c>
    </row>
    <row r="74" spans="1:81">
      <c r="A74" s="13" t="s">
        <v>325</v>
      </c>
      <c r="B74" s="2">
        <v>68</v>
      </c>
      <c r="C74" s="4">
        <v>650094001</v>
      </c>
      <c r="D74" s="13" t="s">
        <v>156</v>
      </c>
      <c r="E74" s="6" t="s">
        <v>64</v>
      </c>
      <c r="F74" s="13" t="s">
        <v>265</v>
      </c>
      <c r="G74" s="13">
        <v>41</v>
      </c>
      <c r="H74" s="13"/>
      <c r="I74" s="13">
        <v>603</v>
      </c>
      <c r="J74" s="13"/>
      <c r="K74" s="13">
        <v>603</v>
      </c>
      <c r="L74" s="13">
        <v>603</v>
      </c>
      <c r="M74" s="13">
        <v>0</v>
      </c>
      <c r="N74" s="13">
        <f t="shared" si="24"/>
        <v>0</v>
      </c>
      <c r="O74" s="13"/>
      <c r="P74" s="13"/>
      <c r="Q74" s="13">
        <v>518</v>
      </c>
      <c r="R74" s="13">
        <f t="shared" si="21"/>
        <v>0</v>
      </c>
      <c r="S74" s="13">
        <f t="shared" si="26"/>
        <v>518</v>
      </c>
      <c r="T74" s="13"/>
      <c r="U74" s="13"/>
      <c r="V74" s="58">
        <v>398</v>
      </c>
      <c r="W74" s="13">
        <f t="shared" si="23"/>
        <v>0</v>
      </c>
      <c r="X74" s="13">
        <f t="shared" ref="X74:X137" si="38">W74</f>
        <v>0</v>
      </c>
      <c r="Y74" s="13">
        <f t="shared" si="27"/>
        <v>398</v>
      </c>
      <c r="Z74" s="13"/>
      <c r="AA74" s="13"/>
      <c r="AB74" s="13">
        <v>398</v>
      </c>
      <c r="AC74" s="13">
        <f t="shared" si="28"/>
        <v>0</v>
      </c>
      <c r="AD74" s="13">
        <v>0</v>
      </c>
      <c r="AE74" s="13">
        <f t="shared" si="29"/>
        <v>398</v>
      </c>
      <c r="AF74" s="13"/>
      <c r="AG74" s="13"/>
      <c r="AH74" s="13">
        <v>398</v>
      </c>
      <c r="AI74" s="56">
        <f t="shared" si="30"/>
        <v>0</v>
      </c>
      <c r="AJ74" s="56">
        <v>0</v>
      </c>
      <c r="AK74" s="13">
        <f t="shared" si="31"/>
        <v>398</v>
      </c>
      <c r="AL74" s="13"/>
      <c r="AM74" s="13"/>
      <c r="AN74" s="13"/>
      <c r="AO74" s="13"/>
      <c r="AP74" s="65"/>
      <c r="AQ74" s="13"/>
      <c r="AR74" s="6">
        <v>20</v>
      </c>
      <c r="AS74" s="6"/>
      <c r="AT74" s="6"/>
      <c r="AU74" s="6"/>
      <c r="AV74" s="6">
        <v>980</v>
      </c>
      <c r="AW74" s="6">
        <f t="shared" si="32"/>
        <v>1000</v>
      </c>
      <c r="AX74" s="13">
        <v>326</v>
      </c>
      <c r="AY74" s="13"/>
      <c r="AZ74" s="13">
        <f t="shared" si="18"/>
        <v>980</v>
      </c>
      <c r="BA74" s="13">
        <v>980</v>
      </c>
      <c r="BB74" s="13">
        <f t="shared" si="25"/>
        <v>1306</v>
      </c>
      <c r="BC74" s="13"/>
      <c r="BD74" s="13"/>
      <c r="BE74" s="13"/>
      <c r="BF74" s="13">
        <v>286</v>
      </c>
      <c r="BG74" s="13">
        <f t="shared" si="33"/>
        <v>980</v>
      </c>
      <c r="BH74" s="13">
        <v>980</v>
      </c>
      <c r="BI74" s="13"/>
      <c r="BJ74" s="13">
        <f t="shared" si="34"/>
        <v>1266</v>
      </c>
      <c r="BK74" s="13"/>
      <c r="BL74" s="13"/>
      <c r="BM74" s="13"/>
      <c r="BN74" s="13"/>
      <c r="BO74" s="13">
        <v>226</v>
      </c>
      <c r="BP74" s="13">
        <f t="shared" si="35"/>
        <v>980</v>
      </c>
      <c r="BQ74" s="13">
        <v>980</v>
      </c>
      <c r="BR74" s="13"/>
      <c r="BS74" s="13">
        <f t="shared" si="36"/>
        <v>1206</v>
      </c>
      <c r="BT74" s="13"/>
      <c r="BU74" s="13"/>
      <c r="BV74" s="13"/>
      <c r="BW74" s="13"/>
      <c r="BX74" s="13">
        <v>226</v>
      </c>
      <c r="BY74" s="13">
        <f t="shared" si="22"/>
        <v>980</v>
      </c>
      <c r="BZ74" s="13">
        <v>980</v>
      </c>
      <c r="CA74" s="13"/>
      <c r="CB74" s="13">
        <f t="shared" si="37"/>
        <v>1206</v>
      </c>
      <c r="CC74">
        <v>980</v>
      </c>
    </row>
    <row r="75" spans="1:81">
      <c r="A75" s="13" t="s">
        <v>326</v>
      </c>
      <c r="B75" s="2">
        <v>69</v>
      </c>
      <c r="C75" s="4">
        <v>650110701</v>
      </c>
      <c r="D75" s="13" t="s">
        <v>157</v>
      </c>
      <c r="E75" s="6" t="s">
        <v>65</v>
      </c>
      <c r="F75" s="13" t="s">
        <v>262</v>
      </c>
      <c r="G75" s="13">
        <v>30</v>
      </c>
      <c r="H75" s="13"/>
      <c r="I75" s="13">
        <v>1000</v>
      </c>
      <c r="J75" s="13"/>
      <c r="K75" s="13">
        <v>500</v>
      </c>
      <c r="L75" s="13">
        <v>500</v>
      </c>
      <c r="M75" s="13">
        <v>500</v>
      </c>
      <c r="N75" s="13">
        <f t="shared" si="24"/>
        <v>500</v>
      </c>
      <c r="O75" s="13"/>
      <c r="P75" s="13">
        <v>500</v>
      </c>
      <c r="Q75" s="13">
        <v>830</v>
      </c>
      <c r="R75" s="13">
        <f t="shared" si="21"/>
        <v>0</v>
      </c>
      <c r="S75" s="13">
        <f t="shared" si="26"/>
        <v>830</v>
      </c>
      <c r="T75" s="13"/>
      <c r="U75" s="13"/>
      <c r="V75" s="58">
        <v>590</v>
      </c>
      <c r="W75" s="13">
        <f t="shared" si="23"/>
        <v>0</v>
      </c>
      <c r="X75" s="13">
        <f t="shared" si="38"/>
        <v>0</v>
      </c>
      <c r="Y75" s="13">
        <f t="shared" si="27"/>
        <v>590</v>
      </c>
      <c r="Z75" s="13"/>
      <c r="AA75" s="13"/>
      <c r="AB75" s="13">
        <v>590</v>
      </c>
      <c r="AC75" s="13">
        <f t="shared" si="28"/>
        <v>0</v>
      </c>
      <c r="AD75" s="13">
        <v>0</v>
      </c>
      <c r="AE75" s="13">
        <f t="shared" si="29"/>
        <v>590</v>
      </c>
      <c r="AF75" s="13"/>
      <c r="AG75" s="13"/>
      <c r="AH75" s="13">
        <v>590</v>
      </c>
      <c r="AI75" s="56">
        <f t="shared" si="30"/>
        <v>0</v>
      </c>
      <c r="AJ75" s="56">
        <v>0</v>
      </c>
      <c r="AK75" s="13">
        <f t="shared" si="31"/>
        <v>590</v>
      </c>
      <c r="AL75" s="13"/>
      <c r="AM75" s="13"/>
      <c r="AN75" s="13"/>
      <c r="AO75" s="13"/>
      <c r="AP75" s="65"/>
      <c r="AQ75" s="13"/>
      <c r="AR75" s="6">
        <v>20</v>
      </c>
      <c r="AS75" s="6"/>
      <c r="AT75" s="6"/>
      <c r="AU75" s="6">
        <v>100</v>
      </c>
      <c r="AV75" s="6">
        <v>1000</v>
      </c>
      <c r="AW75" s="6">
        <f t="shared" si="32"/>
        <v>1020</v>
      </c>
      <c r="AX75" s="13">
        <f>446+AU75</f>
        <v>546</v>
      </c>
      <c r="AY75" s="13"/>
      <c r="AZ75" s="13">
        <f t="shared" si="18"/>
        <v>900</v>
      </c>
      <c r="BA75" s="13">
        <v>900</v>
      </c>
      <c r="BB75" s="13">
        <f t="shared" si="25"/>
        <v>1446</v>
      </c>
      <c r="BC75" s="13"/>
      <c r="BD75" s="13"/>
      <c r="BE75" s="13"/>
      <c r="BF75" s="13">
        <v>466</v>
      </c>
      <c r="BG75" s="13">
        <f t="shared" si="33"/>
        <v>900</v>
      </c>
      <c r="BH75" s="13">
        <v>900</v>
      </c>
      <c r="BI75" s="13"/>
      <c r="BJ75" s="13">
        <f t="shared" si="34"/>
        <v>1366</v>
      </c>
      <c r="BK75" s="13"/>
      <c r="BL75" s="13"/>
      <c r="BM75" s="13"/>
      <c r="BN75" s="13"/>
      <c r="BO75" s="13">
        <v>346</v>
      </c>
      <c r="BP75" s="13">
        <f t="shared" si="35"/>
        <v>900</v>
      </c>
      <c r="BQ75" s="13">
        <v>900</v>
      </c>
      <c r="BR75" s="13"/>
      <c r="BS75" s="13">
        <f t="shared" si="36"/>
        <v>1246</v>
      </c>
      <c r="BT75" s="13"/>
      <c r="BU75" s="13"/>
      <c r="BV75" s="13"/>
      <c r="BW75" s="13"/>
      <c r="BX75" s="13">
        <v>346</v>
      </c>
      <c r="BY75" s="13">
        <f t="shared" si="22"/>
        <v>900</v>
      </c>
      <c r="BZ75" s="13">
        <v>900</v>
      </c>
      <c r="CA75" s="13"/>
      <c r="CB75" s="13">
        <f t="shared" si="37"/>
        <v>1246</v>
      </c>
      <c r="CC75">
        <v>900</v>
      </c>
    </row>
    <row r="76" spans="1:81">
      <c r="A76" s="13" t="s">
        <v>323</v>
      </c>
      <c r="B76" s="2">
        <v>70</v>
      </c>
      <c r="C76" s="4">
        <v>650117601</v>
      </c>
      <c r="D76" s="13" t="s">
        <v>156</v>
      </c>
      <c r="E76" s="6" t="s">
        <v>271</v>
      </c>
      <c r="F76" s="26" t="s">
        <v>272</v>
      </c>
      <c r="G76" s="13">
        <v>0.45</v>
      </c>
      <c r="H76" s="13"/>
      <c r="I76" s="13">
        <v>730</v>
      </c>
      <c r="J76" s="13"/>
      <c r="K76" s="13">
        <v>40</v>
      </c>
      <c r="L76" s="13">
        <v>40</v>
      </c>
      <c r="M76" s="13">
        <v>690</v>
      </c>
      <c r="N76" s="13">
        <f t="shared" si="24"/>
        <v>690</v>
      </c>
      <c r="O76" s="13"/>
      <c r="P76" s="13">
        <v>110</v>
      </c>
      <c r="Q76" s="13">
        <v>65</v>
      </c>
      <c r="R76" s="13">
        <f t="shared" si="21"/>
        <v>580</v>
      </c>
      <c r="S76" s="13">
        <f t="shared" si="26"/>
        <v>645</v>
      </c>
      <c r="T76" s="13"/>
      <c r="U76" s="13">
        <v>60</v>
      </c>
      <c r="V76" s="58">
        <v>5</v>
      </c>
      <c r="W76" s="13">
        <f t="shared" si="23"/>
        <v>520</v>
      </c>
      <c r="X76" s="13">
        <f t="shared" si="38"/>
        <v>520</v>
      </c>
      <c r="Y76" s="13">
        <f t="shared" si="27"/>
        <v>525</v>
      </c>
      <c r="Z76" s="13"/>
      <c r="AA76" s="13"/>
      <c r="AB76" s="13">
        <v>5</v>
      </c>
      <c r="AC76" s="13">
        <f t="shared" si="28"/>
        <v>520</v>
      </c>
      <c r="AD76" s="13">
        <v>520</v>
      </c>
      <c r="AE76" s="13">
        <f t="shared" si="29"/>
        <v>525</v>
      </c>
      <c r="AF76" s="13"/>
      <c r="AG76" s="13"/>
      <c r="AH76" s="13">
        <v>5</v>
      </c>
      <c r="AI76" s="56">
        <f t="shared" si="30"/>
        <v>520</v>
      </c>
      <c r="AJ76" s="56">
        <v>520</v>
      </c>
      <c r="AK76" s="13">
        <f t="shared" si="31"/>
        <v>525</v>
      </c>
      <c r="AL76" s="13"/>
      <c r="AM76" s="13">
        <v>70</v>
      </c>
      <c r="AN76" s="13">
        <v>10</v>
      </c>
      <c r="AO76" s="13"/>
      <c r="AP76" s="65"/>
      <c r="AQ76" s="13"/>
      <c r="AR76" s="64"/>
      <c r="AS76" s="64"/>
      <c r="AT76" s="64"/>
      <c r="AU76" s="6">
        <v>40</v>
      </c>
      <c r="AV76" s="6"/>
      <c r="AW76" s="6">
        <f t="shared" si="32"/>
        <v>0</v>
      </c>
      <c r="AX76" s="13">
        <f>3+AU76</f>
        <v>43</v>
      </c>
      <c r="AY76" s="13"/>
      <c r="AZ76" s="13">
        <f t="shared" si="18"/>
        <v>400</v>
      </c>
      <c r="BA76" s="13">
        <v>400</v>
      </c>
      <c r="BB76" s="13">
        <f t="shared" si="25"/>
        <v>443</v>
      </c>
      <c r="BC76" s="13"/>
      <c r="BD76" s="13"/>
      <c r="BE76" s="13"/>
      <c r="BF76" s="13">
        <v>3</v>
      </c>
      <c r="BG76" s="13">
        <f t="shared" si="33"/>
        <v>400</v>
      </c>
      <c r="BH76" s="13">
        <v>400</v>
      </c>
      <c r="BI76" s="13"/>
      <c r="BJ76" s="13">
        <f t="shared" si="34"/>
        <v>403</v>
      </c>
      <c r="BK76" s="13"/>
      <c r="BL76" s="13"/>
      <c r="BM76" s="13">
        <v>60</v>
      </c>
      <c r="BN76" s="13"/>
      <c r="BO76" s="13">
        <v>3</v>
      </c>
      <c r="BP76" s="13">
        <f t="shared" si="35"/>
        <v>340</v>
      </c>
      <c r="BQ76" s="13">
        <v>340</v>
      </c>
      <c r="BR76" s="13"/>
      <c r="BS76" s="13">
        <f t="shared" si="36"/>
        <v>343</v>
      </c>
      <c r="BT76" s="13"/>
      <c r="BU76" s="13"/>
      <c r="BV76" s="13"/>
      <c r="BW76" s="13"/>
      <c r="BX76" s="13">
        <v>3</v>
      </c>
      <c r="BY76" s="13">
        <f t="shared" si="22"/>
        <v>340</v>
      </c>
      <c r="BZ76" s="13">
        <v>340</v>
      </c>
      <c r="CA76" s="13"/>
      <c r="CB76" s="13">
        <f t="shared" si="37"/>
        <v>343</v>
      </c>
      <c r="CC76">
        <v>340</v>
      </c>
    </row>
    <row r="77" spans="1:81">
      <c r="A77" s="13" t="s">
        <v>213</v>
      </c>
      <c r="B77" s="2">
        <v>71</v>
      </c>
      <c r="C77" s="4">
        <v>650126600</v>
      </c>
      <c r="D77" s="13" t="s">
        <v>144</v>
      </c>
      <c r="E77" s="6" t="s">
        <v>181</v>
      </c>
      <c r="F77" s="24" t="s">
        <v>252</v>
      </c>
      <c r="G77" s="14" t="s">
        <v>163</v>
      </c>
      <c r="H77" s="13"/>
      <c r="I77" s="14"/>
      <c r="J77" s="13"/>
      <c r="K77" s="13"/>
      <c r="L77" s="24">
        <v>0</v>
      </c>
      <c r="M77" s="13">
        <v>0</v>
      </c>
      <c r="N77" s="22">
        <f t="shared" si="24"/>
        <v>0</v>
      </c>
      <c r="O77" s="13"/>
      <c r="P77" s="13"/>
      <c r="Q77" s="13">
        <v>8251</v>
      </c>
      <c r="R77" s="13">
        <f t="shared" si="21"/>
        <v>0</v>
      </c>
      <c r="S77" s="13">
        <f t="shared" si="26"/>
        <v>8251</v>
      </c>
      <c r="T77" s="13"/>
      <c r="U77" s="13"/>
      <c r="V77" s="58">
        <v>8011</v>
      </c>
      <c r="W77" s="13">
        <f t="shared" si="23"/>
        <v>0</v>
      </c>
      <c r="X77" s="13">
        <f t="shared" si="38"/>
        <v>0</v>
      </c>
      <c r="Y77" s="13">
        <f t="shared" si="27"/>
        <v>8011</v>
      </c>
      <c r="Z77" s="13"/>
      <c r="AA77" s="13"/>
      <c r="AB77" s="13">
        <v>8011</v>
      </c>
      <c r="AC77" s="13">
        <f t="shared" si="28"/>
        <v>0</v>
      </c>
      <c r="AD77" s="13">
        <v>0</v>
      </c>
      <c r="AE77" s="13">
        <f t="shared" si="29"/>
        <v>8011</v>
      </c>
      <c r="AF77" s="13"/>
      <c r="AG77" s="13"/>
      <c r="AH77" s="13">
        <v>8011</v>
      </c>
      <c r="AI77" s="56">
        <f t="shared" si="30"/>
        <v>0</v>
      </c>
      <c r="AJ77" s="56">
        <v>0</v>
      </c>
      <c r="AK77" s="13">
        <f t="shared" si="31"/>
        <v>8011</v>
      </c>
      <c r="AL77" s="13"/>
      <c r="AM77" s="13"/>
      <c r="AN77" s="13"/>
      <c r="AO77" s="13"/>
      <c r="AP77" s="65"/>
      <c r="AQ77" s="13"/>
      <c r="AR77" s="6">
        <v>5000</v>
      </c>
      <c r="AS77" s="6"/>
      <c r="AT77" s="6"/>
      <c r="AU77" s="6"/>
      <c r="AV77" s="6"/>
      <c r="AW77" s="6">
        <f t="shared" si="32"/>
        <v>5000</v>
      </c>
      <c r="AX77" s="13">
        <v>7867</v>
      </c>
      <c r="AY77" s="13">
        <v>4980</v>
      </c>
      <c r="AZ77" s="13">
        <f>(AJ77+AL77+AW77+AY77)-(AM77+AN77+AO77+AP77+AQ77+AR77+AS77+AT77+AU77)</f>
        <v>4980</v>
      </c>
      <c r="BA77" s="13">
        <v>4980</v>
      </c>
      <c r="BB77" s="13">
        <f t="shared" si="25"/>
        <v>12847</v>
      </c>
      <c r="BC77" s="13"/>
      <c r="BD77" s="13"/>
      <c r="BE77" s="13"/>
      <c r="BF77" s="13">
        <v>7787</v>
      </c>
      <c r="BG77" s="13">
        <f t="shared" si="33"/>
        <v>4980</v>
      </c>
      <c r="BH77" s="13">
        <v>4980</v>
      </c>
      <c r="BI77" s="13"/>
      <c r="BJ77" s="13">
        <f t="shared" si="34"/>
        <v>12767</v>
      </c>
      <c r="BK77" s="13"/>
      <c r="BL77" s="13"/>
      <c r="BM77" s="13"/>
      <c r="BN77" s="13"/>
      <c r="BO77" s="13">
        <v>7667</v>
      </c>
      <c r="BP77" s="13">
        <f t="shared" si="35"/>
        <v>4980</v>
      </c>
      <c r="BQ77" s="13">
        <v>4980</v>
      </c>
      <c r="BR77" s="13"/>
      <c r="BS77" s="13">
        <f t="shared" si="36"/>
        <v>12647</v>
      </c>
      <c r="BT77" s="13"/>
      <c r="BU77" s="13"/>
      <c r="BV77" s="13"/>
      <c r="BW77" s="13"/>
      <c r="BX77" s="13">
        <v>7667</v>
      </c>
      <c r="BY77" s="13">
        <f t="shared" si="22"/>
        <v>4980</v>
      </c>
      <c r="BZ77" s="13">
        <v>4980</v>
      </c>
      <c r="CA77" s="13"/>
      <c r="CB77" s="13">
        <f t="shared" si="37"/>
        <v>12647</v>
      </c>
      <c r="CC77">
        <v>4980</v>
      </c>
    </row>
    <row r="78" spans="1:81">
      <c r="A78" s="13" t="s">
        <v>213</v>
      </c>
      <c r="B78" s="2">
        <v>72</v>
      </c>
      <c r="C78" s="4">
        <v>650127600</v>
      </c>
      <c r="D78" s="13" t="s">
        <v>144</v>
      </c>
      <c r="E78" s="6" t="s">
        <v>182</v>
      </c>
      <c r="F78" s="13" t="s">
        <v>252</v>
      </c>
      <c r="G78" s="14" t="s">
        <v>163</v>
      </c>
      <c r="H78" s="13"/>
      <c r="I78" s="14"/>
      <c r="J78" s="13"/>
      <c r="K78" s="13"/>
      <c r="L78" s="24">
        <v>0</v>
      </c>
      <c r="M78" s="13">
        <v>0</v>
      </c>
      <c r="N78" s="13">
        <f t="shared" si="24"/>
        <v>0</v>
      </c>
      <c r="O78" s="13"/>
      <c r="P78" s="13"/>
      <c r="Q78" s="13">
        <v>1944</v>
      </c>
      <c r="R78" s="13">
        <f t="shared" si="21"/>
        <v>0</v>
      </c>
      <c r="S78" s="13">
        <f t="shared" si="26"/>
        <v>1944</v>
      </c>
      <c r="T78" s="13"/>
      <c r="U78" s="13"/>
      <c r="V78" s="58">
        <v>1584</v>
      </c>
      <c r="W78" s="13">
        <f t="shared" si="23"/>
        <v>0</v>
      </c>
      <c r="X78" s="13">
        <f t="shared" si="38"/>
        <v>0</v>
      </c>
      <c r="Y78" s="13">
        <f t="shared" si="27"/>
        <v>1584</v>
      </c>
      <c r="Z78" s="13"/>
      <c r="AA78" s="13"/>
      <c r="AB78" s="13">
        <v>1584</v>
      </c>
      <c r="AC78" s="13">
        <f t="shared" si="28"/>
        <v>0</v>
      </c>
      <c r="AD78" s="13">
        <v>0</v>
      </c>
      <c r="AE78" s="13">
        <f t="shared" si="29"/>
        <v>1584</v>
      </c>
      <c r="AF78" s="13"/>
      <c r="AG78" s="13"/>
      <c r="AH78" s="13">
        <v>1584</v>
      </c>
      <c r="AI78" s="56">
        <f t="shared" si="30"/>
        <v>0</v>
      </c>
      <c r="AJ78" s="56">
        <v>0</v>
      </c>
      <c r="AK78" s="13">
        <f t="shared" si="31"/>
        <v>1584</v>
      </c>
      <c r="AL78" s="13"/>
      <c r="AM78" s="13"/>
      <c r="AN78" s="13"/>
      <c r="AO78" s="13"/>
      <c r="AP78" s="65"/>
      <c r="AQ78" s="13"/>
      <c r="AR78" s="6">
        <v>5000</v>
      </c>
      <c r="AS78" s="6"/>
      <c r="AT78" s="6"/>
      <c r="AU78" s="6"/>
      <c r="AV78" s="6"/>
      <c r="AW78" s="6">
        <f t="shared" si="32"/>
        <v>5000</v>
      </c>
      <c r="AX78" s="13">
        <v>1368</v>
      </c>
      <c r="AY78" s="13">
        <v>4960</v>
      </c>
      <c r="AZ78" s="13">
        <f>(AJ78+AL78+AW78+AY78)-(AM78+AN78+AO78+AP78+AQ78+AR78+AS78+AT78+AU78)</f>
        <v>4960</v>
      </c>
      <c r="BA78" s="13">
        <v>4960</v>
      </c>
      <c r="BB78" s="13">
        <f t="shared" si="25"/>
        <v>6328</v>
      </c>
      <c r="BC78" s="13"/>
      <c r="BD78" s="13"/>
      <c r="BE78" s="13"/>
      <c r="BF78" s="13">
        <v>1248</v>
      </c>
      <c r="BG78" s="13">
        <f t="shared" si="33"/>
        <v>4960</v>
      </c>
      <c r="BH78" s="13">
        <v>4960</v>
      </c>
      <c r="BI78" s="13"/>
      <c r="BJ78" s="13">
        <f t="shared" si="34"/>
        <v>6208</v>
      </c>
      <c r="BK78" s="13"/>
      <c r="BL78" s="13"/>
      <c r="BM78" s="13"/>
      <c r="BN78" s="13"/>
      <c r="BO78" s="13">
        <v>1068</v>
      </c>
      <c r="BP78" s="13">
        <f t="shared" si="35"/>
        <v>4960</v>
      </c>
      <c r="BQ78" s="13">
        <v>4960</v>
      </c>
      <c r="BR78" s="13"/>
      <c r="BS78" s="13">
        <f t="shared" si="36"/>
        <v>6028</v>
      </c>
      <c r="BT78" s="13"/>
      <c r="BU78" s="13"/>
      <c r="BV78" s="13"/>
      <c r="BW78" s="13"/>
      <c r="BX78" s="13">
        <v>1068</v>
      </c>
      <c r="BY78" s="13">
        <f t="shared" si="22"/>
        <v>4960</v>
      </c>
      <c r="BZ78" s="13">
        <v>4960</v>
      </c>
      <c r="CA78" s="13"/>
      <c r="CB78" s="13">
        <f t="shared" si="37"/>
        <v>6028</v>
      </c>
      <c r="CC78">
        <v>4960</v>
      </c>
    </row>
    <row r="79" spans="1:81">
      <c r="A79" s="13" t="s">
        <v>325</v>
      </c>
      <c r="B79" s="2">
        <v>73</v>
      </c>
      <c r="C79" s="4">
        <v>650139100</v>
      </c>
      <c r="D79" s="13" t="s">
        <v>144</v>
      </c>
      <c r="E79" s="6" t="s">
        <v>67</v>
      </c>
      <c r="F79" s="13" t="s">
        <v>252</v>
      </c>
      <c r="G79" s="13">
        <v>41</v>
      </c>
      <c r="H79" s="13"/>
      <c r="I79" s="13">
        <v>2000</v>
      </c>
      <c r="J79" s="13"/>
      <c r="K79" s="13">
        <v>2000</v>
      </c>
      <c r="L79" s="13">
        <v>2000</v>
      </c>
      <c r="M79" s="13">
        <v>0</v>
      </c>
      <c r="N79" s="13">
        <f t="shared" si="24"/>
        <v>0</v>
      </c>
      <c r="O79" s="13"/>
      <c r="P79" s="13"/>
      <c r="Q79" s="13">
        <v>1745</v>
      </c>
      <c r="R79" s="13">
        <f t="shared" si="21"/>
        <v>0</v>
      </c>
      <c r="S79" s="13">
        <f t="shared" si="26"/>
        <v>1745</v>
      </c>
      <c r="T79" s="13"/>
      <c r="U79" s="13"/>
      <c r="V79" s="58">
        <v>1385</v>
      </c>
      <c r="W79" s="13">
        <f t="shared" si="23"/>
        <v>0</v>
      </c>
      <c r="X79" s="13">
        <f t="shared" si="38"/>
        <v>0</v>
      </c>
      <c r="Y79" s="13">
        <f t="shared" si="27"/>
        <v>1385</v>
      </c>
      <c r="Z79" s="13"/>
      <c r="AA79" s="13"/>
      <c r="AB79" s="13">
        <v>1385</v>
      </c>
      <c r="AC79" s="13">
        <f t="shared" si="28"/>
        <v>0</v>
      </c>
      <c r="AD79" s="13">
        <v>0</v>
      </c>
      <c r="AE79" s="13">
        <f t="shared" si="29"/>
        <v>1385</v>
      </c>
      <c r="AF79" s="13"/>
      <c r="AG79" s="13"/>
      <c r="AH79" s="13">
        <v>1385</v>
      </c>
      <c r="AI79" s="56">
        <f t="shared" si="30"/>
        <v>0</v>
      </c>
      <c r="AJ79" s="56">
        <v>0</v>
      </c>
      <c r="AK79" s="13">
        <f t="shared" si="31"/>
        <v>1385</v>
      </c>
      <c r="AL79" s="13"/>
      <c r="AM79" s="13"/>
      <c r="AN79" s="13"/>
      <c r="AO79" s="13"/>
      <c r="AP79" s="65"/>
      <c r="AQ79" s="13"/>
      <c r="AR79" s="6">
        <v>30</v>
      </c>
      <c r="AS79" s="6"/>
      <c r="AT79" s="6"/>
      <c r="AU79" s="6"/>
      <c r="AV79" s="6">
        <v>2000</v>
      </c>
      <c r="AW79" s="6">
        <f t="shared" si="32"/>
        <v>2030</v>
      </c>
      <c r="AX79" s="13">
        <v>1169</v>
      </c>
      <c r="AY79" s="13"/>
      <c r="AZ79" s="13">
        <f t="shared" ref="AZ79:AZ136" si="39">(AJ79+AL79+AW79)-(AM79+AN79+AO79+AP79+AQ79+AR79+AS79+AT79+AU79)</f>
        <v>2000</v>
      </c>
      <c r="BA79" s="13">
        <v>2000</v>
      </c>
      <c r="BB79" s="13">
        <f t="shared" si="25"/>
        <v>3169</v>
      </c>
      <c r="BC79" s="13"/>
      <c r="BD79" s="13"/>
      <c r="BE79" s="13"/>
      <c r="BF79" s="13">
        <v>1049</v>
      </c>
      <c r="BG79" s="13">
        <f t="shared" si="33"/>
        <v>2000</v>
      </c>
      <c r="BH79" s="13">
        <v>2000</v>
      </c>
      <c r="BI79" s="13"/>
      <c r="BJ79" s="13">
        <f t="shared" si="34"/>
        <v>3049</v>
      </c>
      <c r="BK79" s="13"/>
      <c r="BL79" s="13"/>
      <c r="BM79" s="13"/>
      <c r="BN79" s="13"/>
      <c r="BO79" s="13">
        <v>869</v>
      </c>
      <c r="BP79" s="13">
        <f t="shared" si="35"/>
        <v>2000</v>
      </c>
      <c r="BQ79" s="13">
        <v>2000</v>
      </c>
      <c r="BR79" s="13"/>
      <c r="BS79" s="13">
        <f t="shared" si="36"/>
        <v>2869</v>
      </c>
      <c r="BT79" s="13"/>
      <c r="BU79" s="13"/>
      <c r="BV79" s="13"/>
      <c r="BW79" s="13"/>
      <c r="BX79" s="13">
        <v>869</v>
      </c>
      <c r="BY79" s="13">
        <f t="shared" si="22"/>
        <v>2000</v>
      </c>
      <c r="BZ79" s="13">
        <v>2000</v>
      </c>
      <c r="CA79" s="13"/>
      <c r="CB79" s="13">
        <f t="shared" si="37"/>
        <v>2869</v>
      </c>
      <c r="CC79">
        <v>2000</v>
      </c>
    </row>
    <row r="80" spans="1:81">
      <c r="A80" s="13" t="s">
        <v>163</v>
      </c>
      <c r="B80" s="2">
        <v>74</v>
      </c>
      <c r="C80" s="4">
        <v>650147101</v>
      </c>
      <c r="D80" s="13" t="s">
        <v>156</v>
      </c>
      <c r="E80" s="6" t="s">
        <v>68</v>
      </c>
      <c r="F80" s="13" t="s">
        <v>265</v>
      </c>
      <c r="G80" s="13">
        <v>0.35</v>
      </c>
      <c r="H80" s="13"/>
      <c r="I80" s="13">
        <v>611</v>
      </c>
      <c r="J80" s="13"/>
      <c r="K80" s="13">
        <v>611</v>
      </c>
      <c r="L80" s="13">
        <v>611</v>
      </c>
      <c r="M80" s="13">
        <v>0</v>
      </c>
      <c r="N80" s="13">
        <f t="shared" si="24"/>
        <v>0</v>
      </c>
      <c r="O80" s="13"/>
      <c r="P80" s="13"/>
      <c r="Q80" s="13">
        <v>356</v>
      </c>
      <c r="R80" s="13">
        <f t="shared" si="21"/>
        <v>0</v>
      </c>
      <c r="S80" s="13">
        <f t="shared" si="26"/>
        <v>356</v>
      </c>
      <c r="T80" s="13"/>
      <c r="U80" s="13"/>
      <c r="V80" s="58">
        <v>37</v>
      </c>
      <c r="W80" s="13">
        <f t="shared" si="23"/>
        <v>0</v>
      </c>
      <c r="X80" s="13">
        <f t="shared" si="38"/>
        <v>0</v>
      </c>
      <c r="Y80" s="13">
        <f t="shared" si="27"/>
        <v>37</v>
      </c>
      <c r="Z80" s="13"/>
      <c r="AA80" s="13"/>
      <c r="AB80" s="13">
        <v>37</v>
      </c>
      <c r="AC80" s="13">
        <f t="shared" si="28"/>
        <v>0</v>
      </c>
      <c r="AD80" s="13">
        <v>0</v>
      </c>
      <c r="AE80" s="13">
        <f t="shared" si="29"/>
        <v>37</v>
      </c>
      <c r="AF80" s="13"/>
      <c r="AG80" s="13"/>
      <c r="AH80" s="13">
        <v>37</v>
      </c>
      <c r="AI80" s="56">
        <f t="shared" si="30"/>
        <v>0</v>
      </c>
      <c r="AJ80" s="56">
        <v>0</v>
      </c>
      <c r="AK80" s="13">
        <f t="shared" si="31"/>
        <v>37</v>
      </c>
      <c r="AL80" s="13"/>
      <c r="AM80" s="13"/>
      <c r="AN80" s="13"/>
      <c r="AO80" s="13">
        <v>940</v>
      </c>
      <c r="AP80" s="65">
        <v>20</v>
      </c>
      <c r="AQ80" s="13"/>
      <c r="AR80" s="64"/>
      <c r="AS80" s="64"/>
      <c r="AT80" s="64"/>
      <c r="AU80" s="64"/>
      <c r="AV80" s="6"/>
      <c r="AW80" s="6">
        <f t="shared" si="32"/>
        <v>960</v>
      </c>
      <c r="AX80" s="13">
        <v>761</v>
      </c>
      <c r="AY80" s="13"/>
      <c r="AZ80" s="13">
        <f t="shared" si="39"/>
        <v>0</v>
      </c>
      <c r="BA80" s="13"/>
      <c r="BB80" s="13">
        <f t="shared" si="25"/>
        <v>761</v>
      </c>
      <c r="BC80" s="13"/>
      <c r="BD80" s="13"/>
      <c r="BE80" s="13"/>
      <c r="BF80" s="13">
        <v>641</v>
      </c>
      <c r="BG80" s="13">
        <f t="shared" si="33"/>
        <v>0</v>
      </c>
      <c r="BH80" s="13"/>
      <c r="BI80" s="13"/>
      <c r="BJ80" s="13">
        <f t="shared" si="34"/>
        <v>641</v>
      </c>
      <c r="BK80" s="13"/>
      <c r="BL80" s="13"/>
      <c r="BM80" s="13"/>
      <c r="BN80" s="13"/>
      <c r="BO80" s="13">
        <v>461</v>
      </c>
      <c r="BP80" s="13">
        <f t="shared" si="35"/>
        <v>0</v>
      </c>
      <c r="BQ80" s="13">
        <v>0</v>
      </c>
      <c r="BR80" s="13"/>
      <c r="BS80" s="13">
        <f t="shared" si="36"/>
        <v>461</v>
      </c>
      <c r="BT80" s="13"/>
      <c r="BU80" s="13"/>
      <c r="BV80" s="13"/>
      <c r="BW80" s="13"/>
      <c r="BX80" s="13">
        <v>461</v>
      </c>
      <c r="BY80" s="13">
        <f t="shared" si="22"/>
        <v>0</v>
      </c>
      <c r="BZ80" s="13">
        <v>0</v>
      </c>
      <c r="CA80" s="13"/>
      <c r="CB80" s="13">
        <f t="shared" si="37"/>
        <v>461</v>
      </c>
    </row>
    <row r="81" spans="1:81">
      <c r="A81" s="13" t="s">
        <v>325</v>
      </c>
      <c r="B81" s="2">
        <v>75</v>
      </c>
      <c r="C81" s="4">
        <v>650147701</v>
      </c>
      <c r="D81" s="13" t="s">
        <v>156</v>
      </c>
      <c r="E81" s="6" t="s">
        <v>273</v>
      </c>
      <c r="F81" s="26" t="s">
        <v>272</v>
      </c>
      <c r="G81" s="13">
        <v>17</v>
      </c>
      <c r="H81" s="13"/>
      <c r="I81" s="13">
        <v>100</v>
      </c>
      <c r="J81" s="13"/>
      <c r="K81" s="13"/>
      <c r="L81" s="13">
        <v>0</v>
      </c>
      <c r="M81" s="13">
        <v>100</v>
      </c>
      <c r="N81" s="13">
        <f t="shared" si="24"/>
        <v>100</v>
      </c>
      <c r="O81" s="13"/>
      <c r="P81" s="13"/>
      <c r="Q81" s="13">
        <v>0</v>
      </c>
      <c r="R81" s="13">
        <f t="shared" si="21"/>
        <v>100</v>
      </c>
      <c r="S81" s="13">
        <f t="shared" si="26"/>
        <v>100</v>
      </c>
      <c r="T81" s="13"/>
      <c r="U81" s="13"/>
      <c r="V81" s="58">
        <v>0</v>
      </c>
      <c r="W81" s="13">
        <f t="shared" si="23"/>
        <v>100</v>
      </c>
      <c r="X81" s="13">
        <f t="shared" si="38"/>
        <v>100</v>
      </c>
      <c r="Y81" s="13">
        <f t="shared" si="27"/>
        <v>100</v>
      </c>
      <c r="Z81" s="13"/>
      <c r="AA81" s="13"/>
      <c r="AB81" s="13">
        <v>0</v>
      </c>
      <c r="AC81" s="13">
        <f t="shared" si="28"/>
        <v>100</v>
      </c>
      <c r="AD81" s="13">
        <v>100</v>
      </c>
      <c r="AE81" s="13">
        <f t="shared" si="29"/>
        <v>100</v>
      </c>
      <c r="AF81" s="13"/>
      <c r="AG81" s="13"/>
      <c r="AH81" s="13">
        <v>0</v>
      </c>
      <c r="AI81" s="56">
        <f t="shared" si="30"/>
        <v>100</v>
      </c>
      <c r="AJ81" s="56">
        <v>100</v>
      </c>
      <c r="AK81" s="13">
        <f t="shared" si="31"/>
        <v>100</v>
      </c>
      <c r="AL81" s="13"/>
      <c r="AM81" s="13"/>
      <c r="AN81" s="13"/>
      <c r="AO81" s="13"/>
      <c r="AP81" s="65"/>
      <c r="AQ81" s="13"/>
      <c r="AR81" s="65"/>
      <c r="AS81" s="65"/>
      <c r="AT81" s="65"/>
      <c r="AU81" s="65"/>
      <c r="AV81" s="65">
        <v>178</v>
      </c>
      <c r="AW81" s="6">
        <f t="shared" si="32"/>
        <v>178</v>
      </c>
      <c r="AX81" s="13">
        <v>0</v>
      </c>
      <c r="AY81" s="13"/>
      <c r="AZ81" s="13">
        <f>(AJ81+AL81+AW81)-(AM81+AN81+AO81+AP81+AQ81+AR81+AS81+AT81+AU81)</f>
        <v>278</v>
      </c>
      <c r="BA81" s="13">
        <v>278</v>
      </c>
      <c r="BB81" s="13">
        <f t="shared" si="25"/>
        <v>278</v>
      </c>
      <c r="BC81" s="13"/>
      <c r="BD81" s="13"/>
      <c r="BE81" s="13"/>
      <c r="BF81" s="13">
        <v>0</v>
      </c>
      <c r="BG81" s="13">
        <f t="shared" si="33"/>
        <v>278</v>
      </c>
      <c r="BH81" s="13">
        <v>278</v>
      </c>
      <c r="BI81" s="13"/>
      <c r="BJ81" s="13">
        <f t="shared" si="34"/>
        <v>278</v>
      </c>
      <c r="BK81" s="13"/>
      <c r="BL81" s="13"/>
      <c r="BM81" s="13"/>
      <c r="BN81" s="13"/>
      <c r="BO81" s="13">
        <v>0</v>
      </c>
      <c r="BP81" s="13">
        <f t="shared" si="35"/>
        <v>278</v>
      </c>
      <c r="BQ81" s="13">
        <v>278</v>
      </c>
      <c r="BR81" s="13"/>
      <c r="BS81" s="13">
        <f t="shared" si="36"/>
        <v>278</v>
      </c>
      <c r="BT81" s="13"/>
      <c r="BU81" s="13"/>
      <c r="BV81" s="13"/>
      <c r="BW81" s="13"/>
      <c r="BX81" s="13">
        <v>0</v>
      </c>
      <c r="BY81" s="13">
        <f t="shared" si="22"/>
        <v>278</v>
      </c>
      <c r="BZ81" s="13">
        <v>278</v>
      </c>
      <c r="CA81" s="13"/>
      <c r="CB81" s="13">
        <f t="shared" si="37"/>
        <v>278</v>
      </c>
      <c r="CC81">
        <v>278</v>
      </c>
    </row>
    <row r="82" spans="1:81">
      <c r="A82" s="13" t="s">
        <v>213</v>
      </c>
      <c r="B82" s="2">
        <v>76</v>
      </c>
      <c r="C82" s="4">
        <v>650168000</v>
      </c>
      <c r="D82" s="13" t="s">
        <v>144</v>
      </c>
      <c r="E82" s="6" t="s">
        <v>70</v>
      </c>
      <c r="F82" s="13" t="s">
        <v>252</v>
      </c>
      <c r="G82" s="14">
        <v>0.35</v>
      </c>
      <c r="H82" s="13"/>
      <c r="I82" s="14"/>
      <c r="J82" s="13"/>
      <c r="K82" s="13"/>
      <c r="L82" s="24">
        <v>2347</v>
      </c>
      <c r="M82" s="13">
        <v>0</v>
      </c>
      <c r="N82" s="22">
        <f t="shared" si="24"/>
        <v>0</v>
      </c>
      <c r="O82" s="13"/>
      <c r="P82" s="13"/>
      <c r="Q82" s="13">
        <v>2262</v>
      </c>
      <c r="R82" s="13">
        <f t="shared" si="21"/>
        <v>0</v>
      </c>
      <c r="S82" s="13">
        <f t="shared" si="26"/>
        <v>2262</v>
      </c>
      <c r="T82" s="13"/>
      <c r="U82" s="13"/>
      <c r="V82" s="58">
        <v>2142</v>
      </c>
      <c r="W82" s="13">
        <f t="shared" si="23"/>
        <v>0</v>
      </c>
      <c r="X82" s="13">
        <f t="shared" si="38"/>
        <v>0</v>
      </c>
      <c r="Y82" s="13">
        <f t="shared" si="27"/>
        <v>2142</v>
      </c>
      <c r="Z82" s="13"/>
      <c r="AA82" s="13"/>
      <c r="AB82" s="13">
        <v>2142</v>
      </c>
      <c r="AC82" s="13">
        <f t="shared" si="28"/>
        <v>0</v>
      </c>
      <c r="AD82" s="13">
        <v>0</v>
      </c>
      <c r="AE82" s="13">
        <f t="shared" si="29"/>
        <v>2142</v>
      </c>
      <c r="AF82" s="13"/>
      <c r="AG82" s="13"/>
      <c r="AH82" s="13">
        <v>2142</v>
      </c>
      <c r="AI82" s="56">
        <f t="shared" si="30"/>
        <v>0</v>
      </c>
      <c r="AJ82" s="56">
        <v>0</v>
      </c>
      <c r="AK82" s="13">
        <f t="shared" si="31"/>
        <v>2142</v>
      </c>
      <c r="AL82" s="13"/>
      <c r="AM82" s="13"/>
      <c r="AN82" s="13"/>
      <c r="AO82" s="13"/>
      <c r="AP82" s="65"/>
      <c r="AQ82" s="13"/>
      <c r="AR82" s="6">
        <v>4953</v>
      </c>
      <c r="AS82" s="6"/>
      <c r="AT82" s="6"/>
      <c r="AU82" s="6"/>
      <c r="AV82" s="6"/>
      <c r="AW82" s="6">
        <f t="shared" si="32"/>
        <v>4953</v>
      </c>
      <c r="AX82" s="13">
        <v>1070</v>
      </c>
      <c r="AY82" s="13">
        <v>4943</v>
      </c>
      <c r="AZ82" s="13">
        <f>(AJ82+AL82+AW82+AY82)-(AM82+AN82+AO82+AP82+AQ82+AR82+AS82+AT82+AU82)</f>
        <v>4943</v>
      </c>
      <c r="BA82" s="13">
        <v>4943</v>
      </c>
      <c r="BB82" s="13">
        <f t="shared" si="25"/>
        <v>6013</v>
      </c>
      <c r="BC82" s="13"/>
      <c r="BD82" s="13"/>
      <c r="BE82" s="13"/>
      <c r="BF82" s="13">
        <v>1030</v>
      </c>
      <c r="BG82" s="13">
        <f t="shared" si="33"/>
        <v>4943</v>
      </c>
      <c r="BH82" s="13">
        <v>4943</v>
      </c>
      <c r="BI82" s="13"/>
      <c r="BJ82" s="13">
        <f t="shared" si="34"/>
        <v>5973</v>
      </c>
      <c r="BK82" s="13"/>
      <c r="BL82" s="13"/>
      <c r="BM82" s="13"/>
      <c r="BN82" s="13"/>
      <c r="BO82" s="13">
        <v>970</v>
      </c>
      <c r="BP82" s="13">
        <f t="shared" si="35"/>
        <v>4943</v>
      </c>
      <c r="BQ82" s="13">
        <v>4943</v>
      </c>
      <c r="BR82" s="13"/>
      <c r="BS82" s="13">
        <f t="shared" si="36"/>
        <v>5913</v>
      </c>
      <c r="BT82" s="13"/>
      <c r="BU82" s="13"/>
      <c r="BV82" s="13"/>
      <c r="BW82" s="13"/>
      <c r="BX82" s="13">
        <v>970</v>
      </c>
      <c r="BY82" s="13">
        <f t="shared" si="22"/>
        <v>4943</v>
      </c>
      <c r="BZ82" s="13">
        <v>4943</v>
      </c>
      <c r="CA82" s="13"/>
      <c r="CB82" s="13">
        <f t="shared" si="37"/>
        <v>5913</v>
      </c>
      <c r="CC82">
        <v>4943</v>
      </c>
    </row>
    <row r="83" spans="1:81">
      <c r="A83" s="13" t="s">
        <v>213</v>
      </c>
      <c r="B83" s="2">
        <v>77</v>
      </c>
      <c r="C83" s="4">
        <v>650168300</v>
      </c>
      <c r="D83" s="13" t="s">
        <v>144</v>
      </c>
      <c r="E83" s="6" t="s">
        <v>71</v>
      </c>
      <c r="F83" s="13" t="s">
        <v>252</v>
      </c>
      <c r="G83" s="14">
        <v>0.35</v>
      </c>
      <c r="H83" s="13"/>
      <c r="I83" s="14"/>
      <c r="J83" s="13"/>
      <c r="K83" s="13"/>
      <c r="L83" s="24">
        <v>3000</v>
      </c>
      <c r="M83" s="13">
        <v>0</v>
      </c>
      <c r="N83" s="13">
        <f t="shared" si="24"/>
        <v>0</v>
      </c>
      <c r="O83" s="13"/>
      <c r="P83" s="13"/>
      <c r="Q83" s="13">
        <v>2490</v>
      </c>
      <c r="R83" s="13">
        <f t="shared" si="21"/>
        <v>0</v>
      </c>
      <c r="S83" s="13">
        <f t="shared" si="26"/>
        <v>2490</v>
      </c>
      <c r="T83" s="13"/>
      <c r="U83" s="13"/>
      <c r="V83" s="58">
        <v>1770</v>
      </c>
      <c r="W83" s="13">
        <f t="shared" si="23"/>
        <v>0</v>
      </c>
      <c r="X83" s="13">
        <f t="shared" si="38"/>
        <v>0</v>
      </c>
      <c r="Y83" s="13">
        <f t="shared" si="27"/>
        <v>1770</v>
      </c>
      <c r="Z83" s="13"/>
      <c r="AA83" s="13"/>
      <c r="AB83" s="13">
        <v>1770</v>
      </c>
      <c r="AC83" s="13">
        <f t="shared" si="28"/>
        <v>0</v>
      </c>
      <c r="AD83" s="13">
        <v>0</v>
      </c>
      <c r="AE83" s="13">
        <f t="shared" si="29"/>
        <v>1770</v>
      </c>
      <c r="AF83" s="13"/>
      <c r="AG83" s="13"/>
      <c r="AH83" s="13">
        <v>1770</v>
      </c>
      <c r="AI83" s="56">
        <f t="shared" si="30"/>
        <v>0</v>
      </c>
      <c r="AJ83" s="56">
        <v>0</v>
      </c>
      <c r="AK83" s="13">
        <f t="shared" si="31"/>
        <v>1770</v>
      </c>
      <c r="AL83" s="13"/>
      <c r="AM83" s="13"/>
      <c r="AN83" s="13"/>
      <c r="AO83" s="13"/>
      <c r="AP83" s="65"/>
      <c r="AQ83" s="13"/>
      <c r="AR83" s="6">
        <v>5000</v>
      </c>
      <c r="AS83" s="6"/>
      <c r="AT83" s="6"/>
      <c r="AU83" s="6"/>
      <c r="AV83" s="6"/>
      <c r="AW83" s="6">
        <f t="shared" si="32"/>
        <v>5000</v>
      </c>
      <c r="AX83" s="13">
        <v>1266</v>
      </c>
      <c r="AY83" s="13">
        <v>4950</v>
      </c>
      <c r="AZ83" s="13">
        <f>(AJ83+AL83+AW83+AY83)-(AM83+AN83+AO83+AP83+AQ83+AR83+AS83+AT83+AU83)</f>
        <v>4950</v>
      </c>
      <c r="BA83" s="13">
        <v>4950</v>
      </c>
      <c r="BB83" s="13">
        <f t="shared" si="25"/>
        <v>6216</v>
      </c>
      <c r="BC83" s="13"/>
      <c r="BD83" s="13"/>
      <c r="BE83" s="13"/>
      <c r="BF83" s="13">
        <v>1026</v>
      </c>
      <c r="BG83" s="13">
        <f t="shared" si="33"/>
        <v>4950</v>
      </c>
      <c r="BH83" s="13">
        <v>4950</v>
      </c>
      <c r="BI83" s="13"/>
      <c r="BJ83" s="13">
        <f t="shared" si="34"/>
        <v>5976</v>
      </c>
      <c r="BK83" s="13"/>
      <c r="BL83" s="13"/>
      <c r="BM83" s="13"/>
      <c r="BN83" s="13"/>
      <c r="BO83" s="13">
        <v>666</v>
      </c>
      <c r="BP83" s="13">
        <f t="shared" si="35"/>
        <v>4950</v>
      </c>
      <c r="BQ83" s="13">
        <v>4950</v>
      </c>
      <c r="BR83" s="13"/>
      <c r="BS83" s="13">
        <f t="shared" si="36"/>
        <v>5616</v>
      </c>
      <c r="BT83" s="13"/>
      <c r="BU83" s="13"/>
      <c r="BV83" s="13"/>
      <c r="BW83" s="13"/>
      <c r="BX83" s="13">
        <v>666</v>
      </c>
      <c r="BY83" s="13">
        <f t="shared" si="22"/>
        <v>4950</v>
      </c>
      <c r="BZ83" s="13">
        <v>4950</v>
      </c>
      <c r="CA83" s="13"/>
      <c r="CB83" s="13">
        <f t="shared" si="37"/>
        <v>5616</v>
      </c>
      <c r="CC83">
        <v>4950</v>
      </c>
    </row>
    <row r="84" spans="1:81">
      <c r="A84" s="13" t="s">
        <v>163</v>
      </c>
      <c r="B84" s="2">
        <v>78</v>
      </c>
      <c r="C84" s="4">
        <v>650168400</v>
      </c>
      <c r="D84" s="13" t="s">
        <v>144</v>
      </c>
      <c r="E84" s="6" t="s">
        <v>72</v>
      </c>
      <c r="F84" s="13" t="s">
        <v>252</v>
      </c>
      <c r="G84" s="14" t="s">
        <v>163</v>
      </c>
      <c r="H84" s="13"/>
      <c r="I84" s="14"/>
      <c r="J84" s="13"/>
      <c r="K84" s="13"/>
      <c r="L84" s="24">
        <v>1689</v>
      </c>
      <c r="M84" s="13">
        <v>0</v>
      </c>
      <c r="N84" s="13">
        <f t="shared" si="24"/>
        <v>0</v>
      </c>
      <c r="O84" s="13"/>
      <c r="P84" s="13"/>
      <c r="Q84" s="13">
        <v>1604</v>
      </c>
      <c r="R84" s="13">
        <f t="shared" si="21"/>
        <v>0</v>
      </c>
      <c r="S84" s="13">
        <f t="shared" si="26"/>
        <v>1604</v>
      </c>
      <c r="T84" s="13"/>
      <c r="U84" s="13"/>
      <c r="V84" s="58">
        <v>1484</v>
      </c>
      <c r="W84" s="13">
        <f t="shared" si="23"/>
        <v>0</v>
      </c>
      <c r="X84" s="13">
        <f t="shared" si="38"/>
        <v>0</v>
      </c>
      <c r="Y84" s="13">
        <f t="shared" si="27"/>
        <v>1484</v>
      </c>
      <c r="Z84" s="13"/>
      <c r="AA84" s="13"/>
      <c r="AB84" s="13">
        <v>1484</v>
      </c>
      <c r="AC84" s="13">
        <f t="shared" si="28"/>
        <v>0</v>
      </c>
      <c r="AD84" s="13">
        <v>0</v>
      </c>
      <c r="AE84" s="13">
        <f t="shared" si="29"/>
        <v>1484</v>
      </c>
      <c r="AF84" s="13"/>
      <c r="AG84" s="13"/>
      <c r="AH84" s="13">
        <v>1484</v>
      </c>
      <c r="AI84" s="56">
        <f t="shared" si="30"/>
        <v>0</v>
      </c>
      <c r="AJ84" s="56">
        <v>0</v>
      </c>
      <c r="AK84" s="13">
        <f t="shared" si="31"/>
        <v>1484</v>
      </c>
      <c r="AL84" s="13"/>
      <c r="AM84" s="13"/>
      <c r="AN84" s="13"/>
      <c r="AO84" s="13"/>
      <c r="AP84" s="65"/>
      <c r="AQ84" s="13"/>
      <c r="AR84" s="65"/>
      <c r="AS84" s="65"/>
      <c r="AT84" s="65"/>
      <c r="AU84" s="65"/>
      <c r="AV84" s="65"/>
      <c r="AW84" s="6">
        <f t="shared" si="32"/>
        <v>0</v>
      </c>
      <c r="AX84" s="13">
        <v>1412</v>
      </c>
      <c r="AY84" s="13"/>
      <c r="AZ84" s="13">
        <f t="shared" si="39"/>
        <v>0</v>
      </c>
      <c r="BA84" s="13"/>
      <c r="BB84" s="13">
        <f t="shared" si="25"/>
        <v>1412</v>
      </c>
      <c r="BC84" s="13"/>
      <c r="BD84" s="13"/>
      <c r="BE84" s="13"/>
      <c r="BF84" s="13">
        <v>1372</v>
      </c>
      <c r="BG84" s="13">
        <f t="shared" si="33"/>
        <v>0</v>
      </c>
      <c r="BH84" s="13"/>
      <c r="BI84" s="13"/>
      <c r="BJ84" s="13">
        <f t="shared" si="34"/>
        <v>1372</v>
      </c>
      <c r="BK84" s="13"/>
      <c r="BL84" s="13"/>
      <c r="BM84" s="13"/>
      <c r="BN84" s="13"/>
      <c r="BO84" s="13">
        <v>1312</v>
      </c>
      <c r="BP84" s="13">
        <f t="shared" si="35"/>
        <v>0</v>
      </c>
      <c r="BQ84" s="13">
        <v>0</v>
      </c>
      <c r="BR84" s="13"/>
      <c r="BS84" s="13">
        <f t="shared" si="36"/>
        <v>1312</v>
      </c>
      <c r="BT84" s="13"/>
      <c r="BU84" s="13"/>
      <c r="BV84" s="13"/>
      <c r="BW84" s="13"/>
      <c r="BX84" s="13">
        <v>1312</v>
      </c>
      <c r="BY84" s="13">
        <f t="shared" si="22"/>
        <v>0</v>
      </c>
      <c r="BZ84" s="13">
        <v>0</v>
      </c>
      <c r="CA84" s="13"/>
      <c r="CB84" s="13">
        <f t="shared" si="37"/>
        <v>1312</v>
      </c>
    </row>
    <row r="85" spans="1:81">
      <c r="A85" s="13" t="s">
        <v>213</v>
      </c>
      <c r="B85" s="2">
        <v>79</v>
      </c>
      <c r="C85" s="4">
        <v>650168600</v>
      </c>
      <c r="D85" s="13" t="s">
        <v>144</v>
      </c>
      <c r="E85" s="6" t="s">
        <v>73</v>
      </c>
      <c r="F85" s="13" t="s">
        <v>252</v>
      </c>
      <c r="G85" s="14">
        <v>0.35</v>
      </c>
      <c r="H85" s="13"/>
      <c r="I85" s="14"/>
      <c r="J85" s="13"/>
      <c r="K85" s="13"/>
      <c r="L85" s="24">
        <v>3740</v>
      </c>
      <c r="M85" s="13">
        <v>0</v>
      </c>
      <c r="N85" s="13">
        <f t="shared" si="24"/>
        <v>0</v>
      </c>
      <c r="O85" s="13"/>
      <c r="P85" s="13"/>
      <c r="Q85" s="13">
        <v>3605</v>
      </c>
      <c r="R85" s="13">
        <f t="shared" si="21"/>
        <v>0</v>
      </c>
      <c r="S85" s="13">
        <f t="shared" si="26"/>
        <v>3605</v>
      </c>
      <c r="T85" s="13"/>
      <c r="U85" s="13"/>
      <c r="V85" s="58">
        <v>3245</v>
      </c>
      <c r="W85" s="13">
        <f t="shared" si="23"/>
        <v>0</v>
      </c>
      <c r="X85" s="13">
        <f t="shared" si="38"/>
        <v>0</v>
      </c>
      <c r="Y85" s="13">
        <f t="shared" si="27"/>
        <v>3245</v>
      </c>
      <c r="Z85" s="13"/>
      <c r="AA85" s="13"/>
      <c r="AB85" s="13">
        <v>3245</v>
      </c>
      <c r="AC85" s="13">
        <f t="shared" si="28"/>
        <v>0</v>
      </c>
      <c r="AD85" s="13">
        <v>0</v>
      </c>
      <c r="AE85" s="13">
        <f t="shared" si="29"/>
        <v>3245</v>
      </c>
      <c r="AF85" s="13"/>
      <c r="AG85" s="13"/>
      <c r="AH85" s="13">
        <v>3245</v>
      </c>
      <c r="AI85" s="56">
        <f t="shared" si="30"/>
        <v>0</v>
      </c>
      <c r="AJ85" s="56">
        <v>0</v>
      </c>
      <c r="AK85" s="13">
        <f t="shared" si="31"/>
        <v>3245</v>
      </c>
      <c r="AL85" s="13"/>
      <c r="AM85" s="13"/>
      <c r="AN85" s="13"/>
      <c r="AO85" s="13"/>
      <c r="AP85" s="65"/>
      <c r="AQ85" s="13"/>
      <c r="AR85" s="6">
        <v>4714</v>
      </c>
      <c r="AS85" s="6"/>
      <c r="AT85" s="6"/>
      <c r="AU85" s="6"/>
      <c r="AV85" s="6"/>
      <c r="AW85" s="6">
        <f t="shared" si="32"/>
        <v>4714</v>
      </c>
      <c r="AX85" s="13">
        <v>3029</v>
      </c>
      <c r="AY85" s="13">
        <v>4644</v>
      </c>
      <c r="AZ85" s="13">
        <f t="shared" ref="AZ85:AZ90" si="40">(AJ85+AL85+AW85+AY85)-(AM85+AN85+AO85+AP85+AQ85+AR85+AS85+AT85+AU85)</f>
        <v>4644</v>
      </c>
      <c r="BA85" s="13">
        <v>4644</v>
      </c>
      <c r="BB85" s="13">
        <f t="shared" si="25"/>
        <v>7673</v>
      </c>
      <c r="BC85" s="13"/>
      <c r="BD85" s="13"/>
      <c r="BE85" s="13"/>
      <c r="BF85" s="13">
        <v>4909</v>
      </c>
      <c r="BG85" s="13">
        <f t="shared" si="33"/>
        <v>4644</v>
      </c>
      <c r="BH85" s="13">
        <v>4644</v>
      </c>
      <c r="BI85" s="13"/>
      <c r="BJ85" s="13">
        <f t="shared" si="34"/>
        <v>9553</v>
      </c>
      <c r="BK85" s="13"/>
      <c r="BL85" s="13"/>
      <c r="BM85" s="13"/>
      <c r="BN85" s="13"/>
      <c r="BO85" s="13">
        <v>2729</v>
      </c>
      <c r="BP85" s="13">
        <f t="shared" si="35"/>
        <v>4644</v>
      </c>
      <c r="BQ85" s="13">
        <v>4644</v>
      </c>
      <c r="BR85" s="13"/>
      <c r="BS85" s="13">
        <f t="shared" si="36"/>
        <v>7373</v>
      </c>
      <c r="BT85" s="13"/>
      <c r="BU85" s="13"/>
      <c r="BV85" s="13"/>
      <c r="BW85" s="13"/>
      <c r="BX85" s="13">
        <v>2729</v>
      </c>
      <c r="BY85" s="13">
        <f t="shared" si="22"/>
        <v>4644</v>
      </c>
      <c r="BZ85" s="13">
        <v>4644</v>
      </c>
      <c r="CA85" s="13"/>
      <c r="CB85" s="13">
        <f t="shared" si="37"/>
        <v>7373</v>
      </c>
      <c r="CC85">
        <v>4644</v>
      </c>
    </row>
    <row r="86" spans="1:81">
      <c r="A86" s="13" t="s">
        <v>213</v>
      </c>
      <c r="B86" s="2">
        <v>80</v>
      </c>
      <c r="C86" s="4">
        <v>650168700</v>
      </c>
      <c r="D86" s="13" t="s">
        <v>144</v>
      </c>
      <c r="E86" s="6" t="s">
        <v>74</v>
      </c>
      <c r="F86" s="13" t="s">
        <v>252</v>
      </c>
      <c r="G86" s="14">
        <v>0.35</v>
      </c>
      <c r="H86" s="13"/>
      <c r="I86" s="14"/>
      <c r="J86" s="13"/>
      <c r="K86" s="13"/>
      <c r="L86" s="24">
        <v>8182</v>
      </c>
      <c r="M86" s="13">
        <v>0</v>
      </c>
      <c r="N86" s="13">
        <f t="shared" si="24"/>
        <v>0</v>
      </c>
      <c r="O86" s="13"/>
      <c r="P86" s="13"/>
      <c r="Q86" s="13">
        <v>7247</v>
      </c>
      <c r="R86" s="13">
        <f t="shared" si="21"/>
        <v>0</v>
      </c>
      <c r="S86" s="13">
        <f t="shared" si="26"/>
        <v>7247</v>
      </c>
      <c r="T86" s="13"/>
      <c r="U86" s="13"/>
      <c r="V86" s="58">
        <v>5927</v>
      </c>
      <c r="W86" s="13">
        <f t="shared" si="23"/>
        <v>0</v>
      </c>
      <c r="X86" s="13">
        <f t="shared" si="38"/>
        <v>0</v>
      </c>
      <c r="Y86" s="13">
        <f t="shared" si="27"/>
        <v>5927</v>
      </c>
      <c r="Z86" s="13"/>
      <c r="AA86" s="13"/>
      <c r="AB86" s="13">
        <v>5927</v>
      </c>
      <c r="AC86" s="13">
        <f t="shared" si="28"/>
        <v>0</v>
      </c>
      <c r="AD86" s="13">
        <v>0</v>
      </c>
      <c r="AE86" s="13">
        <f t="shared" si="29"/>
        <v>5927</v>
      </c>
      <c r="AF86" s="13"/>
      <c r="AG86" s="13"/>
      <c r="AH86" s="13">
        <v>5927</v>
      </c>
      <c r="AI86" s="56">
        <f t="shared" si="30"/>
        <v>0</v>
      </c>
      <c r="AJ86" s="56">
        <v>0</v>
      </c>
      <c r="AK86" s="13">
        <f t="shared" si="31"/>
        <v>5927</v>
      </c>
      <c r="AL86" s="13"/>
      <c r="AM86" s="13"/>
      <c r="AN86" s="13"/>
      <c r="AO86" s="13"/>
      <c r="AP86" s="65"/>
      <c r="AQ86" s="13"/>
      <c r="AR86" s="6">
        <v>5000</v>
      </c>
      <c r="AS86" s="6"/>
      <c r="AT86" s="6"/>
      <c r="AU86" s="6"/>
      <c r="AV86" s="6"/>
      <c r="AW86" s="6">
        <f t="shared" si="32"/>
        <v>5000</v>
      </c>
      <c r="AX86" s="13">
        <v>5135</v>
      </c>
      <c r="AY86" s="13">
        <v>4910</v>
      </c>
      <c r="AZ86" s="13">
        <f t="shared" si="40"/>
        <v>4910</v>
      </c>
      <c r="BA86" s="13">
        <v>4910</v>
      </c>
      <c r="BB86" s="13">
        <f t="shared" si="25"/>
        <v>10045</v>
      </c>
      <c r="BC86" s="13"/>
      <c r="BD86" s="13"/>
      <c r="BE86" s="13"/>
      <c r="BF86" s="13">
        <v>4695</v>
      </c>
      <c r="BG86" s="13">
        <f t="shared" si="33"/>
        <v>4910</v>
      </c>
      <c r="BH86" s="13">
        <v>4910</v>
      </c>
      <c r="BI86" s="13"/>
      <c r="BJ86" s="13">
        <f t="shared" si="34"/>
        <v>9605</v>
      </c>
      <c r="BK86" s="13"/>
      <c r="BL86" s="13"/>
      <c r="BM86" s="13"/>
      <c r="BN86" s="13"/>
      <c r="BO86" s="13">
        <v>4035</v>
      </c>
      <c r="BP86" s="13">
        <f t="shared" si="35"/>
        <v>4910</v>
      </c>
      <c r="BQ86" s="13">
        <v>4910</v>
      </c>
      <c r="BR86" s="13"/>
      <c r="BS86" s="13">
        <f t="shared" si="36"/>
        <v>8945</v>
      </c>
      <c r="BT86" s="13"/>
      <c r="BU86" s="13"/>
      <c r="BV86" s="13"/>
      <c r="BW86" s="13"/>
      <c r="BX86" s="13">
        <v>4035</v>
      </c>
      <c r="BY86" s="13">
        <f t="shared" si="22"/>
        <v>4910</v>
      </c>
      <c r="BZ86" s="13">
        <v>4910</v>
      </c>
      <c r="CA86" s="13"/>
      <c r="CB86" s="13">
        <f t="shared" si="37"/>
        <v>8945</v>
      </c>
      <c r="CC86">
        <v>4910</v>
      </c>
    </row>
    <row r="87" spans="1:81">
      <c r="A87" s="13" t="s">
        <v>213</v>
      </c>
      <c r="B87" s="2">
        <v>81</v>
      </c>
      <c r="C87" s="4">
        <v>650168800</v>
      </c>
      <c r="D87" s="13" t="s">
        <v>144</v>
      </c>
      <c r="E87" s="6" t="s">
        <v>75</v>
      </c>
      <c r="F87" s="13" t="s">
        <v>252</v>
      </c>
      <c r="G87" s="14">
        <v>0.35</v>
      </c>
      <c r="H87" s="13"/>
      <c r="I87" s="14"/>
      <c r="J87" s="13"/>
      <c r="K87" s="13"/>
      <c r="L87" s="24">
        <v>2525</v>
      </c>
      <c r="M87" s="13">
        <v>0</v>
      </c>
      <c r="N87" s="13">
        <f t="shared" si="24"/>
        <v>0</v>
      </c>
      <c r="O87" s="13"/>
      <c r="P87" s="13"/>
      <c r="Q87" s="13">
        <v>2270</v>
      </c>
      <c r="R87" s="13">
        <f t="shared" si="21"/>
        <v>0</v>
      </c>
      <c r="S87" s="13">
        <f t="shared" si="26"/>
        <v>2270</v>
      </c>
      <c r="T87" s="13"/>
      <c r="U87" s="13"/>
      <c r="V87" s="58">
        <v>1910</v>
      </c>
      <c r="W87" s="13">
        <f t="shared" si="23"/>
        <v>0</v>
      </c>
      <c r="X87" s="13">
        <f t="shared" si="38"/>
        <v>0</v>
      </c>
      <c r="Y87" s="13">
        <f t="shared" si="27"/>
        <v>1910</v>
      </c>
      <c r="Z87" s="13"/>
      <c r="AA87" s="13"/>
      <c r="AB87" s="13">
        <v>1910</v>
      </c>
      <c r="AC87" s="13">
        <f t="shared" si="28"/>
        <v>0</v>
      </c>
      <c r="AD87" s="13">
        <v>0</v>
      </c>
      <c r="AE87" s="13">
        <f t="shared" si="29"/>
        <v>1910</v>
      </c>
      <c r="AF87" s="13"/>
      <c r="AG87" s="13"/>
      <c r="AH87" s="13">
        <v>1910</v>
      </c>
      <c r="AI87" s="56">
        <f t="shared" si="30"/>
        <v>0</v>
      </c>
      <c r="AJ87" s="56">
        <v>0</v>
      </c>
      <c r="AK87" s="13">
        <f t="shared" si="31"/>
        <v>1910</v>
      </c>
      <c r="AL87" s="13"/>
      <c r="AM87" s="13"/>
      <c r="AN87" s="13"/>
      <c r="AO87" s="13"/>
      <c r="AP87" s="65">
        <v>4200</v>
      </c>
      <c r="AQ87" s="13"/>
      <c r="AR87" s="64"/>
      <c r="AS87" s="64"/>
      <c r="AT87" s="64"/>
      <c r="AU87" s="64"/>
      <c r="AV87" s="6"/>
      <c r="AW87" s="6">
        <f t="shared" si="32"/>
        <v>4200</v>
      </c>
      <c r="AX87" s="13">
        <v>1694</v>
      </c>
      <c r="AY87" s="13">
        <v>4050</v>
      </c>
      <c r="AZ87" s="13">
        <f t="shared" si="40"/>
        <v>4050</v>
      </c>
      <c r="BA87" s="13">
        <v>4050</v>
      </c>
      <c r="BB87" s="13">
        <f t="shared" si="25"/>
        <v>5744</v>
      </c>
      <c r="BC87" s="13"/>
      <c r="BD87" s="13"/>
      <c r="BE87" s="13"/>
      <c r="BF87" s="13">
        <v>1574</v>
      </c>
      <c r="BG87" s="13">
        <f t="shared" si="33"/>
        <v>4050</v>
      </c>
      <c r="BH87" s="13">
        <v>4050</v>
      </c>
      <c r="BI87" s="13"/>
      <c r="BJ87" s="13">
        <f t="shared" si="34"/>
        <v>5624</v>
      </c>
      <c r="BK87" s="13"/>
      <c r="BL87" s="13"/>
      <c r="BM87" s="13"/>
      <c r="BN87" s="13"/>
      <c r="BO87" s="13">
        <v>1394</v>
      </c>
      <c r="BP87" s="13">
        <f t="shared" si="35"/>
        <v>4050</v>
      </c>
      <c r="BQ87" s="13">
        <v>4050</v>
      </c>
      <c r="BR87" s="13"/>
      <c r="BS87" s="13">
        <f t="shared" si="36"/>
        <v>5444</v>
      </c>
      <c r="BT87" s="13"/>
      <c r="BU87" s="13"/>
      <c r="BV87" s="13"/>
      <c r="BW87" s="13"/>
      <c r="BX87" s="13">
        <v>1394</v>
      </c>
      <c r="BY87" s="13">
        <f t="shared" si="22"/>
        <v>4050</v>
      </c>
      <c r="BZ87" s="13">
        <v>4050</v>
      </c>
      <c r="CA87" s="13"/>
      <c r="CB87" s="13">
        <f t="shared" si="37"/>
        <v>5444</v>
      </c>
      <c r="CC87">
        <v>4050</v>
      </c>
    </row>
    <row r="88" spans="1:81">
      <c r="A88" s="13" t="s">
        <v>213</v>
      </c>
      <c r="B88" s="2">
        <v>82</v>
      </c>
      <c r="C88" s="4">
        <v>650169100</v>
      </c>
      <c r="D88" s="13" t="s">
        <v>144</v>
      </c>
      <c r="E88" s="6" t="s">
        <v>76</v>
      </c>
      <c r="F88" s="13" t="s">
        <v>252</v>
      </c>
      <c r="G88" s="14">
        <v>0.35</v>
      </c>
      <c r="H88" s="13"/>
      <c r="I88" s="14"/>
      <c r="J88" s="13"/>
      <c r="K88" s="13"/>
      <c r="L88" s="13">
        <v>0</v>
      </c>
      <c r="M88" s="13">
        <v>0</v>
      </c>
      <c r="N88" s="13">
        <f t="shared" si="24"/>
        <v>0</v>
      </c>
      <c r="O88" s="13"/>
      <c r="P88" s="13"/>
      <c r="Q88" s="13">
        <v>0</v>
      </c>
      <c r="R88" s="13">
        <f t="shared" si="21"/>
        <v>0</v>
      </c>
      <c r="S88" s="13">
        <f t="shared" si="26"/>
        <v>0</v>
      </c>
      <c r="T88" s="13"/>
      <c r="U88" s="13"/>
      <c r="V88" s="58">
        <v>0</v>
      </c>
      <c r="W88" s="13">
        <f t="shared" si="23"/>
        <v>0</v>
      </c>
      <c r="X88" s="13">
        <f t="shared" si="38"/>
        <v>0</v>
      </c>
      <c r="Y88" s="13">
        <f t="shared" si="27"/>
        <v>0</v>
      </c>
      <c r="Z88" s="13"/>
      <c r="AA88" s="13"/>
      <c r="AB88" s="13">
        <v>0</v>
      </c>
      <c r="AC88" s="13">
        <f t="shared" si="28"/>
        <v>0</v>
      </c>
      <c r="AD88" s="13">
        <v>0</v>
      </c>
      <c r="AE88" s="13">
        <f t="shared" si="29"/>
        <v>0</v>
      </c>
      <c r="AF88" s="13"/>
      <c r="AG88" s="13"/>
      <c r="AH88" s="13">
        <v>0</v>
      </c>
      <c r="AI88" s="56">
        <f t="shared" si="30"/>
        <v>0</v>
      </c>
      <c r="AJ88" s="56">
        <v>0</v>
      </c>
      <c r="AK88" s="13">
        <f t="shared" si="31"/>
        <v>0</v>
      </c>
      <c r="AL88" s="13"/>
      <c r="AM88" s="13"/>
      <c r="AN88" s="13"/>
      <c r="AO88" s="13"/>
      <c r="AP88" s="65">
        <v>5000</v>
      </c>
      <c r="AQ88" s="13"/>
      <c r="AR88" s="64"/>
      <c r="AS88" s="64"/>
      <c r="AT88" s="64"/>
      <c r="AU88" s="64"/>
      <c r="AV88" s="6">
        <v>5000</v>
      </c>
      <c r="AW88" s="6">
        <f t="shared" si="32"/>
        <v>10000</v>
      </c>
      <c r="AX88" s="13">
        <v>0</v>
      </c>
      <c r="AY88" s="13">
        <v>4680</v>
      </c>
      <c r="AZ88" s="13">
        <f t="shared" si="40"/>
        <v>9680</v>
      </c>
      <c r="BA88" s="13">
        <v>9680</v>
      </c>
      <c r="BB88" s="13">
        <f t="shared" si="25"/>
        <v>9680</v>
      </c>
      <c r="BC88" s="13"/>
      <c r="BD88" s="13"/>
      <c r="BE88" s="13"/>
      <c r="BF88" s="13">
        <v>0</v>
      </c>
      <c r="BG88" s="13">
        <f t="shared" si="33"/>
        <v>9680</v>
      </c>
      <c r="BH88" s="13">
        <v>9680</v>
      </c>
      <c r="BI88" s="13"/>
      <c r="BJ88" s="13">
        <f t="shared" si="34"/>
        <v>9680</v>
      </c>
      <c r="BK88" s="13"/>
      <c r="BL88" s="13"/>
      <c r="BM88" s="13"/>
      <c r="BN88" s="13"/>
      <c r="BO88" s="13">
        <v>0</v>
      </c>
      <c r="BP88" s="13">
        <f t="shared" si="35"/>
        <v>9680</v>
      </c>
      <c r="BQ88" s="13">
        <v>9680</v>
      </c>
      <c r="BR88" s="13"/>
      <c r="BS88" s="13">
        <f t="shared" si="36"/>
        <v>9680</v>
      </c>
      <c r="BT88" s="13"/>
      <c r="BU88" s="13"/>
      <c r="BV88" s="13"/>
      <c r="BW88" s="13"/>
      <c r="BX88" s="13">
        <v>0</v>
      </c>
      <c r="BY88" s="13">
        <f t="shared" si="22"/>
        <v>9680</v>
      </c>
      <c r="BZ88" s="13">
        <v>9680</v>
      </c>
      <c r="CA88" s="13"/>
      <c r="CB88" s="13">
        <f t="shared" si="37"/>
        <v>9680</v>
      </c>
      <c r="CC88">
        <v>9680</v>
      </c>
    </row>
    <row r="89" spans="1:81">
      <c r="A89" s="13" t="s">
        <v>322</v>
      </c>
      <c r="B89" s="2">
        <v>83</v>
      </c>
      <c r="C89" s="4">
        <v>650170200</v>
      </c>
      <c r="D89" s="13" t="s">
        <v>144</v>
      </c>
      <c r="E89" s="6" t="s">
        <v>77</v>
      </c>
      <c r="F89" s="13" t="s">
        <v>252</v>
      </c>
      <c r="G89" s="14">
        <v>0.35</v>
      </c>
      <c r="H89" s="13"/>
      <c r="I89" s="14"/>
      <c r="J89" s="13"/>
      <c r="K89" s="13"/>
      <c r="L89" s="24">
        <v>6648</v>
      </c>
      <c r="M89" s="13">
        <v>0</v>
      </c>
      <c r="N89" s="13">
        <f t="shared" si="24"/>
        <v>0</v>
      </c>
      <c r="O89" s="36"/>
      <c r="P89" s="13"/>
      <c r="Q89" s="13">
        <v>5628</v>
      </c>
      <c r="R89" s="13">
        <f t="shared" si="21"/>
        <v>0</v>
      </c>
      <c r="S89" s="13">
        <f t="shared" si="26"/>
        <v>5628</v>
      </c>
      <c r="T89" s="13"/>
      <c r="U89" s="13"/>
      <c r="V89" s="58">
        <v>4188</v>
      </c>
      <c r="W89" s="13">
        <f t="shared" si="23"/>
        <v>0</v>
      </c>
      <c r="X89" s="13">
        <f t="shared" si="38"/>
        <v>0</v>
      </c>
      <c r="Y89" s="13">
        <f t="shared" si="27"/>
        <v>4188</v>
      </c>
      <c r="Z89" s="13"/>
      <c r="AA89" s="13"/>
      <c r="AB89" s="13">
        <v>4188</v>
      </c>
      <c r="AC89" s="13">
        <f t="shared" si="28"/>
        <v>0</v>
      </c>
      <c r="AD89" s="13">
        <v>0</v>
      </c>
      <c r="AE89" s="13">
        <f t="shared" si="29"/>
        <v>4188</v>
      </c>
      <c r="AF89" s="13"/>
      <c r="AG89" s="13"/>
      <c r="AH89" s="13">
        <v>4188</v>
      </c>
      <c r="AI89" s="56">
        <f t="shared" si="30"/>
        <v>0</v>
      </c>
      <c r="AJ89" s="56">
        <v>0</v>
      </c>
      <c r="AK89" s="13">
        <f t="shared" si="31"/>
        <v>4188</v>
      </c>
      <c r="AL89" s="13"/>
      <c r="AM89" s="13"/>
      <c r="AN89" s="13"/>
      <c r="AO89" s="13"/>
      <c r="AP89" s="65"/>
      <c r="AQ89" s="13"/>
      <c r="AR89" s="6">
        <v>5000</v>
      </c>
      <c r="AS89" s="6"/>
      <c r="AT89" s="6"/>
      <c r="AU89" s="6"/>
      <c r="AV89" s="6"/>
      <c r="AW89" s="6">
        <f t="shared" si="32"/>
        <v>5000</v>
      </c>
      <c r="AX89" s="13">
        <v>3336</v>
      </c>
      <c r="AY89" s="13">
        <v>4850</v>
      </c>
      <c r="AZ89" s="13">
        <f t="shared" si="40"/>
        <v>4850</v>
      </c>
      <c r="BA89" s="13">
        <v>4850</v>
      </c>
      <c r="BB89" s="13">
        <f t="shared" si="25"/>
        <v>8186</v>
      </c>
      <c r="BC89" s="13"/>
      <c r="BD89" s="13"/>
      <c r="BE89" s="13"/>
      <c r="BF89" s="13">
        <v>2865</v>
      </c>
      <c r="BG89" s="13">
        <f t="shared" si="33"/>
        <v>4850</v>
      </c>
      <c r="BH89" s="13">
        <v>4850</v>
      </c>
      <c r="BI89" s="13"/>
      <c r="BJ89" s="13">
        <f t="shared" si="34"/>
        <v>7715</v>
      </c>
      <c r="BK89" s="13"/>
      <c r="BL89" s="13"/>
      <c r="BM89" s="13"/>
      <c r="BN89" s="13"/>
      <c r="BO89" s="13">
        <v>2136</v>
      </c>
      <c r="BP89" s="13">
        <f t="shared" si="35"/>
        <v>4850</v>
      </c>
      <c r="BQ89" s="13">
        <v>4850</v>
      </c>
      <c r="BR89" s="13"/>
      <c r="BS89" s="13">
        <f t="shared" si="36"/>
        <v>6986</v>
      </c>
      <c r="BT89" s="13"/>
      <c r="BU89" s="13"/>
      <c r="BV89" s="13"/>
      <c r="BW89" s="13"/>
      <c r="BX89" s="13">
        <v>2136</v>
      </c>
      <c r="BY89" s="13">
        <f t="shared" si="22"/>
        <v>4850</v>
      </c>
      <c r="BZ89" s="13">
        <v>4850</v>
      </c>
      <c r="CA89" s="13"/>
      <c r="CB89" s="13">
        <f t="shared" si="37"/>
        <v>6986</v>
      </c>
      <c r="CC89">
        <v>4850</v>
      </c>
    </row>
    <row r="90" spans="1:81">
      <c r="A90" s="13" t="s">
        <v>322</v>
      </c>
      <c r="B90" s="2">
        <v>84</v>
      </c>
      <c r="C90" s="4">
        <v>650171500</v>
      </c>
      <c r="D90" s="13" t="s">
        <v>144</v>
      </c>
      <c r="E90" s="6" t="s">
        <v>78</v>
      </c>
      <c r="F90" s="13" t="s">
        <v>252</v>
      </c>
      <c r="G90" s="14">
        <v>0.35</v>
      </c>
      <c r="H90" s="13"/>
      <c r="I90" s="14"/>
      <c r="J90" s="13"/>
      <c r="K90" s="13"/>
      <c r="L90" s="24">
        <v>5980</v>
      </c>
      <c r="M90" s="13">
        <v>0</v>
      </c>
      <c r="N90" s="13">
        <f t="shared" si="24"/>
        <v>0</v>
      </c>
      <c r="O90" s="13"/>
      <c r="P90" s="13"/>
      <c r="Q90" s="13">
        <v>5050</v>
      </c>
      <c r="R90" s="13">
        <f t="shared" si="21"/>
        <v>0</v>
      </c>
      <c r="S90" s="13">
        <f t="shared" si="26"/>
        <v>5050</v>
      </c>
      <c r="T90" s="13"/>
      <c r="U90" s="13"/>
      <c r="V90" s="58">
        <v>3360</v>
      </c>
      <c r="W90" s="13">
        <f t="shared" si="23"/>
        <v>0</v>
      </c>
      <c r="X90" s="13">
        <f t="shared" si="38"/>
        <v>0</v>
      </c>
      <c r="Y90" s="13">
        <f t="shared" si="27"/>
        <v>3360</v>
      </c>
      <c r="Z90" s="13"/>
      <c r="AA90" s="13"/>
      <c r="AB90" s="13">
        <v>3360</v>
      </c>
      <c r="AC90" s="13">
        <f t="shared" si="28"/>
        <v>0</v>
      </c>
      <c r="AD90" s="13">
        <v>0</v>
      </c>
      <c r="AE90" s="13">
        <f t="shared" si="29"/>
        <v>3360</v>
      </c>
      <c r="AF90" s="13"/>
      <c r="AG90" s="13"/>
      <c r="AH90" s="13">
        <v>3360</v>
      </c>
      <c r="AI90" s="56">
        <f t="shared" si="30"/>
        <v>0</v>
      </c>
      <c r="AJ90" s="56">
        <v>0</v>
      </c>
      <c r="AK90" s="13">
        <f t="shared" si="31"/>
        <v>3360</v>
      </c>
      <c r="AL90" s="13"/>
      <c r="AM90" s="13"/>
      <c r="AN90" s="13"/>
      <c r="AO90" s="13"/>
      <c r="AP90" s="65"/>
      <c r="AQ90" s="13"/>
      <c r="AR90" s="6">
        <v>5000</v>
      </c>
      <c r="AS90" s="6"/>
      <c r="AT90" s="6"/>
      <c r="AU90" s="6"/>
      <c r="AV90" s="6"/>
      <c r="AW90" s="6">
        <f t="shared" si="32"/>
        <v>5000</v>
      </c>
      <c r="AX90" s="13">
        <v>2576</v>
      </c>
      <c r="AY90" s="13">
        <v>4900</v>
      </c>
      <c r="AZ90" s="13">
        <f t="shared" si="40"/>
        <v>4900</v>
      </c>
      <c r="BA90" s="13">
        <v>4900</v>
      </c>
      <c r="BB90" s="13">
        <f t="shared" si="25"/>
        <v>7476</v>
      </c>
      <c r="BC90" s="13"/>
      <c r="BD90" s="13"/>
      <c r="BE90" s="13"/>
      <c r="BF90" s="13">
        <v>2176</v>
      </c>
      <c r="BG90" s="13">
        <f t="shared" si="33"/>
        <v>4900</v>
      </c>
      <c r="BH90" s="13">
        <v>4900</v>
      </c>
      <c r="BI90" s="13"/>
      <c r="BJ90" s="13">
        <f t="shared" si="34"/>
        <v>7076</v>
      </c>
      <c r="BK90" s="13"/>
      <c r="BL90" s="13"/>
      <c r="BM90" s="13"/>
      <c r="BN90" s="13"/>
      <c r="BO90" s="13">
        <v>1576</v>
      </c>
      <c r="BP90" s="13">
        <f t="shared" si="35"/>
        <v>4900</v>
      </c>
      <c r="BQ90" s="13">
        <v>4900</v>
      </c>
      <c r="BR90" s="13"/>
      <c r="BS90" s="13">
        <f t="shared" si="36"/>
        <v>6476</v>
      </c>
      <c r="BT90" s="13"/>
      <c r="BU90" s="13"/>
      <c r="BV90" s="13"/>
      <c r="BW90" s="13"/>
      <c r="BX90" s="13">
        <v>1576</v>
      </c>
      <c r="BY90" s="13">
        <f t="shared" si="22"/>
        <v>4900</v>
      </c>
      <c r="BZ90" s="13">
        <v>4900</v>
      </c>
      <c r="CA90" s="13"/>
      <c r="CB90" s="13">
        <f t="shared" si="37"/>
        <v>6476</v>
      </c>
      <c r="CC90">
        <v>4900</v>
      </c>
    </row>
    <row r="91" spans="1:81">
      <c r="A91" s="13" t="s">
        <v>322</v>
      </c>
      <c r="B91" s="2">
        <v>85</v>
      </c>
      <c r="C91" s="4">
        <v>650172000</v>
      </c>
      <c r="D91" s="13" t="s">
        <v>144</v>
      </c>
      <c r="E91" s="6" t="s">
        <v>79</v>
      </c>
      <c r="F91" s="13" t="s">
        <v>252</v>
      </c>
      <c r="G91" s="14">
        <v>0.35</v>
      </c>
      <c r="H91" s="13"/>
      <c r="I91" s="14"/>
      <c r="J91" s="13"/>
      <c r="K91" s="13"/>
      <c r="L91" s="24">
        <v>4958</v>
      </c>
      <c r="M91" s="13">
        <v>0</v>
      </c>
      <c r="N91" s="13">
        <f t="shared" si="24"/>
        <v>0</v>
      </c>
      <c r="O91" s="13"/>
      <c r="P91" s="13"/>
      <c r="Q91" s="13">
        <v>4878</v>
      </c>
      <c r="R91" s="13">
        <f t="shared" si="21"/>
        <v>0</v>
      </c>
      <c r="S91" s="13">
        <f t="shared" si="26"/>
        <v>4878</v>
      </c>
      <c r="T91" s="13"/>
      <c r="U91" s="13"/>
      <c r="V91" s="58">
        <v>4798</v>
      </c>
      <c r="W91" s="13">
        <f t="shared" si="23"/>
        <v>0</v>
      </c>
      <c r="X91" s="13">
        <f t="shared" si="38"/>
        <v>0</v>
      </c>
      <c r="Y91" s="13">
        <f t="shared" si="27"/>
        <v>4798</v>
      </c>
      <c r="Z91" s="13"/>
      <c r="AA91" s="13"/>
      <c r="AB91" s="13">
        <v>4798</v>
      </c>
      <c r="AC91" s="13">
        <f t="shared" si="28"/>
        <v>0</v>
      </c>
      <c r="AD91" s="13">
        <v>0</v>
      </c>
      <c r="AE91" s="13">
        <f t="shared" si="29"/>
        <v>4798</v>
      </c>
      <c r="AF91" s="13"/>
      <c r="AG91" s="13"/>
      <c r="AH91" s="13">
        <v>4798</v>
      </c>
      <c r="AI91" s="56">
        <f t="shared" si="30"/>
        <v>0</v>
      </c>
      <c r="AJ91" s="56">
        <v>0</v>
      </c>
      <c r="AK91" s="13">
        <f t="shared" si="31"/>
        <v>4798</v>
      </c>
      <c r="AL91" s="13"/>
      <c r="AM91" s="13"/>
      <c r="AN91" s="13"/>
      <c r="AO91" s="13"/>
      <c r="AP91" s="65"/>
      <c r="AQ91" s="13"/>
      <c r="AR91" s="65"/>
      <c r="AS91" s="65"/>
      <c r="AT91" s="65"/>
      <c r="AU91" s="65"/>
      <c r="AV91" s="65">
        <v>5000</v>
      </c>
      <c r="AW91" s="6">
        <f t="shared" si="32"/>
        <v>5000</v>
      </c>
      <c r="AX91" s="13">
        <v>4758</v>
      </c>
      <c r="AY91" s="13"/>
      <c r="AZ91" s="13">
        <f t="shared" si="39"/>
        <v>5000</v>
      </c>
      <c r="BA91" s="13">
        <v>5000</v>
      </c>
      <c r="BB91" s="13">
        <f t="shared" si="25"/>
        <v>9758</v>
      </c>
      <c r="BC91" s="13"/>
      <c r="BD91" s="13"/>
      <c r="BE91" s="13"/>
      <c r="BF91" s="13">
        <v>4758</v>
      </c>
      <c r="BG91" s="13">
        <f t="shared" si="33"/>
        <v>5000</v>
      </c>
      <c r="BH91" s="13">
        <v>5000</v>
      </c>
      <c r="BI91" s="13"/>
      <c r="BJ91" s="13">
        <f t="shared" si="34"/>
        <v>9758</v>
      </c>
      <c r="BK91" s="13"/>
      <c r="BL91" s="13"/>
      <c r="BM91" s="13"/>
      <c r="BN91" s="13"/>
      <c r="BO91" s="13">
        <v>4758</v>
      </c>
      <c r="BP91" s="13">
        <f t="shared" si="35"/>
        <v>5000</v>
      </c>
      <c r="BQ91" s="13">
        <v>5000</v>
      </c>
      <c r="BR91" s="13"/>
      <c r="BS91" s="13">
        <f t="shared" si="36"/>
        <v>9758</v>
      </c>
      <c r="BT91" s="13"/>
      <c r="BU91" s="13"/>
      <c r="BV91" s="13"/>
      <c r="BW91" s="13"/>
      <c r="BX91" s="13">
        <v>4758</v>
      </c>
      <c r="BY91" s="13">
        <f t="shared" si="22"/>
        <v>5000</v>
      </c>
      <c r="BZ91" s="13">
        <v>5000</v>
      </c>
      <c r="CA91" s="13"/>
      <c r="CB91" s="13">
        <f t="shared" si="37"/>
        <v>9758</v>
      </c>
      <c r="CC91">
        <v>5000</v>
      </c>
    </row>
    <row r="92" spans="1:81">
      <c r="A92" s="13" t="s">
        <v>322</v>
      </c>
      <c r="B92" s="2">
        <v>86</v>
      </c>
      <c r="C92" s="4">
        <v>650172100</v>
      </c>
      <c r="D92" s="13" t="s">
        <v>144</v>
      </c>
      <c r="E92" s="6" t="s">
        <v>80</v>
      </c>
      <c r="F92" s="13" t="s">
        <v>252</v>
      </c>
      <c r="G92" s="14">
        <v>0.35</v>
      </c>
      <c r="H92" s="13"/>
      <c r="I92" s="14"/>
      <c r="J92" s="13"/>
      <c r="K92" s="13"/>
      <c r="L92" s="24">
        <v>2500</v>
      </c>
      <c r="M92" s="13">
        <v>0</v>
      </c>
      <c r="N92" s="13">
        <f t="shared" si="24"/>
        <v>0</v>
      </c>
      <c r="O92" s="13"/>
      <c r="P92" s="13"/>
      <c r="Q92" s="13">
        <v>2330</v>
      </c>
      <c r="R92" s="13">
        <f t="shared" si="21"/>
        <v>0</v>
      </c>
      <c r="S92" s="13">
        <f t="shared" si="26"/>
        <v>2330</v>
      </c>
      <c r="T92" s="13"/>
      <c r="U92" s="13"/>
      <c r="V92" s="58">
        <v>2090</v>
      </c>
      <c r="W92" s="13">
        <f t="shared" si="23"/>
        <v>0</v>
      </c>
      <c r="X92" s="13">
        <f t="shared" si="38"/>
        <v>0</v>
      </c>
      <c r="Y92" s="13">
        <f t="shared" si="27"/>
        <v>2090</v>
      </c>
      <c r="Z92" s="13"/>
      <c r="AA92" s="13"/>
      <c r="AB92" s="13">
        <v>2090</v>
      </c>
      <c r="AC92" s="13">
        <f t="shared" si="28"/>
        <v>0</v>
      </c>
      <c r="AD92" s="13">
        <v>0</v>
      </c>
      <c r="AE92" s="13">
        <f t="shared" si="29"/>
        <v>2090</v>
      </c>
      <c r="AF92" s="13"/>
      <c r="AG92" s="13"/>
      <c r="AH92" s="13">
        <v>2090</v>
      </c>
      <c r="AI92" s="56">
        <f t="shared" si="30"/>
        <v>0</v>
      </c>
      <c r="AJ92" s="56">
        <v>0</v>
      </c>
      <c r="AK92" s="13">
        <f t="shared" si="31"/>
        <v>2090</v>
      </c>
      <c r="AL92" s="13"/>
      <c r="AM92" s="13"/>
      <c r="AN92" s="13"/>
      <c r="AO92" s="13"/>
      <c r="AP92" s="65"/>
      <c r="AQ92" s="13"/>
      <c r="AR92" s="6">
        <v>4919</v>
      </c>
      <c r="AS92" s="6"/>
      <c r="AT92" s="6"/>
      <c r="AU92" s="6"/>
      <c r="AV92" s="6"/>
      <c r="AW92" s="6">
        <f t="shared" si="32"/>
        <v>4919</v>
      </c>
      <c r="AX92" s="13">
        <v>1946</v>
      </c>
      <c r="AY92" s="13">
        <v>4899</v>
      </c>
      <c r="AZ92" s="13">
        <f>(AJ92+AL92+AW92+AY92)-(AM92+AN92+AO92+AP92+AQ92+AR92+AS92+AT92+AU92)</f>
        <v>4899</v>
      </c>
      <c r="BA92" s="13">
        <v>4899</v>
      </c>
      <c r="BB92" s="13">
        <f t="shared" si="25"/>
        <v>6845</v>
      </c>
      <c r="BC92" s="13"/>
      <c r="BD92" s="13"/>
      <c r="BE92" s="13"/>
      <c r="BF92" s="13">
        <v>1866</v>
      </c>
      <c r="BG92" s="13">
        <f t="shared" si="33"/>
        <v>4899</v>
      </c>
      <c r="BH92" s="13">
        <v>4899</v>
      </c>
      <c r="BI92" s="13"/>
      <c r="BJ92" s="13">
        <f t="shared" si="34"/>
        <v>6765</v>
      </c>
      <c r="BK92" s="13"/>
      <c r="BL92" s="13"/>
      <c r="BM92" s="13"/>
      <c r="BN92" s="13"/>
      <c r="BO92" s="13">
        <v>1746</v>
      </c>
      <c r="BP92" s="13">
        <f t="shared" si="35"/>
        <v>4899</v>
      </c>
      <c r="BQ92" s="13">
        <v>4899</v>
      </c>
      <c r="BR92" s="13"/>
      <c r="BS92" s="13">
        <f t="shared" si="36"/>
        <v>6645</v>
      </c>
      <c r="BT92" s="13"/>
      <c r="BU92" s="13"/>
      <c r="BV92" s="13"/>
      <c r="BW92" s="13"/>
      <c r="BX92" s="13">
        <v>1746</v>
      </c>
      <c r="BY92" s="13">
        <f t="shared" si="22"/>
        <v>4899</v>
      </c>
      <c r="BZ92" s="13">
        <v>4899</v>
      </c>
      <c r="CA92" s="13"/>
      <c r="CB92" s="13">
        <f t="shared" si="37"/>
        <v>6645</v>
      </c>
      <c r="CC92">
        <v>4899</v>
      </c>
    </row>
    <row r="93" spans="1:81">
      <c r="A93" s="13" t="s">
        <v>322</v>
      </c>
      <c r="B93" s="2">
        <v>87</v>
      </c>
      <c r="C93" s="4">
        <v>650172600</v>
      </c>
      <c r="D93" s="13" t="s">
        <v>144</v>
      </c>
      <c r="E93" s="6" t="s">
        <v>81</v>
      </c>
      <c r="F93" s="13" t="s">
        <v>252</v>
      </c>
      <c r="G93" s="14">
        <v>0.35</v>
      </c>
      <c r="H93" s="13"/>
      <c r="I93" s="14"/>
      <c r="J93" s="13"/>
      <c r="K93" s="13"/>
      <c r="L93" s="24">
        <v>6088</v>
      </c>
      <c r="M93" s="13">
        <v>0</v>
      </c>
      <c r="N93" s="13">
        <f t="shared" si="24"/>
        <v>0</v>
      </c>
      <c r="O93" s="13"/>
      <c r="P93" s="13"/>
      <c r="Q93" s="13">
        <v>5493</v>
      </c>
      <c r="R93" s="13">
        <f t="shared" si="21"/>
        <v>0</v>
      </c>
      <c r="S93" s="13">
        <f t="shared" si="26"/>
        <v>5493</v>
      </c>
      <c r="T93" s="13"/>
      <c r="U93" s="13"/>
      <c r="V93" s="58">
        <v>4653</v>
      </c>
      <c r="W93" s="13">
        <f t="shared" si="23"/>
        <v>0</v>
      </c>
      <c r="X93" s="13">
        <f t="shared" si="38"/>
        <v>0</v>
      </c>
      <c r="Y93" s="13">
        <f t="shared" si="27"/>
        <v>4653</v>
      </c>
      <c r="Z93" s="13"/>
      <c r="AA93" s="13"/>
      <c r="AB93" s="13">
        <v>4653</v>
      </c>
      <c r="AC93" s="13">
        <f t="shared" si="28"/>
        <v>0</v>
      </c>
      <c r="AD93" s="13">
        <v>0</v>
      </c>
      <c r="AE93" s="13">
        <f t="shared" si="29"/>
        <v>4653</v>
      </c>
      <c r="AF93" s="13"/>
      <c r="AG93" s="13"/>
      <c r="AH93" s="13">
        <v>4653</v>
      </c>
      <c r="AI93" s="56">
        <f t="shared" si="30"/>
        <v>0</v>
      </c>
      <c r="AJ93" s="56">
        <v>0</v>
      </c>
      <c r="AK93" s="13">
        <f t="shared" si="31"/>
        <v>4653</v>
      </c>
      <c r="AL93" s="13"/>
      <c r="AM93" s="13"/>
      <c r="AN93" s="13"/>
      <c r="AO93" s="13"/>
      <c r="AP93" s="65"/>
      <c r="AQ93" s="13"/>
      <c r="AR93" s="6">
        <v>5000</v>
      </c>
      <c r="AS93" s="6"/>
      <c r="AT93" s="6"/>
      <c r="AU93" s="6"/>
      <c r="AV93" s="6"/>
      <c r="AW93" s="6">
        <f t="shared" si="32"/>
        <v>5000</v>
      </c>
      <c r="AX93" s="13">
        <v>4149</v>
      </c>
      <c r="AY93" s="13">
        <v>4930</v>
      </c>
      <c r="AZ93" s="13">
        <f>(AJ93+AL93+AW93+AY93)-(AM93+AN93+AO93+AP93+AQ93+AR93+AS93+AT93+AU93)</f>
        <v>4930</v>
      </c>
      <c r="BA93" s="13">
        <v>4930</v>
      </c>
      <c r="BB93" s="13">
        <f t="shared" si="25"/>
        <v>9079</v>
      </c>
      <c r="BC93" s="13"/>
      <c r="BD93" s="13"/>
      <c r="BE93" s="13"/>
      <c r="BF93" s="13">
        <v>3869</v>
      </c>
      <c r="BG93" s="13">
        <f t="shared" si="33"/>
        <v>4930</v>
      </c>
      <c r="BH93" s="13">
        <v>4930</v>
      </c>
      <c r="BI93" s="13"/>
      <c r="BJ93" s="13">
        <f t="shared" si="34"/>
        <v>8799</v>
      </c>
      <c r="BK93" s="13"/>
      <c r="BL93" s="13"/>
      <c r="BM93" s="13"/>
      <c r="BN93" s="13"/>
      <c r="BO93" s="13">
        <v>3449</v>
      </c>
      <c r="BP93" s="13">
        <f t="shared" si="35"/>
        <v>4930</v>
      </c>
      <c r="BQ93" s="13">
        <v>4930</v>
      </c>
      <c r="BR93" s="13"/>
      <c r="BS93" s="13">
        <f t="shared" si="36"/>
        <v>8379</v>
      </c>
      <c r="BT93" s="13"/>
      <c r="BU93" s="13"/>
      <c r="BV93" s="13"/>
      <c r="BW93" s="13"/>
      <c r="BX93" s="13">
        <v>3449</v>
      </c>
      <c r="BY93" s="13">
        <f t="shared" si="22"/>
        <v>4930</v>
      </c>
      <c r="BZ93" s="13">
        <v>4930</v>
      </c>
      <c r="CA93" s="13"/>
      <c r="CB93" s="13">
        <f t="shared" si="37"/>
        <v>8379</v>
      </c>
      <c r="CC93">
        <v>4930</v>
      </c>
    </row>
    <row r="94" spans="1:81">
      <c r="A94" s="13" t="s">
        <v>322</v>
      </c>
      <c r="B94" s="2">
        <v>88</v>
      </c>
      <c r="C94" s="4">
        <v>650172900</v>
      </c>
      <c r="D94" s="13" t="s">
        <v>144</v>
      </c>
      <c r="E94" s="6" t="s">
        <v>82</v>
      </c>
      <c r="F94" s="13" t="s">
        <v>252</v>
      </c>
      <c r="G94" s="14">
        <v>0.35</v>
      </c>
      <c r="H94" s="13"/>
      <c r="I94" s="14"/>
      <c r="J94" s="13"/>
      <c r="K94" s="13"/>
      <c r="L94" s="24">
        <v>1954</v>
      </c>
      <c r="M94" s="13">
        <v>0</v>
      </c>
      <c r="N94" s="13">
        <f t="shared" si="24"/>
        <v>0</v>
      </c>
      <c r="O94" s="13"/>
      <c r="P94" s="13"/>
      <c r="Q94" s="13">
        <v>1869</v>
      </c>
      <c r="R94" s="13">
        <f t="shared" si="21"/>
        <v>0</v>
      </c>
      <c r="S94" s="13">
        <f t="shared" si="26"/>
        <v>1869</v>
      </c>
      <c r="T94" s="13"/>
      <c r="U94" s="13"/>
      <c r="V94" s="58">
        <v>1749</v>
      </c>
      <c r="W94" s="13">
        <f t="shared" si="23"/>
        <v>0</v>
      </c>
      <c r="X94" s="13">
        <f t="shared" si="38"/>
        <v>0</v>
      </c>
      <c r="Y94" s="13">
        <f t="shared" si="27"/>
        <v>1749</v>
      </c>
      <c r="Z94" s="13"/>
      <c r="AA94" s="13"/>
      <c r="AB94" s="13">
        <v>1749</v>
      </c>
      <c r="AC94" s="13">
        <f t="shared" si="28"/>
        <v>0</v>
      </c>
      <c r="AD94" s="13">
        <v>0</v>
      </c>
      <c r="AE94" s="13">
        <f t="shared" si="29"/>
        <v>1749</v>
      </c>
      <c r="AF94" s="13"/>
      <c r="AG94" s="13"/>
      <c r="AH94" s="13">
        <v>1749</v>
      </c>
      <c r="AI94" s="56">
        <f t="shared" si="30"/>
        <v>0</v>
      </c>
      <c r="AJ94" s="56">
        <v>0</v>
      </c>
      <c r="AK94" s="13">
        <f t="shared" si="31"/>
        <v>1749</v>
      </c>
      <c r="AL94" s="13"/>
      <c r="AM94" s="13"/>
      <c r="AN94" s="13"/>
      <c r="AO94" s="13"/>
      <c r="AP94" s="65"/>
      <c r="AQ94" s="13"/>
      <c r="AR94" s="6">
        <v>5000</v>
      </c>
      <c r="AS94" s="6"/>
      <c r="AT94" s="6"/>
      <c r="AU94" s="6"/>
      <c r="AV94" s="6"/>
      <c r="AW94" s="6">
        <f t="shared" si="32"/>
        <v>5000</v>
      </c>
      <c r="AX94" s="13">
        <v>1677</v>
      </c>
      <c r="AY94" s="13">
        <v>4990</v>
      </c>
      <c r="AZ94" s="13">
        <f>(AJ94+AL94+AW94+AY94)-(AM94+AN94+AO94+AP94+AQ94+AR94+AS94+AT94+AU94)</f>
        <v>4990</v>
      </c>
      <c r="BA94" s="13">
        <v>4990</v>
      </c>
      <c r="BB94" s="13">
        <f t="shared" si="25"/>
        <v>6667</v>
      </c>
      <c r="BC94" s="13"/>
      <c r="BD94" s="13"/>
      <c r="BE94" s="13"/>
      <c r="BF94" s="13">
        <v>1637</v>
      </c>
      <c r="BG94" s="13">
        <f t="shared" si="33"/>
        <v>4990</v>
      </c>
      <c r="BH94" s="13">
        <v>4990</v>
      </c>
      <c r="BI94" s="13"/>
      <c r="BJ94" s="13">
        <f t="shared" si="34"/>
        <v>6627</v>
      </c>
      <c r="BK94" s="13"/>
      <c r="BL94" s="13"/>
      <c r="BM94" s="13"/>
      <c r="BN94" s="13"/>
      <c r="BO94" s="13">
        <v>1577</v>
      </c>
      <c r="BP94" s="13">
        <f t="shared" si="35"/>
        <v>4990</v>
      </c>
      <c r="BQ94" s="13">
        <v>4990</v>
      </c>
      <c r="BR94" s="13"/>
      <c r="BS94" s="13">
        <f t="shared" si="36"/>
        <v>6567</v>
      </c>
      <c r="BT94" s="13"/>
      <c r="BU94" s="13"/>
      <c r="BV94" s="13"/>
      <c r="BW94" s="13"/>
      <c r="BX94" s="13">
        <v>1577</v>
      </c>
      <c r="BY94" s="13">
        <f t="shared" si="22"/>
        <v>4990</v>
      </c>
      <c r="BZ94" s="13">
        <v>4990</v>
      </c>
      <c r="CA94" s="13"/>
      <c r="CB94" s="13">
        <f t="shared" si="37"/>
        <v>6567</v>
      </c>
      <c r="CC94">
        <v>4990</v>
      </c>
    </row>
    <row r="95" spans="1:81">
      <c r="A95" s="13" t="s">
        <v>322</v>
      </c>
      <c r="B95" s="2">
        <v>89</v>
      </c>
      <c r="C95" s="4">
        <v>650173400</v>
      </c>
      <c r="D95" s="13" t="s">
        <v>144</v>
      </c>
      <c r="E95" s="6" t="s">
        <v>83</v>
      </c>
      <c r="F95" s="13" t="s">
        <v>252</v>
      </c>
      <c r="G95" s="14">
        <v>0.35</v>
      </c>
      <c r="H95" s="13"/>
      <c r="I95" s="14"/>
      <c r="J95" s="13"/>
      <c r="K95" s="13"/>
      <c r="L95" s="24">
        <v>6157</v>
      </c>
      <c r="M95" s="13">
        <v>0</v>
      </c>
      <c r="N95" s="13">
        <f t="shared" si="24"/>
        <v>0</v>
      </c>
      <c r="O95" s="13"/>
      <c r="P95" s="13"/>
      <c r="Q95" s="13">
        <v>5732</v>
      </c>
      <c r="R95" s="13">
        <f t="shared" si="21"/>
        <v>0</v>
      </c>
      <c r="S95" s="13">
        <f t="shared" si="26"/>
        <v>5732</v>
      </c>
      <c r="T95" s="13"/>
      <c r="U95" s="13"/>
      <c r="V95" s="58">
        <v>4832</v>
      </c>
      <c r="W95" s="13">
        <f t="shared" si="23"/>
        <v>0</v>
      </c>
      <c r="X95" s="13">
        <f t="shared" si="38"/>
        <v>0</v>
      </c>
      <c r="Y95" s="13">
        <f t="shared" si="27"/>
        <v>4832</v>
      </c>
      <c r="Z95" s="13"/>
      <c r="AA95" s="13"/>
      <c r="AB95" s="13">
        <v>4832</v>
      </c>
      <c r="AC95" s="13">
        <f t="shared" si="28"/>
        <v>0</v>
      </c>
      <c r="AD95" s="13">
        <v>0</v>
      </c>
      <c r="AE95" s="13">
        <f t="shared" si="29"/>
        <v>4832</v>
      </c>
      <c r="AF95" s="13"/>
      <c r="AG95" s="13"/>
      <c r="AH95" s="13">
        <v>4832</v>
      </c>
      <c r="AI95" s="56">
        <f t="shared" si="30"/>
        <v>0</v>
      </c>
      <c r="AJ95" s="56">
        <v>0</v>
      </c>
      <c r="AK95" s="13">
        <f t="shared" si="31"/>
        <v>4832</v>
      </c>
      <c r="AL95" s="13"/>
      <c r="AM95" s="13"/>
      <c r="AN95" s="13"/>
      <c r="AO95" s="13"/>
      <c r="AP95" s="65"/>
      <c r="AQ95" s="13"/>
      <c r="AR95" s="6">
        <v>2700</v>
      </c>
      <c r="AS95" s="6"/>
      <c r="AT95" s="6"/>
      <c r="AU95" s="6"/>
      <c r="AV95" s="6"/>
      <c r="AW95" s="6">
        <f t="shared" si="32"/>
        <v>2700</v>
      </c>
      <c r="AX95" s="13">
        <v>4772</v>
      </c>
      <c r="AY95" s="13">
        <v>2650</v>
      </c>
      <c r="AZ95" s="13">
        <f>(AJ95+AL95+AW95+AY95)-(AM95+AN95+AO95+AP95+AQ95+AR95+AS95+AT95+AU95)</f>
        <v>2650</v>
      </c>
      <c r="BA95" s="13">
        <v>2650</v>
      </c>
      <c r="BB95" s="13">
        <f t="shared" si="25"/>
        <v>7422</v>
      </c>
      <c r="BC95" s="13"/>
      <c r="BD95" s="13"/>
      <c r="BE95" s="13"/>
      <c r="BF95" s="13">
        <v>4572</v>
      </c>
      <c r="BG95" s="13">
        <f t="shared" si="33"/>
        <v>2650</v>
      </c>
      <c r="BH95" s="13">
        <v>2650</v>
      </c>
      <c r="BI95" s="13"/>
      <c r="BJ95" s="13">
        <f t="shared" si="34"/>
        <v>7222</v>
      </c>
      <c r="BK95" s="13"/>
      <c r="BL95" s="13"/>
      <c r="BM95" s="13"/>
      <c r="BN95" s="13"/>
      <c r="BO95" s="13">
        <v>4272</v>
      </c>
      <c r="BP95" s="13">
        <f t="shared" si="35"/>
        <v>2650</v>
      </c>
      <c r="BQ95" s="13">
        <v>2650</v>
      </c>
      <c r="BR95" s="13"/>
      <c r="BS95" s="13">
        <f t="shared" si="36"/>
        <v>6922</v>
      </c>
      <c r="BT95" s="13"/>
      <c r="BU95" s="13"/>
      <c r="BV95" s="13"/>
      <c r="BW95" s="13"/>
      <c r="BX95" s="13">
        <v>4272</v>
      </c>
      <c r="BY95" s="13">
        <f t="shared" si="22"/>
        <v>2650</v>
      </c>
      <c r="BZ95" s="13">
        <v>2650</v>
      </c>
      <c r="CA95" s="13"/>
      <c r="CB95" s="13">
        <f t="shared" si="37"/>
        <v>6922</v>
      </c>
      <c r="CC95">
        <v>2650</v>
      </c>
    </row>
    <row r="96" spans="1:81">
      <c r="A96" s="13" t="s">
        <v>322</v>
      </c>
      <c r="B96" s="2">
        <v>90</v>
      </c>
      <c r="C96" s="4">
        <v>650173800</v>
      </c>
      <c r="D96" s="13" t="s">
        <v>144</v>
      </c>
      <c r="E96" s="6" t="s">
        <v>84</v>
      </c>
      <c r="F96" s="13" t="s">
        <v>252</v>
      </c>
      <c r="G96" s="14" t="s">
        <v>163</v>
      </c>
      <c r="H96" s="13"/>
      <c r="I96" s="14"/>
      <c r="J96" s="13"/>
      <c r="K96" s="13"/>
      <c r="L96" s="24">
        <v>2520</v>
      </c>
      <c r="M96" s="13">
        <v>0</v>
      </c>
      <c r="N96" s="13">
        <f t="shared" si="24"/>
        <v>0</v>
      </c>
      <c r="O96" s="13"/>
      <c r="P96" s="13"/>
      <c r="Q96" s="13">
        <v>2500</v>
      </c>
      <c r="R96" s="13">
        <f t="shared" si="21"/>
        <v>0</v>
      </c>
      <c r="S96" s="13">
        <f t="shared" si="26"/>
        <v>2500</v>
      </c>
      <c r="T96" s="13"/>
      <c r="U96" s="13"/>
      <c r="V96" s="58">
        <v>2330</v>
      </c>
      <c r="W96" s="13">
        <f t="shared" si="23"/>
        <v>0</v>
      </c>
      <c r="X96" s="13">
        <f t="shared" si="38"/>
        <v>0</v>
      </c>
      <c r="Y96" s="13">
        <f t="shared" si="27"/>
        <v>2330</v>
      </c>
      <c r="Z96" s="13"/>
      <c r="AA96" s="13"/>
      <c r="AB96" s="13">
        <v>2330</v>
      </c>
      <c r="AC96" s="13">
        <f t="shared" si="28"/>
        <v>0</v>
      </c>
      <c r="AD96" s="13">
        <v>0</v>
      </c>
      <c r="AE96" s="13">
        <f t="shared" si="29"/>
        <v>2330</v>
      </c>
      <c r="AF96" s="13"/>
      <c r="AG96" s="13"/>
      <c r="AH96" s="13">
        <v>2330</v>
      </c>
      <c r="AI96" s="56">
        <f t="shared" si="30"/>
        <v>0</v>
      </c>
      <c r="AJ96" s="56">
        <v>0</v>
      </c>
      <c r="AK96" s="13">
        <f t="shared" si="31"/>
        <v>2330</v>
      </c>
      <c r="AL96" s="13"/>
      <c r="AM96" s="13"/>
      <c r="AN96" s="13"/>
      <c r="AO96" s="13"/>
      <c r="AP96" s="65"/>
      <c r="AQ96" s="13"/>
      <c r="AR96" s="65"/>
      <c r="AS96" s="65"/>
      <c r="AT96" s="65"/>
      <c r="AU96" s="65"/>
      <c r="AV96" s="65"/>
      <c r="AW96" s="6">
        <f t="shared" si="32"/>
        <v>0</v>
      </c>
      <c r="AX96" s="13">
        <v>2290</v>
      </c>
      <c r="AY96" s="13"/>
      <c r="AZ96" s="13">
        <f>(AJ96+AL96+AW96+AY96)-(AM96+AN96+AO96+AP96+AQ96+AR96+AS96+AT96+AU96)</f>
        <v>0</v>
      </c>
      <c r="BA96" s="13"/>
      <c r="BB96" s="13">
        <f t="shared" si="25"/>
        <v>2290</v>
      </c>
      <c r="BC96" s="13"/>
      <c r="BD96" s="13"/>
      <c r="BE96" s="13"/>
      <c r="BF96" s="13">
        <v>2210</v>
      </c>
      <c r="BG96" s="13">
        <f t="shared" si="33"/>
        <v>0</v>
      </c>
      <c r="BH96" s="13"/>
      <c r="BI96" s="13"/>
      <c r="BJ96" s="13">
        <f t="shared" si="34"/>
        <v>2210</v>
      </c>
      <c r="BK96" s="13"/>
      <c r="BL96" s="13"/>
      <c r="BM96" s="13"/>
      <c r="BN96" s="13"/>
      <c r="BO96" s="13">
        <v>2090</v>
      </c>
      <c r="BP96" s="13">
        <f t="shared" si="35"/>
        <v>0</v>
      </c>
      <c r="BQ96" s="13">
        <v>0</v>
      </c>
      <c r="BR96" s="13"/>
      <c r="BS96" s="13">
        <f t="shared" si="36"/>
        <v>2090</v>
      </c>
      <c r="BT96" s="13"/>
      <c r="BU96" s="13"/>
      <c r="BV96" s="13"/>
      <c r="BW96" s="13"/>
      <c r="BX96" s="13">
        <v>2090</v>
      </c>
      <c r="BY96" s="13">
        <f t="shared" si="22"/>
        <v>0</v>
      </c>
      <c r="BZ96" s="13">
        <v>0</v>
      </c>
      <c r="CA96" s="13"/>
      <c r="CB96" s="13">
        <f t="shared" si="37"/>
        <v>2090</v>
      </c>
    </row>
    <row r="97" spans="1:81">
      <c r="A97" s="13" t="s">
        <v>322</v>
      </c>
      <c r="B97" s="2">
        <v>91</v>
      </c>
      <c r="C97" s="4">
        <v>650174100</v>
      </c>
      <c r="D97" s="13" t="s">
        <v>144</v>
      </c>
      <c r="E97" s="6" t="s">
        <v>274</v>
      </c>
      <c r="F97" s="24" t="s">
        <v>252</v>
      </c>
      <c r="G97" s="14">
        <v>0.35</v>
      </c>
      <c r="H97" s="13"/>
      <c r="I97" s="14"/>
      <c r="J97" s="13"/>
      <c r="K97" s="13"/>
      <c r="L97" s="24">
        <v>5000</v>
      </c>
      <c r="M97" s="13">
        <v>0</v>
      </c>
      <c r="N97" s="13">
        <f t="shared" si="24"/>
        <v>0</v>
      </c>
      <c r="O97" s="13"/>
      <c r="P97" s="13"/>
      <c r="Q97" s="13">
        <v>4830</v>
      </c>
      <c r="R97" s="13">
        <f t="shared" si="21"/>
        <v>0</v>
      </c>
      <c r="S97" s="13">
        <f t="shared" si="26"/>
        <v>4830</v>
      </c>
      <c r="T97" s="13"/>
      <c r="U97" s="13"/>
      <c r="V97" s="58">
        <v>4590</v>
      </c>
      <c r="W97" s="13">
        <f t="shared" si="23"/>
        <v>0</v>
      </c>
      <c r="X97" s="13">
        <f t="shared" si="38"/>
        <v>0</v>
      </c>
      <c r="Y97" s="13">
        <f t="shared" si="27"/>
        <v>4590</v>
      </c>
      <c r="Z97" s="13"/>
      <c r="AA97" s="13"/>
      <c r="AB97" s="13">
        <v>4590</v>
      </c>
      <c r="AC97" s="13">
        <f t="shared" si="28"/>
        <v>0</v>
      </c>
      <c r="AD97" s="13">
        <v>0</v>
      </c>
      <c r="AE97" s="13">
        <f t="shared" si="29"/>
        <v>4590</v>
      </c>
      <c r="AF97" s="13"/>
      <c r="AG97" s="13"/>
      <c r="AH97" s="13">
        <v>4590</v>
      </c>
      <c r="AI97" s="56">
        <f t="shared" si="30"/>
        <v>0</v>
      </c>
      <c r="AJ97" s="56">
        <v>0</v>
      </c>
      <c r="AK97" s="13">
        <f t="shared" si="31"/>
        <v>4590</v>
      </c>
      <c r="AL97" s="13"/>
      <c r="AM97" s="13"/>
      <c r="AN97" s="13"/>
      <c r="AO97" s="13"/>
      <c r="AP97" s="65"/>
      <c r="AQ97" s="13"/>
      <c r="AR97" s="6">
        <v>4407</v>
      </c>
      <c r="AS97" s="6"/>
      <c r="AT97" s="6"/>
      <c r="AU97" s="6"/>
      <c r="AV97" s="6"/>
      <c r="AW97" s="6">
        <f t="shared" si="32"/>
        <v>4407</v>
      </c>
      <c r="AX97" s="13">
        <v>4446</v>
      </c>
      <c r="AY97" s="13">
        <v>4377</v>
      </c>
      <c r="AZ97" s="13">
        <f t="shared" ref="AZ97:AZ102" si="41">(AJ97+AL97+AW97+AY97)-(AM97+AN97+AO97+AP97+AQ97+AR97+AS97+AT97+AU97)</f>
        <v>4377</v>
      </c>
      <c r="BA97" s="13">
        <v>4377</v>
      </c>
      <c r="BB97" s="13">
        <f t="shared" si="25"/>
        <v>8823</v>
      </c>
      <c r="BC97" s="13"/>
      <c r="BD97" s="13"/>
      <c r="BE97" s="13"/>
      <c r="BF97" s="13">
        <v>4366</v>
      </c>
      <c r="BG97" s="13">
        <f t="shared" si="33"/>
        <v>4377</v>
      </c>
      <c r="BH97" s="13">
        <v>4377</v>
      </c>
      <c r="BI97" s="13"/>
      <c r="BJ97" s="13">
        <f t="shared" si="34"/>
        <v>8743</v>
      </c>
      <c r="BK97" s="13"/>
      <c r="BL97" s="13"/>
      <c r="BM97" s="13"/>
      <c r="BN97" s="13"/>
      <c r="BO97" s="13">
        <v>4246</v>
      </c>
      <c r="BP97" s="13">
        <f t="shared" si="35"/>
        <v>4377</v>
      </c>
      <c r="BQ97" s="13">
        <v>4377</v>
      </c>
      <c r="BR97" s="13"/>
      <c r="BS97" s="13">
        <f t="shared" si="36"/>
        <v>8623</v>
      </c>
      <c r="BT97" s="13"/>
      <c r="BU97" s="13"/>
      <c r="BV97" s="13"/>
      <c r="BW97" s="13"/>
      <c r="BX97" s="13">
        <v>4246</v>
      </c>
      <c r="BY97" s="13">
        <f t="shared" si="22"/>
        <v>4377</v>
      </c>
      <c r="BZ97" s="13">
        <v>4377</v>
      </c>
      <c r="CA97" s="13"/>
      <c r="CB97" s="13">
        <f t="shared" si="37"/>
        <v>8623</v>
      </c>
      <c r="CC97">
        <v>4377</v>
      </c>
    </row>
    <row r="98" spans="1:81">
      <c r="A98" s="13" t="s">
        <v>322</v>
      </c>
      <c r="B98" s="2">
        <v>92</v>
      </c>
      <c r="C98" s="4">
        <v>650174200</v>
      </c>
      <c r="D98" s="13" t="s">
        <v>144</v>
      </c>
      <c r="E98" s="6" t="s">
        <v>86</v>
      </c>
      <c r="F98" s="13" t="s">
        <v>252</v>
      </c>
      <c r="G98" s="14">
        <v>0.12</v>
      </c>
      <c r="H98" s="13"/>
      <c r="I98" s="14"/>
      <c r="J98" s="13"/>
      <c r="K98" s="13"/>
      <c r="L98" s="13">
        <v>0</v>
      </c>
      <c r="M98" s="13">
        <v>0</v>
      </c>
      <c r="N98" s="13">
        <f t="shared" si="24"/>
        <v>0</v>
      </c>
      <c r="O98" s="13"/>
      <c r="P98" s="13"/>
      <c r="Q98" s="13">
        <v>0</v>
      </c>
      <c r="R98" s="13">
        <f t="shared" si="21"/>
        <v>0</v>
      </c>
      <c r="S98" s="13">
        <f t="shared" si="26"/>
        <v>0</v>
      </c>
      <c r="T98" s="13"/>
      <c r="U98" s="13"/>
      <c r="V98" s="58">
        <v>0</v>
      </c>
      <c r="W98" s="13">
        <f t="shared" si="23"/>
        <v>0</v>
      </c>
      <c r="X98" s="13">
        <f t="shared" si="38"/>
        <v>0</v>
      </c>
      <c r="Y98" s="13">
        <f t="shared" si="27"/>
        <v>0</v>
      </c>
      <c r="Z98" s="13"/>
      <c r="AA98" s="13"/>
      <c r="AB98" s="13">
        <v>0</v>
      </c>
      <c r="AC98" s="13">
        <f t="shared" si="28"/>
        <v>0</v>
      </c>
      <c r="AD98" s="13">
        <v>0</v>
      </c>
      <c r="AE98" s="13">
        <f t="shared" si="29"/>
        <v>0</v>
      </c>
      <c r="AF98" s="13"/>
      <c r="AG98" s="13"/>
      <c r="AH98" s="13">
        <v>0</v>
      </c>
      <c r="AI98" s="56">
        <f t="shared" si="30"/>
        <v>0</v>
      </c>
      <c r="AJ98" s="56">
        <v>0</v>
      </c>
      <c r="AK98" s="13">
        <f t="shared" si="31"/>
        <v>0</v>
      </c>
      <c r="AL98" s="13"/>
      <c r="AM98" s="13"/>
      <c r="AN98" s="13"/>
      <c r="AO98" s="13">
        <v>5000</v>
      </c>
      <c r="AP98" s="65">
        <v>5000</v>
      </c>
      <c r="AQ98" s="13"/>
      <c r="AR98" s="64"/>
      <c r="AS98" s="64"/>
      <c r="AT98" s="64"/>
      <c r="AU98" s="64"/>
      <c r="AV98" s="6"/>
      <c r="AW98" s="6">
        <f t="shared" si="32"/>
        <v>10000</v>
      </c>
      <c r="AX98" s="13">
        <v>0</v>
      </c>
      <c r="AY98" s="13">
        <v>4980</v>
      </c>
      <c r="AZ98" s="13">
        <f t="shared" si="41"/>
        <v>4980</v>
      </c>
      <c r="BA98" s="13">
        <v>4980</v>
      </c>
      <c r="BB98" s="13">
        <f t="shared" si="25"/>
        <v>4980</v>
      </c>
      <c r="BC98" s="13"/>
      <c r="BD98" s="13"/>
      <c r="BE98" s="13"/>
      <c r="BF98" s="13">
        <v>0</v>
      </c>
      <c r="BG98" s="13">
        <f t="shared" si="33"/>
        <v>4980</v>
      </c>
      <c r="BH98" s="13">
        <v>4980</v>
      </c>
      <c r="BI98" s="13"/>
      <c r="BJ98" s="13">
        <f t="shared" si="34"/>
        <v>4980</v>
      </c>
      <c r="BK98" s="13"/>
      <c r="BL98" s="13"/>
      <c r="BM98" s="13"/>
      <c r="BN98" s="13"/>
      <c r="BO98" s="13">
        <v>0</v>
      </c>
      <c r="BP98" s="13">
        <f t="shared" si="35"/>
        <v>4980</v>
      </c>
      <c r="BQ98" s="13">
        <v>4980</v>
      </c>
      <c r="BR98" s="13"/>
      <c r="BS98" s="13">
        <f t="shared" si="36"/>
        <v>4980</v>
      </c>
      <c r="BT98" s="13"/>
      <c r="BU98" s="13"/>
      <c r="BV98" s="13"/>
      <c r="BW98" s="13"/>
      <c r="BX98" s="13">
        <v>0</v>
      </c>
      <c r="BY98" s="13">
        <f t="shared" si="22"/>
        <v>4980</v>
      </c>
      <c r="BZ98" s="13">
        <v>4980</v>
      </c>
      <c r="CA98" s="13"/>
      <c r="CB98" s="13">
        <f t="shared" si="37"/>
        <v>4980</v>
      </c>
      <c r="CC98">
        <v>4980</v>
      </c>
    </row>
    <row r="99" spans="1:81">
      <c r="A99" s="13" t="s">
        <v>322</v>
      </c>
      <c r="B99" s="2">
        <v>93</v>
      </c>
      <c r="C99" s="4">
        <v>650174900</v>
      </c>
      <c r="D99" s="13" t="s">
        <v>144</v>
      </c>
      <c r="E99" s="6" t="s">
        <v>87</v>
      </c>
      <c r="F99" s="13" t="s">
        <v>252</v>
      </c>
      <c r="G99" s="14">
        <v>0.35</v>
      </c>
      <c r="H99" s="13"/>
      <c r="I99" s="14"/>
      <c r="J99" s="13"/>
      <c r="K99" s="13"/>
      <c r="L99" s="24">
        <v>2570</v>
      </c>
      <c r="M99" s="13">
        <v>0</v>
      </c>
      <c r="N99" s="13">
        <f t="shared" si="24"/>
        <v>0</v>
      </c>
      <c r="O99" s="13"/>
      <c r="P99" s="13"/>
      <c r="Q99" s="13">
        <v>2315</v>
      </c>
      <c r="R99" s="13">
        <f t="shared" si="21"/>
        <v>0</v>
      </c>
      <c r="S99" s="13">
        <f t="shared" si="26"/>
        <v>2315</v>
      </c>
      <c r="T99" s="13"/>
      <c r="U99" s="13"/>
      <c r="V99" s="58">
        <v>1995</v>
      </c>
      <c r="W99" s="13">
        <f t="shared" si="23"/>
        <v>0</v>
      </c>
      <c r="X99" s="13">
        <f t="shared" si="38"/>
        <v>0</v>
      </c>
      <c r="Y99" s="13">
        <f t="shared" si="27"/>
        <v>1995</v>
      </c>
      <c r="Z99" s="13"/>
      <c r="AA99" s="13"/>
      <c r="AB99" s="13">
        <v>1995</v>
      </c>
      <c r="AC99" s="13">
        <f t="shared" si="28"/>
        <v>0</v>
      </c>
      <c r="AD99" s="13">
        <v>0</v>
      </c>
      <c r="AE99" s="13">
        <f t="shared" si="29"/>
        <v>1995</v>
      </c>
      <c r="AF99" s="13"/>
      <c r="AG99" s="13"/>
      <c r="AH99" s="13">
        <v>1995</v>
      </c>
      <c r="AI99" s="56">
        <f t="shared" si="30"/>
        <v>0</v>
      </c>
      <c r="AJ99" s="56">
        <v>0</v>
      </c>
      <c r="AK99" s="13">
        <f t="shared" si="31"/>
        <v>1995</v>
      </c>
      <c r="AL99" s="13"/>
      <c r="AM99" s="13"/>
      <c r="AN99" s="13"/>
      <c r="AO99" s="13"/>
      <c r="AP99" s="65"/>
      <c r="AQ99" s="13"/>
      <c r="AR99" s="6">
        <v>5000</v>
      </c>
      <c r="AS99" s="6"/>
      <c r="AT99" s="6"/>
      <c r="AU99" s="6"/>
      <c r="AV99" s="6"/>
      <c r="AW99" s="6">
        <f t="shared" si="32"/>
        <v>5000</v>
      </c>
      <c r="AX99" s="13">
        <v>1779</v>
      </c>
      <c r="AY99" s="13">
        <v>4970</v>
      </c>
      <c r="AZ99" s="13">
        <f t="shared" si="41"/>
        <v>4970</v>
      </c>
      <c r="BA99" s="13">
        <v>4970</v>
      </c>
      <c r="BB99" s="13">
        <f>AX99+BA99</f>
        <v>6749</v>
      </c>
      <c r="BC99" s="13"/>
      <c r="BD99" s="13"/>
      <c r="BE99" s="13"/>
      <c r="BF99" s="13">
        <v>1659</v>
      </c>
      <c r="BG99" s="13">
        <f t="shared" si="33"/>
        <v>4970</v>
      </c>
      <c r="BH99" s="13">
        <v>4970</v>
      </c>
      <c r="BI99" s="13"/>
      <c r="BJ99" s="13">
        <f t="shared" si="34"/>
        <v>6629</v>
      </c>
      <c r="BK99" s="13"/>
      <c r="BL99" s="13"/>
      <c r="BM99" s="13"/>
      <c r="BN99" s="13"/>
      <c r="BO99" s="13">
        <v>1479</v>
      </c>
      <c r="BP99" s="13">
        <f t="shared" si="35"/>
        <v>4970</v>
      </c>
      <c r="BQ99" s="13">
        <v>4970</v>
      </c>
      <c r="BR99" s="13"/>
      <c r="BS99" s="13">
        <f t="shared" si="36"/>
        <v>6449</v>
      </c>
      <c r="BT99" s="13"/>
      <c r="BU99" s="13"/>
      <c r="BV99" s="13"/>
      <c r="BW99" s="13"/>
      <c r="BX99" s="13">
        <v>1479</v>
      </c>
      <c r="BY99" s="13">
        <f t="shared" si="22"/>
        <v>4970</v>
      </c>
      <c r="BZ99" s="13">
        <v>4970</v>
      </c>
      <c r="CA99" s="13"/>
      <c r="CB99" s="13">
        <f t="shared" si="37"/>
        <v>6449</v>
      </c>
      <c r="CC99">
        <v>4970</v>
      </c>
    </row>
    <row r="100" spans="1:81">
      <c r="A100" s="13" t="s">
        <v>322</v>
      </c>
      <c r="B100" s="2">
        <v>94</v>
      </c>
      <c r="C100" s="4">
        <v>650175700</v>
      </c>
      <c r="D100" s="13" t="s">
        <v>144</v>
      </c>
      <c r="E100" s="6" t="s">
        <v>88</v>
      </c>
      <c r="F100" s="13" t="s">
        <v>252</v>
      </c>
      <c r="G100" s="14">
        <v>0.35</v>
      </c>
      <c r="H100" s="13"/>
      <c r="I100" s="14"/>
      <c r="J100" s="13"/>
      <c r="K100" s="13"/>
      <c r="L100" s="24">
        <v>3976</v>
      </c>
      <c r="M100" s="13">
        <v>0</v>
      </c>
      <c r="N100" s="13">
        <f t="shared" si="24"/>
        <v>0</v>
      </c>
      <c r="O100" s="13"/>
      <c r="P100" s="13"/>
      <c r="Q100" s="13">
        <v>3776</v>
      </c>
      <c r="R100" s="13">
        <f t="shared" si="21"/>
        <v>0</v>
      </c>
      <c r="S100" s="13">
        <f t="shared" si="26"/>
        <v>3776</v>
      </c>
      <c r="T100" s="13"/>
      <c r="U100" s="13"/>
      <c r="V100" s="58">
        <v>3536</v>
      </c>
      <c r="W100" s="13">
        <f t="shared" si="23"/>
        <v>0</v>
      </c>
      <c r="X100" s="13">
        <f t="shared" si="38"/>
        <v>0</v>
      </c>
      <c r="Y100" s="13">
        <f t="shared" si="27"/>
        <v>3536</v>
      </c>
      <c r="Z100" s="13"/>
      <c r="AA100" s="13"/>
      <c r="AB100" s="13">
        <v>3536</v>
      </c>
      <c r="AC100" s="13">
        <f t="shared" si="28"/>
        <v>0</v>
      </c>
      <c r="AD100" s="13">
        <v>0</v>
      </c>
      <c r="AE100" s="13">
        <f t="shared" si="29"/>
        <v>3536</v>
      </c>
      <c r="AF100" s="13"/>
      <c r="AG100" s="13"/>
      <c r="AH100" s="13">
        <v>3536</v>
      </c>
      <c r="AI100" s="56">
        <f t="shared" si="30"/>
        <v>0</v>
      </c>
      <c r="AJ100" s="56">
        <v>0</v>
      </c>
      <c r="AK100" s="13">
        <f t="shared" si="31"/>
        <v>3536</v>
      </c>
      <c r="AL100" s="13"/>
      <c r="AM100" s="13"/>
      <c r="AN100" s="13"/>
      <c r="AO100" s="13"/>
      <c r="AP100" s="65">
        <v>5000</v>
      </c>
      <c r="AQ100" s="13"/>
      <c r="AR100" s="64"/>
      <c r="AS100" s="64"/>
      <c r="AT100" s="64"/>
      <c r="AU100" s="64"/>
      <c r="AV100" s="6"/>
      <c r="AW100" s="6">
        <f t="shared" si="32"/>
        <v>5000</v>
      </c>
      <c r="AX100" s="13">
        <v>3392</v>
      </c>
      <c r="AY100" s="13">
        <v>4980</v>
      </c>
      <c r="AZ100" s="13">
        <f t="shared" si="41"/>
        <v>4980</v>
      </c>
      <c r="BA100" s="13">
        <v>4980</v>
      </c>
      <c r="BB100" s="13">
        <f>AX100+BA100</f>
        <v>8372</v>
      </c>
      <c r="BC100" s="13"/>
      <c r="BD100" s="13"/>
      <c r="BE100" s="13"/>
      <c r="BF100" s="13">
        <v>3312</v>
      </c>
      <c r="BG100" s="13">
        <f t="shared" si="33"/>
        <v>4980</v>
      </c>
      <c r="BH100" s="13">
        <v>4980</v>
      </c>
      <c r="BI100" s="13"/>
      <c r="BJ100" s="13">
        <f t="shared" si="34"/>
        <v>8292</v>
      </c>
      <c r="BK100" s="13"/>
      <c r="BL100" s="13"/>
      <c r="BM100" s="13"/>
      <c r="BN100" s="13"/>
      <c r="BO100" s="13">
        <v>3252</v>
      </c>
      <c r="BP100" s="13">
        <f t="shared" si="35"/>
        <v>4980</v>
      </c>
      <c r="BQ100" s="13">
        <v>4980</v>
      </c>
      <c r="BR100" s="13"/>
      <c r="BS100" s="13">
        <f t="shared" si="36"/>
        <v>8232</v>
      </c>
      <c r="BT100" s="13"/>
      <c r="BU100" s="13"/>
      <c r="BV100" s="13"/>
      <c r="BW100" s="13"/>
      <c r="BX100" s="13">
        <v>3252</v>
      </c>
      <c r="BY100" s="13">
        <f t="shared" si="22"/>
        <v>4980</v>
      </c>
      <c r="BZ100" s="13">
        <v>4980</v>
      </c>
      <c r="CA100" s="13"/>
      <c r="CB100" s="13">
        <f t="shared" si="37"/>
        <v>8232</v>
      </c>
      <c r="CC100">
        <v>4980</v>
      </c>
    </row>
    <row r="101" spans="1:81">
      <c r="A101" s="13" t="s">
        <v>322</v>
      </c>
      <c r="B101" s="2">
        <v>95</v>
      </c>
      <c r="C101" s="4">
        <v>650176600</v>
      </c>
      <c r="D101" s="13" t="s">
        <v>144</v>
      </c>
      <c r="E101" s="6" t="s">
        <v>89</v>
      </c>
      <c r="F101" s="13" t="s">
        <v>252</v>
      </c>
      <c r="G101" s="14">
        <v>0.45</v>
      </c>
      <c r="H101" s="13"/>
      <c r="I101" s="14"/>
      <c r="J101" s="13"/>
      <c r="K101" s="13"/>
      <c r="L101" s="24">
        <v>3576</v>
      </c>
      <c r="M101" s="13">
        <v>0</v>
      </c>
      <c r="N101" s="13">
        <f t="shared" si="24"/>
        <v>0</v>
      </c>
      <c r="O101" s="13"/>
      <c r="P101" s="13"/>
      <c r="Q101" s="13">
        <v>3002</v>
      </c>
      <c r="R101" s="13">
        <f t="shared" si="21"/>
        <v>0</v>
      </c>
      <c r="S101" s="13">
        <f t="shared" si="26"/>
        <v>3002</v>
      </c>
      <c r="T101" s="13"/>
      <c r="U101" s="13"/>
      <c r="V101" s="58">
        <v>2162</v>
      </c>
      <c r="W101" s="13">
        <f t="shared" si="23"/>
        <v>0</v>
      </c>
      <c r="X101" s="13">
        <f t="shared" si="38"/>
        <v>0</v>
      </c>
      <c r="Y101" s="13">
        <f t="shared" si="27"/>
        <v>2162</v>
      </c>
      <c r="Z101" s="13"/>
      <c r="AA101" s="13"/>
      <c r="AB101" s="13">
        <v>2162</v>
      </c>
      <c r="AC101" s="13">
        <f t="shared" si="28"/>
        <v>0</v>
      </c>
      <c r="AD101" s="13">
        <v>0</v>
      </c>
      <c r="AE101" s="13">
        <f t="shared" si="29"/>
        <v>2162</v>
      </c>
      <c r="AF101" s="13"/>
      <c r="AG101" s="13"/>
      <c r="AH101" s="13">
        <v>2162</v>
      </c>
      <c r="AI101" s="56">
        <f t="shared" si="30"/>
        <v>0</v>
      </c>
      <c r="AJ101" s="56">
        <v>0</v>
      </c>
      <c r="AK101" s="13">
        <f t="shared" si="31"/>
        <v>2162</v>
      </c>
      <c r="AL101" s="13"/>
      <c r="AM101" s="13"/>
      <c r="AN101" s="13"/>
      <c r="AO101" s="13"/>
      <c r="AP101" s="65">
        <v>5000</v>
      </c>
      <c r="AQ101" s="13"/>
      <c r="AR101" s="64"/>
      <c r="AS101" s="64"/>
      <c r="AT101" s="64"/>
      <c r="AU101" s="64"/>
      <c r="AV101" s="6"/>
      <c r="AW101" s="6">
        <f t="shared" si="32"/>
        <v>5000</v>
      </c>
      <c r="AX101" s="13">
        <v>1658</v>
      </c>
      <c r="AY101" s="13">
        <v>4900</v>
      </c>
      <c r="AZ101" s="13">
        <f t="shared" si="41"/>
        <v>4900</v>
      </c>
      <c r="BA101" s="13">
        <v>4900</v>
      </c>
      <c r="BB101" s="13">
        <f t="shared" si="25"/>
        <v>6558</v>
      </c>
      <c r="BC101" s="13"/>
      <c r="BD101" s="13"/>
      <c r="BE101" s="13"/>
      <c r="BF101" s="13">
        <v>1378</v>
      </c>
      <c r="BG101" s="13">
        <f t="shared" si="33"/>
        <v>4900</v>
      </c>
      <c r="BH101" s="13">
        <v>4900</v>
      </c>
      <c r="BI101" s="13"/>
      <c r="BJ101" s="13">
        <f t="shared" si="34"/>
        <v>6278</v>
      </c>
      <c r="BK101" s="13"/>
      <c r="BL101" s="13"/>
      <c r="BM101" s="13"/>
      <c r="BN101" s="13"/>
      <c r="BO101" s="13">
        <v>958</v>
      </c>
      <c r="BP101" s="13">
        <f t="shared" si="35"/>
        <v>4900</v>
      </c>
      <c r="BQ101" s="13">
        <v>4900</v>
      </c>
      <c r="BR101" s="13"/>
      <c r="BS101" s="13">
        <f t="shared" si="36"/>
        <v>5858</v>
      </c>
      <c r="BT101" s="13"/>
      <c r="BU101" s="13"/>
      <c r="BV101" s="13"/>
      <c r="BW101" s="13"/>
      <c r="BX101" s="13">
        <v>958</v>
      </c>
      <c r="BY101" s="13">
        <f t="shared" si="22"/>
        <v>4900</v>
      </c>
      <c r="BZ101" s="13">
        <v>4900</v>
      </c>
      <c r="CA101" s="13"/>
      <c r="CB101" s="13">
        <f t="shared" si="37"/>
        <v>5858</v>
      </c>
      <c r="CC101">
        <v>4900</v>
      </c>
    </row>
    <row r="102" spans="1:81" ht="17.5" customHeight="1">
      <c r="A102" s="13" t="s">
        <v>322</v>
      </c>
      <c r="B102" s="2">
        <v>96</v>
      </c>
      <c r="C102" s="4">
        <v>650176700</v>
      </c>
      <c r="D102" s="13" t="s">
        <v>144</v>
      </c>
      <c r="E102" s="6" t="s">
        <v>165</v>
      </c>
      <c r="F102" s="13" t="s">
        <v>252</v>
      </c>
      <c r="G102" s="15">
        <v>78</v>
      </c>
      <c r="H102" s="13"/>
      <c r="I102" s="14"/>
      <c r="J102" s="13">
        <v>8000</v>
      </c>
      <c r="K102" s="13">
        <v>3000</v>
      </c>
      <c r="L102" s="13">
        <v>5380</v>
      </c>
      <c r="M102" s="13">
        <v>5000</v>
      </c>
      <c r="N102" s="13">
        <f>(I102+J102)-K102</f>
        <v>5000</v>
      </c>
      <c r="O102" s="13"/>
      <c r="P102" s="13"/>
      <c r="Q102" s="13">
        <v>4995</v>
      </c>
      <c r="R102" s="13">
        <f t="shared" si="21"/>
        <v>5000</v>
      </c>
      <c r="S102" s="13">
        <f t="shared" si="26"/>
        <v>9995</v>
      </c>
      <c r="T102" s="13"/>
      <c r="U102" s="13"/>
      <c r="V102" s="58">
        <v>4355</v>
      </c>
      <c r="W102" s="13">
        <f t="shared" ref="W102:W138" si="42">R102+T102-U102</f>
        <v>5000</v>
      </c>
      <c r="X102" s="13">
        <f t="shared" si="38"/>
        <v>5000</v>
      </c>
      <c r="Y102" s="13">
        <f t="shared" si="27"/>
        <v>9355</v>
      </c>
      <c r="Z102" s="13"/>
      <c r="AA102" s="13"/>
      <c r="AB102" s="13">
        <v>4355</v>
      </c>
      <c r="AC102" s="13">
        <f t="shared" si="28"/>
        <v>5000</v>
      </c>
      <c r="AD102" s="13">
        <v>5000</v>
      </c>
      <c r="AE102" s="13">
        <f t="shared" si="29"/>
        <v>9355</v>
      </c>
      <c r="AF102" s="13"/>
      <c r="AG102" s="13"/>
      <c r="AH102" s="13">
        <v>4355</v>
      </c>
      <c r="AI102" s="56">
        <f t="shared" si="30"/>
        <v>5000</v>
      </c>
      <c r="AJ102" s="56">
        <v>5000</v>
      </c>
      <c r="AK102" s="13">
        <f t="shared" si="31"/>
        <v>9355</v>
      </c>
      <c r="AL102" s="13"/>
      <c r="AM102" s="13"/>
      <c r="AN102" s="13">
        <v>5000</v>
      </c>
      <c r="AO102" s="13"/>
      <c r="AP102" s="65"/>
      <c r="AQ102" s="13"/>
      <c r="AR102" s="64"/>
      <c r="AS102" s="64"/>
      <c r="AT102" s="64"/>
      <c r="AU102" s="64"/>
      <c r="AV102" s="6"/>
      <c r="AW102" s="6">
        <f t="shared" si="32"/>
        <v>0</v>
      </c>
      <c r="AX102" s="13">
        <v>3995</v>
      </c>
      <c r="AY102" s="13">
        <v>4950</v>
      </c>
      <c r="AZ102" s="13">
        <f t="shared" si="41"/>
        <v>4950</v>
      </c>
      <c r="BA102" s="13">
        <v>4950</v>
      </c>
      <c r="BB102" s="13">
        <f t="shared" si="25"/>
        <v>8945</v>
      </c>
      <c r="BC102" s="13"/>
      <c r="BD102" s="13"/>
      <c r="BE102" s="13"/>
      <c r="BF102" s="13">
        <v>3795</v>
      </c>
      <c r="BG102" s="13">
        <f t="shared" si="33"/>
        <v>4950</v>
      </c>
      <c r="BH102" s="13">
        <v>4950</v>
      </c>
      <c r="BI102" s="13"/>
      <c r="BJ102" s="13">
        <f t="shared" si="34"/>
        <v>8745</v>
      </c>
      <c r="BK102" s="13"/>
      <c r="BL102" s="13"/>
      <c r="BM102" s="13"/>
      <c r="BN102" s="13"/>
      <c r="BO102" s="13">
        <v>3495</v>
      </c>
      <c r="BP102" s="13">
        <f t="shared" si="35"/>
        <v>4950</v>
      </c>
      <c r="BQ102" s="13">
        <v>4950</v>
      </c>
      <c r="BR102" s="13"/>
      <c r="BS102" s="13">
        <f t="shared" si="36"/>
        <v>8445</v>
      </c>
      <c r="BT102" s="13"/>
      <c r="BU102" s="13"/>
      <c r="BV102" s="13"/>
      <c r="BW102" s="13"/>
      <c r="BX102" s="13">
        <v>3495</v>
      </c>
      <c r="BY102" s="13">
        <f t="shared" si="22"/>
        <v>4950</v>
      </c>
      <c r="BZ102" s="13">
        <v>4950</v>
      </c>
      <c r="CA102" s="13"/>
      <c r="CB102" s="13">
        <f t="shared" si="37"/>
        <v>8445</v>
      </c>
      <c r="CC102">
        <v>4950</v>
      </c>
    </row>
    <row r="103" spans="1:81">
      <c r="A103" s="13" t="s">
        <v>327</v>
      </c>
      <c r="B103" s="2">
        <v>97</v>
      </c>
      <c r="C103" s="4">
        <v>650191200</v>
      </c>
      <c r="D103" s="13" t="s">
        <v>155</v>
      </c>
      <c r="E103" s="6" t="s">
        <v>90</v>
      </c>
      <c r="F103" s="13" t="s">
        <v>267</v>
      </c>
      <c r="G103" s="13">
        <v>0.85</v>
      </c>
      <c r="H103" s="13"/>
      <c r="I103" s="13">
        <v>818</v>
      </c>
      <c r="J103" s="13">
        <v>1000</v>
      </c>
      <c r="K103" s="13">
        <v>1000</v>
      </c>
      <c r="L103" s="13">
        <v>1000</v>
      </c>
      <c r="M103" s="13">
        <v>818</v>
      </c>
      <c r="N103" s="13">
        <f t="shared" ref="N103:N138" si="43">(I103+J103)-K103</f>
        <v>818</v>
      </c>
      <c r="O103" s="13"/>
      <c r="P103" s="13">
        <v>818</v>
      </c>
      <c r="Q103" s="13">
        <v>1478</v>
      </c>
      <c r="R103" s="13">
        <f t="shared" si="21"/>
        <v>0</v>
      </c>
      <c r="S103" s="13">
        <f t="shared" si="26"/>
        <v>1478</v>
      </c>
      <c r="T103" s="13"/>
      <c r="U103" s="13"/>
      <c r="V103" s="58">
        <v>998</v>
      </c>
      <c r="W103" s="13">
        <f t="shared" si="42"/>
        <v>0</v>
      </c>
      <c r="X103" s="13">
        <f t="shared" si="38"/>
        <v>0</v>
      </c>
      <c r="Y103" s="13">
        <f t="shared" si="27"/>
        <v>998</v>
      </c>
      <c r="Z103" s="13"/>
      <c r="AA103" s="13"/>
      <c r="AB103" s="13">
        <v>998</v>
      </c>
      <c r="AC103" s="13">
        <f t="shared" si="28"/>
        <v>0</v>
      </c>
      <c r="AD103" s="13">
        <v>0</v>
      </c>
      <c r="AE103" s="13">
        <f t="shared" si="29"/>
        <v>998</v>
      </c>
      <c r="AF103" s="13"/>
      <c r="AG103" s="13"/>
      <c r="AH103" s="13">
        <v>998</v>
      </c>
      <c r="AI103" s="56">
        <f t="shared" si="30"/>
        <v>0</v>
      </c>
      <c r="AJ103" s="56">
        <v>0</v>
      </c>
      <c r="AK103" s="13">
        <f t="shared" si="31"/>
        <v>998</v>
      </c>
      <c r="AL103" s="13"/>
      <c r="AM103" s="13"/>
      <c r="AN103" s="13"/>
      <c r="AO103" s="13"/>
      <c r="AP103" s="65"/>
      <c r="AQ103" s="13"/>
      <c r="AR103" s="6">
        <v>40</v>
      </c>
      <c r="AS103" s="6"/>
      <c r="AT103" s="6"/>
      <c r="AU103" s="6"/>
      <c r="AV103" s="6">
        <v>500</v>
      </c>
      <c r="AW103" s="6">
        <f t="shared" si="32"/>
        <v>540</v>
      </c>
      <c r="AX103" s="13">
        <v>710</v>
      </c>
      <c r="AY103" s="13"/>
      <c r="AZ103" s="13">
        <f t="shared" si="39"/>
        <v>500</v>
      </c>
      <c r="BA103" s="13">
        <v>500</v>
      </c>
      <c r="BB103" s="13">
        <f t="shared" ref="BB103:BB134" si="44">AX103+BA103</f>
        <v>1210</v>
      </c>
      <c r="BC103" s="13"/>
      <c r="BD103" s="13"/>
      <c r="BE103" s="13"/>
      <c r="BF103" s="13">
        <v>550</v>
      </c>
      <c r="BG103" s="13">
        <f t="shared" si="33"/>
        <v>500</v>
      </c>
      <c r="BH103" s="13">
        <v>500</v>
      </c>
      <c r="BI103" s="13"/>
      <c r="BJ103" s="13">
        <f t="shared" si="34"/>
        <v>1050</v>
      </c>
      <c r="BK103" s="13"/>
      <c r="BL103" s="13"/>
      <c r="BM103" s="13"/>
      <c r="BN103" s="13"/>
      <c r="BO103" s="13">
        <v>310</v>
      </c>
      <c r="BP103" s="13">
        <f t="shared" si="35"/>
        <v>500</v>
      </c>
      <c r="BQ103" s="13">
        <v>500</v>
      </c>
      <c r="BR103" s="13"/>
      <c r="BS103" s="13">
        <f t="shared" si="36"/>
        <v>810</v>
      </c>
      <c r="BT103" s="13"/>
      <c r="BU103" s="13"/>
      <c r="BV103" s="13"/>
      <c r="BW103" s="13"/>
      <c r="BX103" s="13">
        <v>310</v>
      </c>
      <c r="BY103" s="13">
        <f t="shared" si="22"/>
        <v>500</v>
      </c>
      <c r="BZ103" s="13">
        <v>500</v>
      </c>
      <c r="CA103" s="13"/>
      <c r="CB103" s="13">
        <f t="shared" si="37"/>
        <v>810</v>
      </c>
      <c r="CC103">
        <v>500</v>
      </c>
    </row>
    <row r="104" spans="1:81">
      <c r="A104" s="13" t="s">
        <v>322</v>
      </c>
      <c r="B104" s="2">
        <v>98</v>
      </c>
      <c r="C104" s="4">
        <v>650200600</v>
      </c>
      <c r="D104" s="13" t="s">
        <v>144</v>
      </c>
      <c r="E104" s="6" t="s">
        <v>91</v>
      </c>
      <c r="F104" s="13" t="s">
        <v>252</v>
      </c>
      <c r="G104" s="14" t="s">
        <v>163</v>
      </c>
      <c r="H104" s="13"/>
      <c r="I104" s="14"/>
      <c r="J104" s="13"/>
      <c r="K104" s="13"/>
      <c r="L104" s="24">
        <v>5335</v>
      </c>
      <c r="M104" s="13">
        <v>0</v>
      </c>
      <c r="N104" s="22">
        <f t="shared" si="43"/>
        <v>0</v>
      </c>
      <c r="O104" s="13"/>
      <c r="P104" s="13"/>
      <c r="Q104" s="13">
        <v>4919</v>
      </c>
      <c r="R104" s="13">
        <f t="shared" ref="R104:R138" si="45">N104+O104-P104</f>
        <v>0</v>
      </c>
      <c r="S104" s="13">
        <f t="shared" si="26"/>
        <v>4919</v>
      </c>
      <c r="T104" s="13"/>
      <c r="U104" s="13"/>
      <c r="V104" s="58">
        <v>4675</v>
      </c>
      <c r="W104" s="13">
        <f t="shared" si="42"/>
        <v>0</v>
      </c>
      <c r="X104" s="13">
        <f t="shared" si="38"/>
        <v>0</v>
      </c>
      <c r="Y104" s="13">
        <f t="shared" si="27"/>
        <v>4675</v>
      </c>
      <c r="Z104" s="13"/>
      <c r="AA104" s="13"/>
      <c r="AB104" s="13">
        <v>4675</v>
      </c>
      <c r="AC104" s="13">
        <f t="shared" si="28"/>
        <v>0</v>
      </c>
      <c r="AD104" s="13">
        <v>0</v>
      </c>
      <c r="AE104" s="13">
        <f t="shared" si="29"/>
        <v>4675</v>
      </c>
      <c r="AF104" s="13"/>
      <c r="AG104" s="13"/>
      <c r="AH104" s="13">
        <v>4675</v>
      </c>
      <c r="AI104" s="56">
        <f t="shared" si="30"/>
        <v>0</v>
      </c>
      <c r="AJ104" s="56">
        <v>0</v>
      </c>
      <c r="AK104" s="13">
        <f t="shared" si="31"/>
        <v>4675</v>
      </c>
      <c r="AL104" s="13"/>
      <c r="AM104" s="13"/>
      <c r="AN104" s="13"/>
      <c r="AO104" s="13"/>
      <c r="AP104" s="65"/>
      <c r="AQ104" s="13"/>
      <c r="AR104" s="6">
        <v>4645</v>
      </c>
      <c r="AS104" s="6"/>
      <c r="AT104" s="6"/>
      <c r="AU104" s="6"/>
      <c r="AV104" s="6"/>
      <c r="AW104" s="6">
        <f t="shared" si="32"/>
        <v>4645</v>
      </c>
      <c r="AX104" s="13">
        <v>4754</v>
      </c>
      <c r="AY104" s="13">
        <v>4625</v>
      </c>
      <c r="AZ104" s="13">
        <f>(AJ104+AL104+AW104+AY104)-(AM104+AN104+AO104+AP104+AQ104+AR104+AS104+AT104+AU104)</f>
        <v>4625</v>
      </c>
      <c r="BA104" s="13">
        <v>4625</v>
      </c>
      <c r="BB104" s="13">
        <f t="shared" si="44"/>
        <v>9379</v>
      </c>
      <c r="BC104" s="13"/>
      <c r="BD104" s="13"/>
      <c r="BE104" s="13"/>
      <c r="BF104" s="13">
        <v>4674</v>
      </c>
      <c r="BG104" s="13">
        <f t="shared" si="33"/>
        <v>4625</v>
      </c>
      <c r="BH104" s="13">
        <v>4625</v>
      </c>
      <c r="BI104" s="13"/>
      <c r="BJ104" s="13">
        <f t="shared" si="34"/>
        <v>9299</v>
      </c>
      <c r="BK104" s="13"/>
      <c r="BL104" s="13"/>
      <c r="BM104" s="13"/>
      <c r="BN104" s="13"/>
      <c r="BO104" s="13">
        <v>4554</v>
      </c>
      <c r="BP104" s="13">
        <f t="shared" si="35"/>
        <v>4625</v>
      </c>
      <c r="BQ104" s="13">
        <v>4625</v>
      </c>
      <c r="BR104" s="13"/>
      <c r="BS104" s="13">
        <f t="shared" si="36"/>
        <v>9179</v>
      </c>
      <c r="BT104" s="13"/>
      <c r="BU104" s="13"/>
      <c r="BV104" s="13"/>
      <c r="BW104" s="13"/>
      <c r="BX104" s="13">
        <v>4554</v>
      </c>
      <c r="BY104" s="13">
        <f t="shared" si="22"/>
        <v>4625</v>
      </c>
      <c r="BZ104" s="13">
        <v>4625</v>
      </c>
      <c r="CA104" s="13"/>
      <c r="CB104" s="13">
        <f t="shared" si="37"/>
        <v>9179</v>
      </c>
      <c r="CC104">
        <v>4625</v>
      </c>
    </row>
    <row r="105" spans="1:81">
      <c r="A105" s="13" t="s">
        <v>322</v>
      </c>
      <c r="B105" s="2">
        <v>99</v>
      </c>
      <c r="C105" s="4">
        <v>650216900</v>
      </c>
      <c r="D105" s="13" t="s">
        <v>144</v>
      </c>
      <c r="E105" s="6" t="s">
        <v>92</v>
      </c>
      <c r="F105" s="13" t="s">
        <v>252</v>
      </c>
      <c r="G105" s="14" t="s">
        <v>163</v>
      </c>
      <c r="H105" s="13"/>
      <c r="I105" s="14"/>
      <c r="J105" s="13"/>
      <c r="K105" s="13"/>
      <c r="L105" s="24">
        <v>3940</v>
      </c>
      <c r="M105" s="13">
        <v>0</v>
      </c>
      <c r="N105" s="13">
        <f t="shared" si="43"/>
        <v>0</v>
      </c>
      <c r="O105" s="13"/>
      <c r="P105" s="13"/>
      <c r="Q105" s="13">
        <v>3770</v>
      </c>
      <c r="R105" s="13">
        <f t="shared" si="45"/>
        <v>0</v>
      </c>
      <c r="S105" s="13">
        <f t="shared" si="26"/>
        <v>3770</v>
      </c>
      <c r="T105" s="13"/>
      <c r="U105" s="13"/>
      <c r="V105" s="58">
        <v>3530</v>
      </c>
      <c r="W105" s="13">
        <f t="shared" si="42"/>
        <v>0</v>
      </c>
      <c r="X105" s="13">
        <f t="shared" si="38"/>
        <v>0</v>
      </c>
      <c r="Y105" s="13">
        <f t="shared" si="27"/>
        <v>3530</v>
      </c>
      <c r="Z105" s="13"/>
      <c r="AA105" s="13"/>
      <c r="AB105" s="13">
        <v>3530</v>
      </c>
      <c r="AC105" s="13">
        <f t="shared" si="28"/>
        <v>0</v>
      </c>
      <c r="AD105" s="13">
        <v>0</v>
      </c>
      <c r="AE105" s="13">
        <f t="shared" si="29"/>
        <v>3530</v>
      </c>
      <c r="AF105" s="13"/>
      <c r="AG105" s="13"/>
      <c r="AH105" s="13">
        <v>3530</v>
      </c>
      <c r="AI105" s="56">
        <f t="shared" si="30"/>
        <v>0</v>
      </c>
      <c r="AJ105" s="56">
        <v>0</v>
      </c>
      <c r="AK105" s="13">
        <f t="shared" si="31"/>
        <v>3530</v>
      </c>
      <c r="AL105" s="13"/>
      <c r="AM105" s="13"/>
      <c r="AN105" s="13"/>
      <c r="AO105" s="13"/>
      <c r="AP105" s="65"/>
      <c r="AQ105" s="13"/>
      <c r="AR105" s="6">
        <v>4960</v>
      </c>
      <c r="AS105" s="6"/>
      <c r="AT105" s="6"/>
      <c r="AU105" s="6"/>
      <c r="AV105" s="6"/>
      <c r="AW105" s="6">
        <f t="shared" si="32"/>
        <v>4960</v>
      </c>
      <c r="AX105" s="13">
        <v>3386</v>
      </c>
      <c r="AY105" s="13">
        <v>4940</v>
      </c>
      <c r="AZ105" s="13">
        <f>(AJ105+AL105+AW105+AY105)-(AM105+AN105+AO105+AP105+AQ105+AR105+AS105+AT105+AU105)</f>
        <v>4940</v>
      </c>
      <c r="BA105" s="13">
        <v>4940</v>
      </c>
      <c r="BB105" s="13">
        <f t="shared" si="44"/>
        <v>8326</v>
      </c>
      <c r="BC105" s="13"/>
      <c r="BD105" s="13"/>
      <c r="BE105" s="13"/>
      <c r="BF105" s="13">
        <v>3306</v>
      </c>
      <c r="BG105" s="13">
        <f t="shared" si="33"/>
        <v>4940</v>
      </c>
      <c r="BH105" s="13">
        <v>4940</v>
      </c>
      <c r="BI105" s="13"/>
      <c r="BJ105" s="13">
        <f t="shared" si="34"/>
        <v>8246</v>
      </c>
      <c r="BK105" s="13"/>
      <c r="BL105" s="13"/>
      <c r="BM105" s="13"/>
      <c r="BN105" s="13"/>
      <c r="BO105" s="13">
        <v>3186</v>
      </c>
      <c r="BP105" s="13">
        <f t="shared" si="35"/>
        <v>4940</v>
      </c>
      <c r="BQ105" s="13">
        <v>4940</v>
      </c>
      <c r="BR105" s="13"/>
      <c r="BS105" s="13">
        <f t="shared" si="36"/>
        <v>8126</v>
      </c>
      <c r="BT105" s="13"/>
      <c r="BU105" s="13"/>
      <c r="BV105" s="13"/>
      <c r="BW105" s="13"/>
      <c r="BX105" s="13">
        <v>3186</v>
      </c>
      <c r="BY105" s="13">
        <f t="shared" si="22"/>
        <v>4940</v>
      </c>
      <c r="BZ105" s="13">
        <v>4940</v>
      </c>
      <c r="CA105" s="13"/>
      <c r="CB105" s="13">
        <f t="shared" si="37"/>
        <v>8126</v>
      </c>
      <c r="CC105">
        <v>4940</v>
      </c>
    </row>
    <row r="106" spans="1:81">
      <c r="A106" s="13" t="s">
        <v>322</v>
      </c>
      <c r="B106" s="2">
        <v>100</v>
      </c>
      <c r="C106" s="4">
        <v>650221500</v>
      </c>
      <c r="D106" s="13" t="s">
        <v>144</v>
      </c>
      <c r="E106" s="6" t="s">
        <v>93</v>
      </c>
      <c r="F106" s="13" t="s">
        <v>252</v>
      </c>
      <c r="G106" s="14" t="s">
        <v>163</v>
      </c>
      <c r="H106" s="13"/>
      <c r="I106" s="14"/>
      <c r="J106" s="13"/>
      <c r="K106" s="13"/>
      <c r="L106" s="24">
        <v>5300</v>
      </c>
      <c r="M106" s="13">
        <v>0</v>
      </c>
      <c r="N106" s="13">
        <f t="shared" si="43"/>
        <v>0</v>
      </c>
      <c r="O106" s="13"/>
      <c r="P106" s="13"/>
      <c r="Q106" s="13">
        <v>4535</v>
      </c>
      <c r="R106" s="13">
        <f t="shared" si="45"/>
        <v>0</v>
      </c>
      <c r="S106" s="13">
        <f t="shared" si="26"/>
        <v>4535</v>
      </c>
      <c r="T106" s="13"/>
      <c r="U106" s="13"/>
      <c r="V106" s="58">
        <v>3455</v>
      </c>
      <c r="W106" s="13">
        <f t="shared" si="42"/>
        <v>0</v>
      </c>
      <c r="X106" s="13">
        <f t="shared" si="38"/>
        <v>0</v>
      </c>
      <c r="Y106" s="13">
        <f t="shared" si="27"/>
        <v>3455</v>
      </c>
      <c r="Z106" s="13"/>
      <c r="AA106" s="13"/>
      <c r="AB106" s="13">
        <v>3455</v>
      </c>
      <c r="AC106" s="13">
        <f t="shared" si="28"/>
        <v>0</v>
      </c>
      <c r="AD106" s="13">
        <v>0</v>
      </c>
      <c r="AE106" s="13">
        <f t="shared" si="29"/>
        <v>3455</v>
      </c>
      <c r="AF106" s="13"/>
      <c r="AG106" s="13"/>
      <c r="AH106" s="13">
        <v>3455</v>
      </c>
      <c r="AI106" s="56">
        <f t="shared" si="30"/>
        <v>0</v>
      </c>
      <c r="AJ106" s="56">
        <v>0</v>
      </c>
      <c r="AK106" s="13">
        <f t="shared" si="31"/>
        <v>3455</v>
      </c>
      <c r="AL106" s="13"/>
      <c r="AM106" s="13"/>
      <c r="AN106" s="13"/>
      <c r="AO106" s="13"/>
      <c r="AP106" s="65"/>
      <c r="AQ106" s="13"/>
      <c r="AR106" s="6">
        <v>5000</v>
      </c>
      <c r="AS106" s="6"/>
      <c r="AT106" s="6"/>
      <c r="AU106" s="6"/>
      <c r="AV106" s="6"/>
      <c r="AW106" s="6">
        <f t="shared" si="32"/>
        <v>5000</v>
      </c>
      <c r="AX106" s="13">
        <v>2807</v>
      </c>
      <c r="AY106" s="13">
        <v>4910</v>
      </c>
      <c r="AZ106" s="13">
        <f>(AJ106+AL106+AW106+AY106)-(AM106+AN106+AO106+AP106+AQ106+AR106+AS106+AT106+AU106)</f>
        <v>4910</v>
      </c>
      <c r="BA106" s="13">
        <v>4910</v>
      </c>
      <c r="BB106" s="13">
        <f t="shared" si="44"/>
        <v>7717</v>
      </c>
      <c r="BC106" s="13"/>
      <c r="BD106" s="13"/>
      <c r="BE106" s="13"/>
      <c r="BF106" s="13">
        <v>2447</v>
      </c>
      <c r="BG106" s="13">
        <f t="shared" si="33"/>
        <v>4910</v>
      </c>
      <c r="BH106" s="13">
        <v>4910</v>
      </c>
      <c r="BI106" s="13"/>
      <c r="BJ106" s="13">
        <f t="shared" si="34"/>
        <v>7357</v>
      </c>
      <c r="BK106" s="13"/>
      <c r="BL106" s="13"/>
      <c r="BM106" s="13"/>
      <c r="BN106" s="13"/>
      <c r="BO106" s="13">
        <v>1907</v>
      </c>
      <c r="BP106" s="13">
        <f t="shared" si="35"/>
        <v>4910</v>
      </c>
      <c r="BQ106" s="13">
        <v>4910</v>
      </c>
      <c r="BR106" s="13"/>
      <c r="BS106" s="13">
        <f t="shared" si="36"/>
        <v>6817</v>
      </c>
      <c r="BT106" s="13"/>
      <c r="BU106" s="13"/>
      <c r="BV106" s="13"/>
      <c r="BW106" s="13"/>
      <c r="BX106" s="13">
        <v>1907</v>
      </c>
      <c r="BY106" s="13">
        <f t="shared" si="22"/>
        <v>4910</v>
      </c>
      <c r="BZ106" s="13">
        <v>4910</v>
      </c>
      <c r="CA106" s="13"/>
      <c r="CB106" s="13">
        <f t="shared" si="37"/>
        <v>6817</v>
      </c>
      <c r="CC106">
        <v>4910</v>
      </c>
    </row>
    <row r="107" spans="1:81">
      <c r="A107" s="13" t="s">
        <v>163</v>
      </c>
      <c r="B107" s="2">
        <v>101</v>
      </c>
      <c r="C107" s="4">
        <v>650222600</v>
      </c>
      <c r="D107" s="13" t="s">
        <v>144</v>
      </c>
      <c r="E107" s="6" t="s">
        <v>275</v>
      </c>
      <c r="F107" s="24" t="s">
        <v>252</v>
      </c>
      <c r="G107" s="14" t="s">
        <v>163</v>
      </c>
      <c r="H107" s="13"/>
      <c r="I107" s="14"/>
      <c r="J107" s="13"/>
      <c r="K107" s="13"/>
      <c r="L107" s="24">
        <v>2890</v>
      </c>
      <c r="M107" s="13">
        <v>0</v>
      </c>
      <c r="N107" s="13">
        <f t="shared" si="43"/>
        <v>0</v>
      </c>
      <c r="O107" s="13"/>
      <c r="P107" s="13"/>
      <c r="Q107" s="13">
        <v>2890</v>
      </c>
      <c r="R107" s="13">
        <f t="shared" si="45"/>
        <v>0</v>
      </c>
      <c r="S107" s="13">
        <f t="shared" si="26"/>
        <v>2890</v>
      </c>
      <c r="T107" s="13"/>
      <c r="U107" s="13"/>
      <c r="V107" s="58">
        <v>2890</v>
      </c>
      <c r="W107" s="13">
        <f t="shared" si="42"/>
        <v>0</v>
      </c>
      <c r="X107" s="13">
        <f t="shared" si="38"/>
        <v>0</v>
      </c>
      <c r="Y107" s="13">
        <f t="shared" si="27"/>
        <v>2890</v>
      </c>
      <c r="Z107" s="13"/>
      <c r="AA107" s="13"/>
      <c r="AB107" s="13">
        <v>2890</v>
      </c>
      <c r="AC107" s="13">
        <f t="shared" si="28"/>
        <v>0</v>
      </c>
      <c r="AD107" s="13">
        <v>0</v>
      </c>
      <c r="AE107" s="13">
        <f t="shared" si="29"/>
        <v>2890</v>
      </c>
      <c r="AF107" s="13"/>
      <c r="AG107" s="13"/>
      <c r="AH107" s="13">
        <v>2890</v>
      </c>
      <c r="AI107" s="56">
        <f t="shared" si="30"/>
        <v>0</v>
      </c>
      <c r="AJ107" s="56">
        <v>0</v>
      </c>
      <c r="AK107" s="13">
        <f t="shared" si="31"/>
        <v>2890</v>
      </c>
      <c r="AL107" s="13"/>
      <c r="AM107" s="13"/>
      <c r="AN107" s="13"/>
      <c r="AO107" s="13"/>
      <c r="AP107" s="65"/>
      <c r="AQ107" s="13"/>
      <c r="AR107" s="65"/>
      <c r="AS107" s="65"/>
      <c r="AT107" s="65"/>
      <c r="AU107" s="65"/>
      <c r="AV107" s="65"/>
      <c r="AW107" s="6">
        <f t="shared" si="32"/>
        <v>0</v>
      </c>
      <c r="AX107" s="13">
        <v>2890</v>
      </c>
      <c r="AY107" s="13"/>
      <c r="AZ107" s="13">
        <f>(AJ107+AL107+AW107+AY107)-(AM107+AN107+AO107+AP107+AQ107+AR107+AS107+AT107+AU107)</f>
        <v>0</v>
      </c>
      <c r="BA107" s="13"/>
      <c r="BB107" s="13">
        <f t="shared" si="44"/>
        <v>2890</v>
      </c>
      <c r="BC107" s="13"/>
      <c r="BD107" s="13"/>
      <c r="BE107" s="13"/>
      <c r="BF107" s="13">
        <v>2890</v>
      </c>
      <c r="BG107" s="13">
        <f t="shared" si="33"/>
        <v>0</v>
      </c>
      <c r="BH107" s="13"/>
      <c r="BI107" s="13"/>
      <c r="BJ107" s="13">
        <f t="shared" si="34"/>
        <v>2890</v>
      </c>
      <c r="BK107" s="13"/>
      <c r="BL107" s="13"/>
      <c r="BM107" s="13"/>
      <c r="BN107" s="13"/>
      <c r="BO107" s="13">
        <v>2890</v>
      </c>
      <c r="BP107" s="13">
        <f t="shared" si="35"/>
        <v>0</v>
      </c>
      <c r="BQ107" s="13">
        <v>0</v>
      </c>
      <c r="BR107" s="13"/>
      <c r="BS107" s="13">
        <f t="shared" si="36"/>
        <v>2890</v>
      </c>
      <c r="BT107" s="13"/>
      <c r="BU107" s="13"/>
      <c r="BV107" s="13"/>
      <c r="BW107" s="13"/>
      <c r="BX107" s="13">
        <v>2890</v>
      </c>
      <c r="BY107" s="13">
        <f t="shared" si="22"/>
        <v>0</v>
      </c>
      <c r="BZ107" s="13">
        <v>0</v>
      </c>
      <c r="CA107" s="13"/>
      <c r="CB107" s="13">
        <f t="shared" si="37"/>
        <v>2890</v>
      </c>
    </row>
    <row r="108" spans="1:81">
      <c r="A108" s="13" t="s">
        <v>322</v>
      </c>
      <c r="B108" s="2">
        <v>102</v>
      </c>
      <c r="C108" s="4">
        <v>650233800</v>
      </c>
      <c r="D108" s="13" t="s">
        <v>144</v>
      </c>
      <c r="E108" s="6" t="s">
        <v>95</v>
      </c>
      <c r="F108" s="13" t="s">
        <v>252</v>
      </c>
      <c r="G108" s="14" t="s">
        <v>163</v>
      </c>
      <c r="H108" s="13"/>
      <c r="I108" s="14"/>
      <c r="J108" s="13"/>
      <c r="K108" s="13"/>
      <c r="L108" s="24">
        <v>2900</v>
      </c>
      <c r="M108" s="13">
        <v>0</v>
      </c>
      <c r="N108" s="13">
        <f t="shared" si="43"/>
        <v>0</v>
      </c>
      <c r="O108" s="13"/>
      <c r="P108" s="13"/>
      <c r="Q108" s="13">
        <v>2580</v>
      </c>
      <c r="R108" s="13">
        <f t="shared" si="45"/>
        <v>0</v>
      </c>
      <c r="S108" s="13">
        <f t="shared" si="26"/>
        <v>2580</v>
      </c>
      <c r="T108" s="13"/>
      <c r="U108" s="13"/>
      <c r="V108" s="58">
        <v>2100</v>
      </c>
      <c r="W108" s="13">
        <f t="shared" si="42"/>
        <v>0</v>
      </c>
      <c r="X108" s="13">
        <f t="shared" si="38"/>
        <v>0</v>
      </c>
      <c r="Y108" s="13">
        <f t="shared" si="27"/>
        <v>2100</v>
      </c>
      <c r="Z108" s="13"/>
      <c r="AA108" s="13"/>
      <c r="AB108" s="13">
        <v>2100</v>
      </c>
      <c r="AC108" s="13">
        <f t="shared" si="28"/>
        <v>0</v>
      </c>
      <c r="AD108" s="13">
        <v>0</v>
      </c>
      <c r="AE108" s="13">
        <f t="shared" si="29"/>
        <v>2100</v>
      </c>
      <c r="AF108" s="13"/>
      <c r="AG108" s="13"/>
      <c r="AH108" s="13">
        <v>2100</v>
      </c>
      <c r="AI108" s="56">
        <f t="shared" si="30"/>
        <v>0</v>
      </c>
      <c r="AJ108" s="56">
        <v>0</v>
      </c>
      <c r="AK108" s="13">
        <f t="shared" si="31"/>
        <v>2100</v>
      </c>
      <c r="AL108" s="13"/>
      <c r="AM108" s="13"/>
      <c r="AN108" s="13"/>
      <c r="AO108" s="13"/>
      <c r="AP108" s="65">
        <v>4840</v>
      </c>
      <c r="AQ108" s="13"/>
      <c r="AR108" s="64"/>
      <c r="AS108" s="64"/>
      <c r="AT108" s="64"/>
      <c r="AU108" s="64"/>
      <c r="AV108" s="6"/>
      <c r="AW108" s="6">
        <f t="shared" si="32"/>
        <v>4840</v>
      </c>
      <c r="AX108" s="13">
        <v>1812</v>
      </c>
      <c r="AY108" s="13">
        <v>4800</v>
      </c>
      <c r="AZ108" s="13">
        <f>(AJ108+AL108+AW108+AY108)-(AM108+AN108+AO108+AP108+AQ108+AR108+AS108+AT108+AU108)</f>
        <v>4800</v>
      </c>
      <c r="BA108" s="13">
        <v>4800</v>
      </c>
      <c r="BB108" s="13">
        <f t="shared" si="44"/>
        <v>6612</v>
      </c>
      <c r="BC108" s="13"/>
      <c r="BD108" s="13"/>
      <c r="BE108" s="13"/>
      <c r="BF108" s="13">
        <v>1652</v>
      </c>
      <c r="BG108" s="13">
        <f t="shared" si="33"/>
        <v>4800</v>
      </c>
      <c r="BH108" s="13">
        <v>4800</v>
      </c>
      <c r="BI108" s="13"/>
      <c r="BJ108" s="13">
        <f t="shared" si="34"/>
        <v>6452</v>
      </c>
      <c r="BK108" s="13"/>
      <c r="BL108" s="13"/>
      <c r="BM108" s="13"/>
      <c r="BN108" s="13"/>
      <c r="BO108" s="13">
        <v>1412</v>
      </c>
      <c r="BP108" s="13">
        <f t="shared" si="35"/>
        <v>4800</v>
      </c>
      <c r="BQ108" s="13">
        <v>4800</v>
      </c>
      <c r="BR108" s="13"/>
      <c r="BS108" s="13">
        <f t="shared" si="36"/>
        <v>6212</v>
      </c>
      <c r="BT108" s="13"/>
      <c r="BU108" s="13"/>
      <c r="BV108" s="13"/>
      <c r="BW108" s="13"/>
      <c r="BX108" s="13">
        <v>1412</v>
      </c>
      <c r="BY108" s="13">
        <f t="shared" si="22"/>
        <v>4800</v>
      </c>
      <c r="BZ108" s="13">
        <v>4800</v>
      </c>
      <c r="CA108" s="13"/>
      <c r="CB108" s="13">
        <f t="shared" si="37"/>
        <v>6212</v>
      </c>
      <c r="CC108">
        <v>4800</v>
      </c>
    </row>
    <row r="109" spans="1:81">
      <c r="A109" s="13" t="s">
        <v>325</v>
      </c>
      <c r="B109" s="2">
        <v>103</v>
      </c>
      <c r="C109" s="4">
        <v>650245000</v>
      </c>
      <c r="D109" s="13" t="s">
        <v>155</v>
      </c>
      <c r="E109" s="6" t="s">
        <v>96</v>
      </c>
      <c r="F109" s="13" t="s">
        <v>267</v>
      </c>
      <c r="G109" s="13">
        <v>6</v>
      </c>
      <c r="H109" s="13"/>
      <c r="I109" s="13">
        <v>1000</v>
      </c>
      <c r="J109" s="13">
        <v>1000</v>
      </c>
      <c r="K109" s="13"/>
      <c r="L109" s="24">
        <v>0</v>
      </c>
      <c r="M109" s="13">
        <v>2000</v>
      </c>
      <c r="N109" s="13">
        <f t="shared" si="43"/>
        <v>2000</v>
      </c>
      <c r="O109" s="13"/>
      <c r="P109" s="13">
        <v>1000</v>
      </c>
      <c r="Q109" s="13">
        <v>880</v>
      </c>
      <c r="R109" s="13">
        <f t="shared" si="45"/>
        <v>1000</v>
      </c>
      <c r="S109" s="13">
        <f t="shared" si="26"/>
        <v>1880</v>
      </c>
      <c r="T109" s="13"/>
      <c r="U109" s="13">
        <v>400</v>
      </c>
      <c r="V109" s="58">
        <v>880</v>
      </c>
      <c r="W109" s="13">
        <f t="shared" si="42"/>
        <v>600</v>
      </c>
      <c r="X109" s="13">
        <f t="shared" si="38"/>
        <v>600</v>
      </c>
      <c r="Y109" s="13">
        <f t="shared" si="27"/>
        <v>1480</v>
      </c>
      <c r="Z109" s="13"/>
      <c r="AA109" s="13">
        <v>160</v>
      </c>
      <c r="AB109" s="13">
        <v>880</v>
      </c>
      <c r="AC109" s="13">
        <f t="shared" si="28"/>
        <v>440</v>
      </c>
      <c r="AD109" s="13">
        <v>440</v>
      </c>
      <c r="AE109" s="13">
        <f t="shared" si="29"/>
        <v>1320</v>
      </c>
      <c r="AF109" s="13"/>
      <c r="AG109" s="13"/>
      <c r="AH109" s="13">
        <v>880</v>
      </c>
      <c r="AI109" s="56">
        <f t="shared" si="30"/>
        <v>440</v>
      </c>
      <c r="AJ109" s="56">
        <v>440</v>
      </c>
      <c r="AK109" s="13">
        <f t="shared" si="31"/>
        <v>1320</v>
      </c>
      <c r="AL109" s="13"/>
      <c r="AM109" s="13"/>
      <c r="AN109" s="13"/>
      <c r="AO109" s="13"/>
      <c r="AP109" s="65"/>
      <c r="AQ109" s="13"/>
      <c r="AR109" s="65"/>
      <c r="AS109" s="65"/>
      <c r="AT109" s="65"/>
      <c r="AU109" s="65"/>
      <c r="AV109" s="65">
        <v>2000</v>
      </c>
      <c r="AW109" s="6">
        <f t="shared" si="32"/>
        <v>2000</v>
      </c>
      <c r="AX109" s="13">
        <v>640</v>
      </c>
      <c r="AY109" s="13"/>
      <c r="AZ109" s="13">
        <f t="shared" si="39"/>
        <v>2440</v>
      </c>
      <c r="BA109" s="13">
        <v>2440</v>
      </c>
      <c r="BB109" s="13">
        <f t="shared" si="44"/>
        <v>3080</v>
      </c>
      <c r="BC109" s="13"/>
      <c r="BD109" s="13"/>
      <c r="BE109" s="13"/>
      <c r="BF109" s="13">
        <v>320</v>
      </c>
      <c r="BG109" s="13">
        <f t="shared" si="33"/>
        <v>2440</v>
      </c>
      <c r="BH109" s="13">
        <v>2440</v>
      </c>
      <c r="BI109" s="13"/>
      <c r="BJ109" s="13">
        <f t="shared" si="34"/>
        <v>2760</v>
      </c>
      <c r="BK109" s="13"/>
      <c r="BL109" s="13"/>
      <c r="BM109" s="13"/>
      <c r="BN109" s="13"/>
      <c r="BO109" s="13">
        <v>320</v>
      </c>
      <c r="BP109" s="13">
        <f t="shared" si="35"/>
        <v>2440</v>
      </c>
      <c r="BQ109" s="13">
        <v>2440</v>
      </c>
      <c r="BR109" s="13"/>
      <c r="BS109" s="13">
        <f t="shared" si="36"/>
        <v>2760</v>
      </c>
      <c r="BT109" s="13"/>
      <c r="BU109" s="13"/>
      <c r="BV109" s="13"/>
      <c r="BW109" s="13"/>
      <c r="BX109" s="13">
        <v>320</v>
      </c>
      <c r="BY109" s="13">
        <f t="shared" si="22"/>
        <v>2440</v>
      </c>
      <c r="BZ109" s="13">
        <v>2440</v>
      </c>
      <c r="CA109" s="13"/>
      <c r="CB109" s="13">
        <f t="shared" si="37"/>
        <v>2760</v>
      </c>
      <c r="CC109">
        <v>2440</v>
      </c>
    </row>
    <row r="110" spans="1:81">
      <c r="A110" s="13" t="s">
        <v>325</v>
      </c>
      <c r="B110" s="2">
        <v>104</v>
      </c>
      <c r="C110" s="4">
        <v>650247100</v>
      </c>
      <c r="D110" s="13" t="s">
        <v>144</v>
      </c>
      <c r="E110" s="6" t="s">
        <v>228</v>
      </c>
      <c r="F110" s="13" t="s">
        <v>267</v>
      </c>
      <c r="G110" s="14" t="s">
        <v>163</v>
      </c>
      <c r="H110" s="13"/>
      <c r="I110" s="14"/>
      <c r="J110" s="13"/>
      <c r="K110" s="13"/>
      <c r="L110" s="13">
        <v>0</v>
      </c>
      <c r="M110" s="13">
        <v>0</v>
      </c>
      <c r="N110" s="22">
        <f t="shared" si="43"/>
        <v>0</v>
      </c>
      <c r="O110" s="13"/>
      <c r="P110" s="13"/>
      <c r="Q110" s="13">
        <v>0</v>
      </c>
      <c r="R110" s="13">
        <f t="shared" si="45"/>
        <v>0</v>
      </c>
      <c r="S110" s="13">
        <f t="shared" si="26"/>
        <v>0</v>
      </c>
      <c r="T110" s="13"/>
      <c r="U110" s="13"/>
      <c r="V110" s="58">
        <v>0</v>
      </c>
      <c r="W110" s="13">
        <f t="shared" si="42"/>
        <v>0</v>
      </c>
      <c r="X110" s="13">
        <f t="shared" si="38"/>
        <v>0</v>
      </c>
      <c r="Y110" s="13">
        <f t="shared" si="27"/>
        <v>0</v>
      </c>
      <c r="Z110" s="13"/>
      <c r="AA110" s="13"/>
      <c r="AB110" s="13">
        <v>0</v>
      </c>
      <c r="AC110" s="13">
        <f t="shared" si="28"/>
        <v>0</v>
      </c>
      <c r="AD110" s="13">
        <v>0</v>
      </c>
      <c r="AE110" s="13">
        <f t="shared" si="29"/>
        <v>0</v>
      </c>
      <c r="AF110" s="13"/>
      <c r="AG110" s="13"/>
      <c r="AH110" s="13">
        <v>0</v>
      </c>
      <c r="AI110" s="56">
        <f t="shared" si="30"/>
        <v>0</v>
      </c>
      <c r="AJ110" s="56">
        <v>0</v>
      </c>
      <c r="AK110" s="13">
        <f t="shared" si="31"/>
        <v>0</v>
      </c>
      <c r="AL110" s="13"/>
      <c r="AM110" s="13"/>
      <c r="AN110" s="13"/>
      <c r="AO110" s="13"/>
      <c r="AP110" s="65">
        <v>40</v>
      </c>
      <c r="AQ110" s="13"/>
      <c r="AR110" s="64"/>
      <c r="AS110" s="64"/>
      <c r="AT110" s="64"/>
      <c r="AU110" s="64"/>
      <c r="AV110" s="6">
        <v>1960</v>
      </c>
      <c r="AW110" s="6">
        <f t="shared" si="32"/>
        <v>2000</v>
      </c>
      <c r="AX110" s="13">
        <v>0</v>
      </c>
      <c r="AY110" s="13"/>
      <c r="AZ110" s="13">
        <f t="shared" si="39"/>
        <v>1960</v>
      </c>
      <c r="BA110" s="13">
        <v>1960</v>
      </c>
      <c r="BB110" s="13">
        <f t="shared" si="44"/>
        <v>1960</v>
      </c>
      <c r="BC110" s="13"/>
      <c r="BD110" s="13"/>
      <c r="BE110" s="13"/>
      <c r="BF110" s="13">
        <v>0</v>
      </c>
      <c r="BG110" s="13">
        <f t="shared" si="33"/>
        <v>1960</v>
      </c>
      <c r="BH110" s="13">
        <v>1960</v>
      </c>
      <c r="BI110" s="13"/>
      <c r="BJ110" s="13">
        <f t="shared" si="34"/>
        <v>1960</v>
      </c>
      <c r="BK110" s="13"/>
      <c r="BL110" s="13"/>
      <c r="BM110" s="13"/>
      <c r="BN110" s="13"/>
      <c r="BO110" s="13">
        <v>0</v>
      </c>
      <c r="BP110" s="13">
        <f t="shared" si="35"/>
        <v>1960</v>
      </c>
      <c r="BQ110" s="13">
        <v>1960</v>
      </c>
      <c r="BR110" s="13"/>
      <c r="BS110" s="13">
        <f t="shared" si="36"/>
        <v>1960</v>
      </c>
      <c r="BT110" s="13"/>
      <c r="BU110" s="13"/>
      <c r="BV110" s="13"/>
      <c r="BW110" s="13"/>
      <c r="BX110" s="13">
        <v>0</v>
      </c>
      <c r="BY110" s="13">
        <f t="shared" si="22"/>
        <v>1960</v>
      </c>
      <c r="BZ110" s="13">
        <v>1960</v>
      </c>
      <c r="CA110" s="13"/>
      <c r="CB110" s="13">
        <f t="shared" si="37"/>
        <v>1960</v>
      </c>
      <c r="CC110">
        <v>1960</v>
      </c>
    </row>
    <row r="111" spans="1:81">
      <c r="A111" s="13" t="s">
        <v>327</v>
      </c>
      <c r="B111" s="2">
        <v>105</v>
      </c>
      <c r="C111" s="4">
        <v>660047701</v>
      </c>
      <c r="D111" s="13" t="s">
        <v>158</v>
      </c>
      <c r="E111" s="6" t="s">
        <v>98</v>
      </c>
      <c r="F111" s="13" t="s">
        <v>158</v>
      </c>
      <c r="G111" s="13">
        <v>4.49</v>
      </c>
      <c r="H111" s="13"/>
      <c r="I111" s="13">
        <v>2599</v>
      </c>
      <c r="J111" s="13"/>
      <c r="K111" s="13">
        <v>543</v>
      </c>
      <c r="L111" s="13">
        <v>543</v>
      </c>
      <c r="M111" s="13">
        <v>2056</v>
      </c>
      <c r="N111" s="13">
        <f t="shared" si="43"/>
        <v>2056</v>
      </c>
      <c r="O111" s="13"/>
      <c r="P111" s="13">
        <v>2056</v>
      </c>
      <c r="Q111" s="13">
        <v>2089</v>
      </c>
      <c r="R111" s="13">
        <f t="shared" si="45"/>
        <v>0</v>
      </c>
      <c r="S111" s="13">
        <f t="shared" si="26"/>
        <v>2089</v>
      </c>
      <c r="T111" s="13"/>
      <c r="U111" s="13"/>
      <c r="V111" s="58">
        <v>1369</v>
      </c>
      <c r="W111" s="13">
        <f t="shared" si="42"/>
        <v>0</v>
      </c>
      <c r="X111" s="13">
        <f t="shared" si="38"/>
        <v>0</v>
      </c>
      <c r="Y111" s="13">
        <f t="shared" si="27"/>
        <v>1369</v>
      </c>
      <c r="Z111" s="13"/>
      <c r="AA111" s="13"/>
      <c r="AB111" s="13">
        <v>1369</v>
      </c>
      <c r="AC111" s="13">
        <f t="shared" si="28"/>
        <v>0</v>
      </c>
      <c r="AD111" s="13">
        <v>0</v>
      </c>
      <c r="AE111" s="13">
        <f t="shared" si="29"/>
        <v>1369</v>
      </c>
      <c r="AF111" s="13"/>
      <c r="AG111" s="13"/>
      <c r="AH111" s="13">
        <v>1369</v>
      </c>
      <c r="AI111" s="56">
        <f t="shared" si="30"/>
        <v>0</v>
      </c>
      <c r="AJ111" s="56">
        <v>0</v>
      </c>
      <c r="AK111" s="13">
        <f t="shared" si="31"/>
        <v>1369</v>
      </c>
      <c r="AL111" s="13"/>
      <c r="AM111" s="13"/>
      <c r="AN111" s="13"/>
      <c r="AO111" s="13"/>
      <c r="AP111" s="65"/>
      <c r="AQ111" s="13"/>
      <c r="AR111" s="6">
        <v>50</v>
      </c>
      <c r="AS111" s="6"/>
      <c r="AT111" s="6"/>
      <c r="AU111" s="6"/>
      <c r="AV111" s="6">
        <v>2000</v>
      </c>
      <c r="AW111" s="6">
        <f t="shared" si="32"/>
        <v>2050</v>
      </c>
      <c r="AX111" s="13">
        <v>937</v>
      </c>
      <c r="AY111" s="13"/>
      <c r="AZ111" s="13">
        <f t="shared" si="39"/>
        <v>2000</v>
      </c>
      <c r="BA111" s="13">
        <v>2000</v>
      </c>
      <c r="BB111" s="13">
        <f t="shared" si="44"/>
        <v>2937</v>
      </c>
      <c r="BC111" s="13"/>
      <c r="BD111" s="13"/>
      <c r="BE111" s="13"/>
      <c r="BF111" s="13">
        <v>697</v>
      </c>
      <c r="BG111" s="13">
        <f t="shared" si="33"/>
        <v>2000</v>
      </c>
      <c r="BH111" s="13">
        <v>2000</v>
      </c>
      <c r="BI111" s="13"/>
      <c r="BJ111" s="13">
        <f t="shared" si="34"/>
        <v>2697</v>
      </c>
      <c r="BK111" s="13"/>
      <c r="BL111" s="13"/>
      <c r="BM111" s="13"/>
      <c r="BN111" s="13"/>
      <c r="BO111" s="13">
        <v>337</v>
      </c>
      <c r="BP111" s="13">
        <f t="shared" si="35"/>
        <v>2000</v>
      </c>
      <c r="BQ111" s="13">
        <v>2000</v>
      </c>
      <c r="BR111" s="13"/>
      <c r="BS111" s="13">
        <f t="shared" si="36"/>
        <v>2337</v>
      </c>
      <c r="BT111" s="13"/>
      <c r="BU111" s="13"/>
      <c r="BV111" s="13"/>
      <c r="BW111" s="13"/>
      <c r="BX111" s="13">
        <v>337</v>
      </c>
      <c r="BY111" s="13">
        <f t="shared" si="22"/>
        <v>2000</v>
      </c>
      <c r="BZ111" s="13">
        <v>2000</v>
      </c>
      <c r="CA111" s="13"/>
      <c r="CB111" s="13">
        <f t="shared" si="37"/>
        <v>2337</v>
      </c>
      <c r="CC111">
        <v>2000</v>
      </c>
    </row>
    <row r="112" spans="1:81">
      <c r="A112" s="13" t="s">
        <v>163</v>
      </c>
      <c r="B112" s="2">
        <v>106</v>
      </c>
      <c r="C112" s="4">
        <v>660049100</v>
      </c>
      <c r="D112" s="13" t="s">
        <v>158</v>
      </c>
      <c r="E112" s="6" t="s">
        <v>99</v>
      </c>
      <c r="F112" s="13" t="s">
        <v>158</v>
      </c>
      <c r="G112" s="13">
        <v>8.2799999999999994</v>
      </c>
      <c r="H112" s="13"/>
      <c r="I112" s="13">
        <v>225</v>
      </c>
      <c r="J112" s="13"/>
      <c r="K112" s="13">
        <v>40</v>
      </c>
      <c r="L112" s="13">
        <v>40</v>
      </c>
      <c r="M112" s="13">
        <v>185</v>
      </c>
      <c r="N112" s="13">
        <f t="shared" si="43"/>
        <v>185</v>
      </c>
      <c r="O112" s="13"/>
      <c r="P112" s="13">
        <v>105</v>
      </c>
      <c r="Q112" s="13">
        <v>60</v>
      </c>
      <c r="R112" s="13">
        <f t="shared" si="45"/>
        <v>80</v>
      </c>
      <c r="S112" s="13">
        <f t="shared" si="26"/>
        <v>140</v>
      </c>
      <c r="T112" s="13"/>
      <c r="U112" s="13">
        <v>60</v>
      </c>
      <c r="V112" s="58">
        <v>0</v>
      </c>
      <c r="W112" s="13">
        <f t="shared" si="42"/>
        <v>20</v>
      </c>
      <c r="X112" s="13">
        <f t="shared" si="38"/>
        <v>20</v>
      </c>
      <c r="Y112" s="13">
        <f t="shared" si="27"/>
        <v>20</v>
      </c>
      <c r="Z112" s="13"/>
      <c r="AA112" s="13"/>
      <c r="AB112" s="13">
        <v>0</v>
      </c>
      <c r="AC112" s="13">
        <f t="shared" si="28"/>
        <v>20</v>
      </c>
      <c r="AD112" s="13">
        <v>20</v>
      </c>
      <c r="AE112" s="13">
        <f t="shared" si="29"/>
        <v>20</v>
      </c>
      <c r="AF112" s="13"/>
      <c r="AG112" s="13"/>
      <c r="AH112" s="13">
        <v>0</v>
      </c>
      <c r="AI112" s="56">
        <f t="shared" si="30"/>
        <v>20</v>
      </c>
      <c r="AJ112" s="56">
        <v>20</v>
      </c>
      <c r="AK112" s="13">
        <f t="shared" si="31"/>
        <v>20</v>
      </c>
      <c r="AL112" s="13"/>
      <c r="AM112" s="13">
        <v>20</v>
      </c>
      <c r="AN112" s="13"/>
      <c r="AO112" s="13">
        <v>350</v>
      </c>
      <c r="AP112" s="65">
        <v>10</v>
      </c>
      <c r="AQ112" s="13"/>
      <c r="AR112" s="64"/>
      <c r="AS112" s="64"/>
      <c r="AT112" s="64"/>
      <c r="AU112" s="64"/>
      <c r="AV112" s="6"/>
      <c r="AW112" s="6">
        <f t="shared" si="32"/>
        <v>360</v>
      </c>
      <c r="AX112" s="13">
        <v>298</v>
      </c>
      <c r="AY112" s="13"/>
      <c r="AZ112" s="13">
        <f t="shared" si="39"/>
        <v>0</v>
      </c>
      <c r="BA112" s="13"/>
      <c r="BB112" s="13">
        <f t="shared" si="44"/>
        <v>298</v>
      </c>
      <c r="BC112" s="13"/>
      <c r="BD112" s="13"/>
      <c r="BE112" s="13"/>
      <c r="BF112" s="13">
        <v>258</v>
      </c>
      <c r="BG112" s="13">
        <f t="shared" si="33"/>
        <v>0</v>
      </c>
      <c r="BH112" s="13"/>
      <c r="BI112" s="13"/>
      <c r="BJ112" s="13">
        <f t="shared" si="34"/>
        <v>258</v>
      </c>
      <c r="BK112" s="13"/>
      <c r="BL112" s="13"/>
      <c r="BM112" s="13"/>
      <c r="BN112" s="13"/>
      <c r="BO112" s="13">
        <v>198</v>
      </c>
      <c r="BP112" s="13">
        <f t="shared" si="35"/>
        <v>0</v>
      </c>
      <c r="BQ112" s="13">
        <v>0</v>
      </c>
      <c r="BR112" s="13"/>
      <c r="BS112" s="13">
        <f t="shared" si="36"/>
        <v>198</v>
      </c>
      <c r="BT112" s="13"/>
      <c r="BU112" s="13"/>
      <c r="BV112" s="13"/>
      <c r="BW112" s="13"/>
      <c r="BX112" s="13">
        <v>198</v>
      </c>
      <c r="BY112" s="13">
        <f t="shared" si="22"/>
        <v>0</v>
      </c>
      <c r="BZ112" s="13">
        <v>0</v>
      </c>
      <c r="CA112" s="13"/>
      <c r="CB112" s="13">
        <f t="shared" si="37"/>
        <v>198</v>
      </c>
    </row>
    <row r="113" spans="1:81">
      <c r="A113" s="13" t="s">
        <v>163</v>
      </c>
      <c r="B113" s="2">
        <v>107</v>
      </c>
      <c r="C113" s="4">
        <v>660049400</v>
      </c>
      <c r="D113" s="13" t="s">
        <v>158</v>
      </c>
      <c r="E113" s="6" t="s">
        <v>100</v>
      </c>
      <c r="F113" s="13" t="s">
        <v>158</v>
      </c>
      <c r="G113" s="13">
        <v>7.36</v>
      </c>
      <c r="H113" s="13"/>
      <c r="I113" s="13">
        <v>2000</v>
      </c>
      <c r="J113" s="13"/>
      <c r="K113" s="13">
        <v>1000</v>
      </c>
      <c r="L113" s="13">
        <v>1000</v>
      </c>
      <c r="M113" s="13">
        <v>1000</v>
      </c>
      <c r="N113" s="13">
        <f t="shared" si="43"/>
        <v>1000</v>
      </c>
      <c r="O113" s="13"/>
      <c r="P113" s="13">
        <v>1000</v>
      </c>
      <c r="Q113" s="13">
        <v>1660</v>
      </c>
      <c r="R113" s="13">
        <f t="shared" si="45"/>
        <v>0</v>
      </c>
      <c r="S113" s="13">
        <f t="shared" si="26"/>
        <v>1660</v>
      </c>
      <c r="T113" s="13"/>
      <c r="U113" s="13"/>
      <c r="V113" s="58">
        <v>1180</v>
      </c>
      <c r="W113" s="13">
        <f t="shared" si="42"/>
        <v>0</v>
      </c>
      <c r="X113" s="13">
        <f t="shared" si="38"/>
        <v>0</v>
      </c>
      <c r="Y113" s="13">
        <f t="shared" si="27"/>
        <v>1180</v>
      </c>
      <c r="Z113" s="13"/>
      <c r="AA113" s="13"/>
      <c r="AB113" s="13">
        <v>1180</v>
      </c>
      <c r="AC113" s="13">
        <f t="shared" si="28"/>
        <v>0</v>
      </c>
      <c r="AD113" s="13">
        <v>0</v>
      </c>
      <c r="AE113" s="13">
        <f t="shared" si="29"/>
        <v>1180</v>
      </c>
      <c r="AF113" s="13"/>
      <c r="AG113" s="13"/>
      <c r="AH113" s="13">
        <v>1180</v>
      </c>
      <c r="AI113" s="56">
        <f t="shared" si="30"/>
        <v>0</v>
      </c>
      <c r="AJ113" s="56">
        <v>0</v>
      </c>
      <c r="AK113" s="13">
        <f t="shared" si="31"/>
        <v>1180</v>
      </c>
      <c r="AL113" s="13"/>
      <c r="AM113" s="13"/>
      <c r="AN113" s="13"/>
      <c r="AO113" s="13"/>
      <c r="AP113" s="65"/>
      <c r="AQ113" s="13"/>
      <c r="AR113" s="6">
        <v>40</v>
      </c>
      <c r="AS113" s="6"/>
      <c r="AT113" s="6"/>
      <c r="AU113" s="6"/>
      <c r="AV113" s="6"/>
      <c r="AW113" s="6">
        <f t="shared" si="32"/>
        <v>40</v>
      </c>
      <c r="AX113" s="13">
        <v>892</v>
      </c>
      <c r="AY113" s="13"/>
      <c r="AZ113" s="13">
        <f t="shared" si="39"/>
        <v>0</v>
      </c>
      <c r="BA113" s="13"/>
      <c r="BB113" s="13">
        <f t="shared" si="44"/>
        <v>892</v>
      </c>
      <c r="BC113" s="13"/>
      <c r="BD113" s="13"/>
      <c r="BE113" s="13"/>
      <c r="BF113" s="13">
        <v>732</v>
      </c>
      <c r="BG113" s="13">
        <f t="shared" si="33"/>
        <v>0</v>
      </c>
      <c r="BH113" s="13"/>
      <c r="BI113" s="13"/>
      <c r="BJ113" s="13">
        <f t="shared" si="34"/>
        <v>732</v>
      </c>
      <c r="BK113" s="13"/>
      <c r="BL113" s="13"/>
      <c r="BM113" s="13"/>
      <c r="BN113" s="13"/>
      <c r="BO113" s="13">
        <v>492</v>
      </c>
      <c r="BP113" s="13">
        <f t="shared" si="35"/>
        <v>0</v>
      </c>
      <c r="BQ113" s="13">
        <v>0</v>
      </c>
      <c r="BR113" s="13"/>
      <c r="BS113" s="13">
        <f t="shared" si="36"/>
        <v>492</v>
      </c>
      <c r="BT113" s="13"/>
      <c r="BU113" s="13"/>
      <c r="BV113" s="13"/>
      <c r="BW113" s="13"/>
      <c r="BX113" s="13">
        <v>492</v>
      </c>
      <c r="BY113" s="13">
        <f t="shared" si="22"/>
        <v>0</v>
      </c>
      <c r="BZ113" s="13">
        <v>0</v>
      </c>
      <c r="CA113" s="13"/>
      <c r="CB113" s="13">
        <f t="shared" si="37"/>
        <v>492</v>
      </c>
    </row>
    <row r="114" spans="1:81">
      <c r="A114" s="13" t="s">
        <v>163</v>
      </c>
      <c r="B114" s="2">
        <v>108</v>
      </c>
      <c r="C114" s="4">
        <v>660049601</v>
      </c>
      <c r="D114" s="13" t="s">
        <v>158</v>
      </c>
      <c r="E114" s="6" t="s">
        <v>101</v>
      </c>
      <c r="F114" s="13" t="s">
        <v>158</v>
      </c>
      <c r="G114" s="13">
        <v>4.1399999999999997</v>
      </c>
      <c r="H114" s="13"/>
      <c r="I114" s="13">
        <v>1000</v>
      </c>
      <c r="J114" s="13"/>
      <c r="K114" s="13">
        <v>1000</v>
      </c>
      <c r="L114" s="13">
        <v>1000</v>
      </c>
      <c r="M114" s="13">
        <v>0</v>
      </c>
      <c r="N114" s="13">
        <f t="shared" si="43"/>
        <v>0</v>
      </c>
      <c r="O114" s="13"/>
      <c r="P114" s="13"/>
      <c r="Q114" s="13">
        <v>660</v>
      </c>
      <c r="R114" s="13">
        <f t="shared" si="45"/>
        <v>0</v>
      </c>
      <c r="S114" s="13">
        <f t="shared" si="26"/>
        <v>660</v>
      </c>
      <c r="T114" s="13"/>
      <c r="U114" s="13"/>
      <c r="V114" s="58">
        <v>180</v>
      </c>
      <c r="W114" s="13">
        <f t="shared" si="42"/>
        <v>0</v>
      </c>
      <c r="X114" s="13">
        <f t="shared" si="38"/>
        <v>0</v>
      </c>
      <c r="Y114" s="13">
        <f t="shared" si="27"/>
        <v>180</v>
      </c>
      <c r="Z114" s="13"/>
      <c r="AA114" s="13"/>
      <c r="AB114" s="13">
        <v>180</v>
      </c>
      <c r="AC114" s="13">
        <f t="shared" si="28"/>
        <v>0</v>
      </c>
      <c r="AD114" s="13">
        <v>0</v>
      </c>
      <c r="AE114" s="13">
        <f t="shared" si="29"/>
        <v>180</v>
      </c>
      <c r="AF114" s="13"/>
      <c r="AG114" s="13"/>
      <c r="AH114" s="13">
        <v>180</v>
      </c>
      <c r="AI114" s="56">
        <f t="shared" si="30"/>
        <v>0</v>
      </c>
      <c r="AJ114" s="56">
        <v>0</v>
      </c>
      <c r="AK114" s="13">
        <f t="shared" si="31"/>
        <v>180</v>
      </c>
      <c r="AL114" s="13"/>
      <c r="AM114" s="13"/>
      <c r="AN114" s="13"/>
      <c r="AO114" s="13">
        <v>1780</v>
      </c>
      <c r="AP114" s="65">
        <v>40</v>
      </c>
      <c r="AQ114" s="13"/>
      <c r="AR114" s="64"/>
      <c r="AS114" s="64"/>
      <c r="AT114" s="64"/>
      <c r="AU114" s="64"/>
      <c r="AV114" s="6"/>
      <c r="AW114" s="6">
        <f t="shared" si="32"/>
        <v>1820</v>
      </c>
      <c r="AX114" s="13">
        <v>1672</v>
      </c>
      <c r="AY114" s="13"/>
      <c r="AZ114" s="13">
        <f t="shared" si="39"/>
        <v>0</v>
      </c>
      <c r="BA114" s="13"/>
      <c r="BB114" s="13">
        <f t="shared" si="44"/>
        <v>1672</v>
      </c>
      <c r="BC114" s="13"/>
      <c r="BD114" s="13"/>
      <c r="BE114" s="13"/>
      <c r="BF114" s="13">
        <v>1512</v>
      </c>
      <c r="BG114" s="13">
        <f t="shared" si="33"/>
        <v>0</v>
      </c>
      <c r="BH114" s="13"/>
      <c r="BI114" s="13"/>
      <c r="BJ114" s="13">
        <f t="shared" si="34"/>
        <v>1512</v>
      </c>
      <c r="BK114" s="13"/>
      <c r="BL114" s="13"/>
      <c r="BM114" s="13"/>
      <c r="BN114" s="13"/>
      <c r="BO114" s="13">
        <v>1272</v>
      </c>
      <c r="BP114" s="13">
        <f t="shared" si="35"/>
        <v>0</v>
      </c>
      <c r="BQ114" s="13">
        <v>0</v>
      </c>
      <c r="BR114" s="13"/>
      <c r="BS114" s="13">
        <f t="shared" si="36"/>
        <v>1272</v>
      </c>
      <c r="BT114" s="13"/>
      <c r="BU114" s="13"/>
      <c r="BV114" s="13"/>
      <c r="BW114" s="13"/>
      <c r="BX114" s="13">
        <v>1272</v>
      </c>
      <c r="BY114" s="13">
        <f t="shared" si="22"/>
        <v>0</v>
      </c>
      <c r="BZ114" s="13">
        <v>0</v>
      </c>
      <c r="CA114" s="13"/>
      <c r="CB114" s="13">
        <f t="shared" si="37"/>
        <v>1272</v>
      </c>
    </row>
    <row r="115" spans="1:81">
      <c r="A115" s="13" t="s">
        <v>163</v>
      </c>
      <c r="B115" s="2">
        <v>109</v>
      </c>
      <c r="C115" s="4">
        <v>660053900</v>
      </c>
      <c r="D115" s="13" t="s">
        <v>158</v>
      </c>
      <c r="E115" s="6" t="s">
        <v>102</v>
      </c>
      <c r="F115" s="13" t="s">
        <v>158</v>
      </c>
      <c r="G115" s="13">
        <v>4.2</v>
      </c>
      <c r="H115" s="13"/>
      <c r="I115" s="13">
        <v>486</v>
      </c>
      <c r="J115" s="13">
        <v>400</v>
      </c>
      <c r="K115" s="13">
        <v>160</v>
      </c>
      <c r="L115" s="13">
        <v>160</v>
      </c>
      <c r="M115" s="13">
        <v>726</v>
      </c>
      <c r="N115" s="13">
        <f t="shared" si="43"/>
        <v>726</v>
      </c>
      <c r="O115" s="13"/>
      <c r="P115" s="13">
        <v>420</v>
      </c>
      <c r="Q115" s="13">
        <v>240</v>
      </c>
      <c r="R115" s="13">
        <f t="shared" si="45"/>
        <v>306</v>
      </c>
      <c r="S115" s="13">
        <f t="shared" si="26"/>
        <v>546</v>
      </c>
      <c r="T115" s="13"/>
      <c r="U115" s="13">
        <v>266</v>
      </c>
      <c r="V115" s="58">
        <v>26</v>
      </c>
      <c r="W115" s="13">
        <f t="shared" si="42"/>
        <v>40</v>
      </c>
      <c r="X115" s="13">
        <f t="shared" si="38"/>
        <v>40</v>
      </c>
      <c r="Y115" s="13">
        <f t="shared" si="27"/>
        <v>66</v>
      </c>
      <c r="Z115" s="13"/>
      <c r="AA115" s="13"/>
      <c r="AB115" s="13">
        <v>26</v>
      </c>
      <c r="AC115" s="13">
        <f t="shared" si="28"/>
        <v>40</v>
      </c>
      <c r="AD115" s="13">
        <v>40</v>
      </c>
      <c r="AE115" s="13">
        <f t="shared" si="29"/>
        <v>66</v>
      </c>
      <c r="AF115" s="13"/>
      <c r="AG115" s="13"/>
      <c r="AH115" s="13">
        <v>26</v>
      </c>
      <c r="AI115" s="56">
        <f t="shared" si="30"/>
        <v>40</v>
      </c>
      <c r="AJ115" s="56">
        <v>40</v>
      </c>
      <c r="AK115" s="13">
        <f t="shared" si="31"/>
        <v>66</v>
      </c>
      <c r="AL115" s="13"/>
      <c r="AM115" s="13">
        <v>40</v>
      </c>
      <c r="AN115" s="13"/>
      <c r="AO115" s="13">
        <v>750</v>
      </c>
      <c r="AP115" s="65">
        <v>50</v>
      </c>
      <c r="AQ115" s="13"/>
      <c r="AR115" s="64"/>
      <c r="AS115" s="64"/>
      <c r="AT115" s="64"/>
      <c r="AU115" s="64"/>
      <c r="AV115" s="6"/>
      <c r="AW115" s="6">
        <f t="shared" si="32"/>
        <v>800</v>
      </c>
      <c r="AX115" s="13">
        <v>528</v>
      </c>
      <c r="AY115" s="13"/>
      <c r="AZ115" s="13">
        <f t="shared" si="39"/>
        <v>0</v>
      </c>
      <c r="BA115" s="13"/>
      <c r="BB115" s="13">
        <f t="shared" si="44"/>
        <v>528</v>
      </c>
      <c r="BC115" s="13"/>
      <c r="BD115" s="13"/>
      <c r="BE115" s="13"/>
      <c r="BF115" s="13">
        <v>368</v>
      </c>
      <c r="BG115" s="13">
        <f t="shared" si="33"/>
        <v>0</v>
      </c>
      <c r="BH115" s="13"/>
      <c r="BI115" s="13"/>
      <c r="BJ115" s="13">
        <f t="shared" si="34"/>
        <v>368</v>
      </c>
      <c r="BK115" s="13"/>
      <c r="BL115" s="13"/>
      <c r="BM115" s="13"/>
      <c r="BN115" s="13"/>
      <c r="BO115" s="13">
        <v>129</v>
      </c>
      <c r="BP115" s="13">
        <f t="shared" si="35"/>
        <v>0</v>
      </c>
      <c r="BQ115" s="13">
        <v>0</v>
      </c>
      <c r="BR115" s="13"/>
      <c r="BS115" s="13">
        <f t="shared" si="36"/>
        <v>129</v>
      </c>
      <c r="BT115" s="13"/>
      <c r="BU115" s="13"/>
      <c r="BV115" s="13"/>
      <c r="BW115" s="13"/>
      <c r="BX115" s="13">
        <v>129</v>
      </c>
      <c r="BY115" s="13">
        <f t="shared" si="22"/>
        <v>0</v>
      </c>
      <c r="BZ115" s="13">
        <v>0</v>
      </c>
      <c r="CA115" s="13"/>
      <c r="CB115" s="13">
        <f t="shared" si="37"/>
        <v>129</v>
      </c>
    </row>
    <row r="116" spans="1:81">
      <c r="A116" s="13" t="s">
        <v>325</v>
      </c>
      <c r="B116" s="2">
        <v>110</v>
      </c>
      <c r="C116" s="4">
        <v>660055300</v>
      </c>
      <c r="D116" s="13" t="s">
        <v>158</v>
      </c>
      <c r="E116" s="6" t="s">
        <v>103</v>
      </c>
      <c r="F116" s="13" t="s">
        <v>158</v>
      </c>
      <c r="G116" s="13">
        <v>5.75</v>
      </c>
      <c r="H116" s="13"/>
      <c r="I116" s="13">
        <v>500</v>
      </c>
      <c r="J116" s="13"/>
      <c r="K116" s="13">
        <v>100</v>
      </c>
      <c r="L116" s="13">
        <v>100</v>
      </c>
      <c r="M116" s="13">
        <v>400</v>
      </c>
      <c r="N116" s="13">
        <f t="shared" si="43"/>
        <v>400</v>
      </c>
      <c r="O116" s="13"/>
      <c r="P116" s="13">
        <v>260</v>
      </c>
      <c r="Q116" s="13">
        <v>215</v>
      </c>
      <c r="R116" s="13">
        <f t="shared" si="45"/>
        <v>140</v>
      </c>
      <c r="S116" s="13">
        <f t="shared" si="26"/>
        <v>355</v>
      </c>
      <c r="T116" s="13"/>
      <c r="U116" s="13">
        <v>110</v>
      </c>
      <c r="V116" s="58">
        <v>215</v>
      </c>
      <c r="W116" s="13">
        <f t="shared" si="42"/>
        <v>30</v>
      </c>
      <c r="X116" s="13">
        <f t="shared" si="38"/>
        <v>30</v>
      </c>
      <c r="Y116" s="13">
        <f t="shared" si="27"/>
        <v>245</v>
      </c>
      <c r="Z116" s="13"/>
      <c r="AA116" s="13"/>
      <c r="AB116" s="13">
        <v>215</v>
      </c>
      <c r="AC116" s="13">
        <f t="shared" si="28"/>
        <v>30</v>
      </c>
      <c r="AD116" s="13">
        <v>30</v>
      </c>
      <c r="AE116" s="13">
        <f t="shared" si="29"/>
        <v>245</v>
      </c>
      <c r="AF116" s="13"/>
      <c r="AG116" s="13"/>
      <c r="AH116" s="13">
        <v>215</v>
      </c>
      <c r="AI116" s="56">
        <f t="shared" si="30"/>
        <v>30</v>
      </c>
      <c r="AJ116" s="56">
        <v>30</v>
      </c>
      <c r="AK116" s="13">
        <f t="shared" si="31"/>
        <v>245</v>
      </c>
      <c r="AL116" s="13"/>
      <c r="AM116" s="13"/>
      <c r="AN116" s="13">
        <v>10</v>
      </c>
      <c r="AO116" s="13"/>
      <c r="AP116" s="65"/>
      <c r="AQ116" s="13"/>
      <c r="AR116" s="64"/>
      <c r="AS116" s="64"/>
      <c r="AT116" s="64"/>
      <c r="AU116" s="64"/>
      <c r="AV116" s="6"/>
      <c r="AW116" s="6">
        <f t="shared" si="32"/>
        <v>0</v>
      </c>
      <c r="AX116" s="13">
        <v>143</v>
      </c>
      <c r="AY116" s="13"/>
      <c r="AZ116" s="13">
        <f t="shared" si="39"/>
        <v>20</v>
      </c>
      <c r="BA116" s="13">
        <v>20</v>
      </c>
      <c r="BB116" s="13">
        <f t="shared" si="44"/>
        <v>163</v>
      </c>
      <c r="BC116" s="13"/>
      <c r="BD116" s="13"/>
      <c r="BE116" s="13"/>
      <c r="BF116" s="13">
        <v>103</v>
      </c>
      <c r="BG116" s="13">
        <f t="shared" si="33"/>
        <v>20</v>
      </c>
      <c r="BH116" s="13">
        <v>20</v>
      </c>
      <c r="BI116" s="13"/>
      <c r="BJ116" s="13">
        <f t="shared" si="34"/>
        <v>123</v>
      </c>
      <c r="BK116" s="13"/>
      <c r="BL116" s="13"/>
      <c r="BM116" s="13"/>
      <c r="BN116" s="13"/>
      <c r="BO116" s="13">
        <v>43</v>
      </c>
      <c r="BP116" s="13">
        <f t="shared" si="35"/>
        <v>20</v>
      </c>
      <c r="BQ116" s="13">
        <v>20</v>
      </c>
      <c r="BR116" s="13"/>
      <c r="BS116" s="13">
        <f t="shared" si="36"/>
        <v>63</v>
      </c>
      <c r="BT116" s="13"/>
      <c r="BU116" s="13"/>
      <c r="BV116" s="13"/>
      <c r="BW116" s="13"/>
      <c r="BX116" s="13">
        <v>43</v>
      </c>
      <c r="BY116" s="13">
        <f t="shared" si="22"/>
        <v>20</v>
      </c>
      <c r="BZ116" s="13">
        <v>20</v>
      </c>
      <c r="CA116" s="13"/>
      <c r="CB116" s="13">
        <f t="shared" si="37"/>
        <v>63</v>
      </c>
      <c r="CC116">
        <v>20</v>
      </c>
    </row>
    <row r="117" spans="1:81">
      <c r="A117" s="13" t="s">
        <v>327</v>
      </c>
      <c r="B117" s="2">
        <v>111</v>
      </c>
      <c r="C117" s="4">
        <v>660061400</v>
      </c>
      <c r="D117" s="13" t="s">
        <v>158</v>
      </c>
      <c r="E117" s="6" t="s">
        <v>104</v>
      </c>
      <c r="F117" s="13" t="s">
        <v>158</v>
      </c>
      <c r="G117" s="13">
        <v>0.6</v>
      </c>
      <c r="H117" s="13"/>
      <c r="I117" s="13">
        <v>369</v>
      </c>
      <c r="J117" s="13">
        <v>400</v>
      </c>
      <c r="K117" s="13">
        <v>80</v>
      </c>
      <c r="L117" s="13">
        <v>80</v>
      </c>
      <c r="M117" s="13">
        <v>689</v>
      </c>
      <c r="N117" s="13">
        <f t="shared" si="43"/>
        <v>689</v>
      </c>
      <c r="O117" s="13"/>
      <c r="P117" s="13">
        <v>210</v>
      </c>
      <c r="Q117" s="13">
        <v>120</v>
      </c>
      <c r="R117" s="13">
        <f t="shared" si="45"/>
        <v>479</v>
      </c>
      <c r="S117" s="13">
        <f t="shared" si="26"/>
        <v>599</v>
      </c>
      <c r="T117" s="13"/>
      <c r="U117" s="13">
        <v>129</v>
      </c>
      <c r="V117" s="58">
        <v>9</v>
      </c>
      <c r="W117" s="13">
        <f t="shared" si="42"/>
        <v>350</v>
      </c>
      <c r="X117" s="13">
        <f t="shared" si="38"/>
        <v>350</v>
      </c>
      <c r="Y117" s="13">
        <f t="shared" si="27"/>
        <v>359</v>
      </c>
      <c r="Z117" s="13"/>
      <c r="AA117" s="13"/>
      <c r="AB117" s="13">
        <v>9</v>
      </c>
      <c r="AC117" s="13">
        <f t="shared" si="28"/>
        <v>350</v>
      </c>
      <c r="AD117" s="13">
        <v>350</v>
      </c>
      <c r="AE117" s="13">
        <f t="shared" si="29"/>
        <v>359</v>
      </c>
      <c r="AF117" s="13"/>
      <c r="AG117" s="13"/>
      <c r="AH117" s="13">
        <v>9</v>
      </c>
      <c r="AI117" s="56">
        <f t="shared" si="30"/>
        <v>350</v>
      </c>
      <c r="AJ117" s="56">
        <v>350</v>
      </c>
      <c r="AK117" s="13">
        <f t="shared" si="31"/>
        <v>359</v>
      </c>
      <c r="AL117" s="13"/>
      <c r="AM117" s="13">
        <v>144</v>
      </c>
      <c r="AN117" s="13">
        <v>20</v>
      </c>
      <c r="AO117" s="13"/>
      <c r="AP117" s="65"/>
      <c r="AQ117" s="13"/>
      <c r="AR117" s="64"/>
      <c r="AS117" s="64"/>
      <c r="AT117" s="64"/>
      <c r="AU117" s="6">
        <v>80</v>
      </c>
      <c r="AV117" s="6"/>
      <c r="AW117" s="6">
        <f t="shared" si="32"/>
        <v>0</v>
      </c>
      <c r="AX117" s="13">
        <f>9+AU117</f>
        <v>89</v>
      </c>
      <c r="AY117" s="13"/>
      <c r="AZ117" s="13">
        <f t="shared" si="39"/>
        <v>106</v>
      </c>
      <c r="BA117" s="13">
        <v>106</v>
      </c>
      <c r="BB117" s="13">
        <f t="shared" si="44"/>
        <v>195</v>
      </c>
      <c r="BC117" s="13">
        <v>10</v>
      </c>
      <c r="BD117" s="13"/>
      <c r="BE117" s="13"/>
      <c r="BF117" s="13">
        <v>9</v>
      </c>
      <c r="BG117" s="13">
        <f t="shared" si="33"/>
        <v>116</v>
      </c>
      <c r="BH117" s="13">
        <v>116</v>
      </c>
      <c r="BI117" s="13"/>
      <c r="BJ117" s="13">
        <f t="shared" si="34"/>
        <v>125</v>
      </c>
      <c r="BK117" s="13"/>
      <c r="BL117" s="13"/>
      <c r="BM117" s="13">
        <v>111</v>
      </c>
      <c r="BN117" s="13"/>
      <c r="BO117" s="13">
        <v>0</v>
      </c>
      <c r="BP117" s="13">
        <f t="shared" si="35"/>
        <v>5</v>
      </c>
      <c r="BQ117" s="13">
        <v>5</v>
      </c>
      <c r="BR117" s="13"/>
      <c r="BS117" s="13">
        <f t="shared" si="36"/>
        <v>5</v>
      </c>
      <c r="BT117" s="13"/>
      <c r="BU117" s="13"/>
      <c r="BV117" s="13"/>
      <c r="BW117" s="13"/>
      <c r="BX117" s="13">
        <v>0</v>
      </c>
      <c r="BY117" s="13">
        <f t="shared" si="22"/>
        <v>5</v>
      </c>
      <c r="BZ117" s="13">
        <v>5</v>
      </c>
      <c r="CA117" s="13"/>
      <c r="CB117" s="13">
        <f t="shared" si="37"/>
        <v>5</v>
      </c>
      <c r="CC117">
        <v>5</v>
      </c>
    </row>
    <row r="118" spans="1:81">
      <c r="A118" s="13" t="s">
        <v>213</v>
      </c>
      <c r="B118" s="2">
        <v>112</v>
      </c>
      <c r="C118" s="4">
        <v>660067900</v>
      </c>
      <c r="D118" s="13" t="s">
        <v>159</v>
      </c>
      <c r="E118" s="6" t="s">
        <v>105</v>
      </c>
      <c r="F118" s="13"/>
      <c r="G118" s="13">
        <v>9.6999999999999993</v>
      </c>
      <c r="H118" s="13"/>
      <c r="I118" s="13">
        <v>8000</v>
      </c>
      <c r="J118" s="13"/>
      <c r="K118" s="13">
        <v>4000</v>
      </c>
      <c r="L118" s="13">
        <v>9050</v>
      </c>
      <c r="M118" s="13">
        <v>4000</v>
      </c>
      <c r="N118" s="13">
        <f t="shared" si="43"/>
        <v>4000</v>
      </c>
      <c r="O118" s="13"/>
      <c r="P118" s="13"/>
      <c r="Q118" s="13">
        <v>7435</v>
      </c>
      <c r="R118" s="13">
        <f t="shared" si="45"/>
        <v>4000</v>
      </c>
      <c r="S118" s="13">
        <f t="shared" si="26"/>
        <v>11435</v>
      </c>
      <c r="T118" s="13"/>
      <c r="U118" s="13"/>
      <c r="V118" s="58">
        <v>5155</v>
      </c>
      <c r="W118" s="13">
        <f t="shared" si="42"/>
        <v>4000</v>
      </c>
      <c r="X118" s="13">
        <f t="shared" si="38"/>
        <v>4000</v>
      </c>
      <c r="Y118" s="13">
        <f t="shared" si="27"/>
        <v>9155</v>
      </c>
      <c r="Z118" s="13"/>
      <c r="AA118" s="13"/>
      <c r="AB118" s="13">
        <v>5155</v>
      </c>
      <c r="AC118" s="13">
        <f t="shared" si="28"/>
        <v>4000</v>
      </c>
      <c r="AD118" s="13">
        <v>4000</v>
      </c>
      <c r="AE118" s="13">
        <f t="shared" si="29"/>
        <v>9155</v>
      </c>
      <c r="AF118" s="13"/>
      <c r="AG118" s="13"/>
      <c r="AH118" s="13">
        <v>5155</v>
      </c>
      <c r="AI118" s="56">
        <f t="shared" si="30"/>
        <v>4000</v>
      </c>
      <c r="AJ118" s="56">
        <v>4000</v>
      </c>
      <c r="AK118" s="13">
        <f t="shared" si="31"/>
        <v>9155</v>
      </c>
      <c r="AL118" s="13"/>
      <c r="AM118" s="13"/>
      <c r="AN118" s="13">
        <v>4000</v>
      </c>
      <c r="AO118" s="13"/>
      <c r="AP118" s="65"/>
      <c r="AQ118" s="13"/>
      <c r="AR118" s="64"/>
      <c r="AS118" s="64"/>
      <c r="AT118" s="64"/>
      <c r="AU118" s="64"/>
      <c r="AV118" s="6">
        <v>12000</v>
      </c>
      <c r="AW118" s="6">
        <f t="shared" si="32"/>
        <v>12000</v>
      </c>
      <c r="AX118" s="13">
        <v>3789</v>
      </c>
      <c r="AY118" s="13">
        <v>3810</v>
      </c>
      <c r="AZ118" s="13">
        <f>(AJ118+AL118+AW118+AY118)-(AM118+AN118+AO118+AP118+AQ118+AR118+AS118+AT118+AU118)</f>
        <v>15810</v>
      </c>
      <c r="BA118" s="13">
        <v>15810</v>
      </c>
      <c r="BB118" s="13">
        <f t="shared" si="44"/>
        <v>19599</v>
      </c>
      <c r="BC118" s="13"/>
      <c r="BD118" s="13"/>
      <c r="BE118" s="13"/>
      <c r="BF118" s="13">
        <v>3029</v>
      </c>
      <c r="BG118" s="13">
        <f t="shared" si="33"/>
        <v>15810</v>
      </c>
      <c r="BH118" s="13">
        <v>15810</v>
      </c>
      <c r="BI118" s="13"/>
      <c r="BJ118" s="13">
        <f t="shared" si="34"/>
        <v>18839</v>
      </c>
      <c r="BK118" s="13"/>
      <c r="BL118" s="13"/>
      <c r="BM118" s="13"/>
      <c r="BN118" s="13"/>
      <c r="BO118" s="13">
        <v>1889</v>
      </c>
      <c r="BP118" s="13">
        <f t="shared" si="35"/>
        <v>15810</v>
      </c>
      <c r="BQ118" s="13">
        <v>15810</v>
      </c>
      <c r="BR118" s="13"/>
      <c r="BS118" s="13">
        <f t="shared" si="36"/>
        <v>17699</v>
      </c>
      <c r="BT118" s="13"/>
      <c r="BU118" s="13"/>
      <c r="BV118" s="13"/>
      <c r="BW118" s="13"/>
      <c r="BX118" s="13">
        <v>1889</v>
      </c>
      <c r="BY118" s="13">
        <f t="shared" si="22"/>
        <v>15810</v>
      </c>
      <c r="BZ118" s="13">
        <v>15810</v>
      </c>
      <c r="CA118" s="13"/>
      <c r="CB118" s="13">
        <f t="shared" si="37"/>
        <v>17699</v>
      </c>
      <c r="CC118">
        <v>15810</v>
      </c>
    </row>
    <row r="119" spans="1:81">
      <c r="A119" s="13" t="s">
        <v>163</v>
      </c>
      <c r="B119" s="2">
        <v>113</v>
      </c>
      <c r="C119" s="4">
        <v>660068300</v>
      </c>
      <c r="D119" s="13" t="s">
        <v>144</v>
      </c>
      <c r="E119" s="6" t="s">
        <v>276</v>
      </c>
      <c r="F119" s="24" t="s">
        <v>252</v>
      </c>
      <c r="G119" s="13">
        <v>2.2999999999999998</v>
      </c>
      <c r="H119" s="13"/>
      <c r="I119" s="13">
        <v>600</v>
      </c>
      <c r="J119" s="13"/>
      <c r="K119" s="13">
        <v>120</v>
      </c>
      <c r="L119" s="24">
        <v>120</v>
      </c>
      <c r="M119" s="13">
        <v>480</v>
      </c>
      <c r="N119" s="13">
        <f t="shared" si="43"/>
        <v>480</v>
      </c>
      <c r="O119" s="13"/>
      <c r="P119" s="13">
        <v>315</v>
      </c>
      <c r="Q119" s="13">
        <v>180</v>
      </c>
      <c r="R119" s="13">
        <f t="shared" si="45"/>
        <v>165</v>
      </c>
      <c r="S119" s="13">
        <f t="shared" si="26"/>
        <v>345</v>
      </c>
      <c r="T119" s="13"/>
      <c r="U119" s="13">
        <v>165</v>
      </c>
      <c r="V119" s="58">
        <v>36</v>
      </c>
      <c r="W119" s="13">
        <f t="shared" si="42"/>
        <v>0</v>
      </c>
      <c r="X119" s="13">
        <f t="shared" si="38"/>
        <v>0</v>
      </c>
      <c r="Y119" s="13">
        <f t="shared" si="27"/>
        <v>36</v>
      </c>
      <c r="Z119" s="13"/>
      <c r="AA119" s="13"/>
      <c r="AB119" s="13">
        <v>39</v>
      </c>
      <c r="AC119" s="13">
        <f t="shared" si="28"/>
        <v>0</v>
      </c>
      <c r="AD119" s="13">
        <v>0</v>
      </c>
      <c r="AE119" s="13">
        <f t="shared" si="29"/>
        <v>39</v>
      </c>
      <c r="AF119" s="13"/>
      <c r="AG119" s="13"/>
      <c r="AH119" s="13">
        <v>39</v>
      </c>
      <c r="AI119" s="56">
        <f t="shared" si="30"/>
        <v>0</v>
      </c>
      <c r="AJ119" s="56">
        <v>0</v>
      </c>
      <c r="AK119" s="13">
        <f t="shared" si="31"/>
        <v>39</v>
      </c>
      <c r="AL119" s="13"/>
      <c r="AM119" s="13"/>
      <c r="AN119" s="13"/>
      <c r="AO119" s="13">
        <v>2100</v>
      </c>
      <c r="AP119" s="65">
        <v>30</v>
      </c>
      <c r="AQ119" s="13"/>
      <c r="AR119" s="64"/>
      <c r="AS119" s="64"/>
      <c r="AT119" s="64"/>
      <c r="AU119" s="64"/>
      <c r="AV119" s="6"/>
      <c r="AW119" s="6">
        <f t="shared" si="32"/>
        <v>2130</v>
      </c>
      <c r="AX119" s="13">
        <v>1920</v>
      </c>
      <c r="AY119" s="13"/>
      <c r="AZ119" s="13">
        <f t="shared" si="39"/>
        <v>0</v>
      </c>
      <c r="BA119" s="13"/>
      <c r="BB119" s="13">
        <f t="shared" si="44"/>
        <v>1920</v>
      </c>
      <c r="BC119" s="13"/>
      <c r="BD119" s="13"/>
      <c r="BE119" s="13"/>
      <c r="BF119" s="13">
        <v>1800</v>
      </c>
      <c r="BG119" s="13">
        <f t="shared" si="33"/>
        <v>0</v>
      </c>
      <c r="BH119" s="13"/>
      <c r="BI119" s="13"/>
      <c r="BJ119" s="13">
        <f t="shared" si="34"/>
        <v>1800</v>
      </c>
      <c r="BK119" s="13"/>
      <c r="BL119" s="13"/>
      <c r="BM119" s="13"/>
      <c r="BN119" s="13"/>
      <c r="BO119" s="13">
        <v>1620</v>
      </c>
      <c r="BP119" s="13">
        <f t="shared" si="35"/>
        <v>0</v>
      </c>
      <c r="BQ119" s="13">
        <v>0</v>
      </c>
      <c r="BR119" s="13"/>
      <c r="BS119" s="13">
        <f t="shared" si="36"/>
        <v>1620</v>
      </c>
      <c r="BT119" s="13"/>
      <c r="BU119" s="13"/>
      <c r="BV119" s="13"/>
      <c r="BW119" s="13"/>
      <c r="BX119" s="13">
        <v>1620</v>
      </c>
      <c r="BY119" s="13">
        <f t="shared" si="22"/>
        <v>0</v>
      </c>
      <c r="BZ119" s="13">
        <v>0</v>
      </c>
      <c r="CA119" s="13"/>
      <c r="CB119" s="13">
        <f t="shared" si="37"/>
        <v>1620</v>
      </c>
    </row>
    <row r="120" spans="1:81">
      <c r="A120" s="13" t="s">
        <v>325</v>
      </c>
      <c r="B120" s="2">
        <v>114</v>
      </c>
      <c r="C120" s="4">
        <v>660070600</v>
      </c>
      <c r="D120" s="13" t="s">
        <v>144</v>
      </c>
      <c r="E120" s="6" t="s">
        <v>107</v>
      </c>
      <c r="F120" s="13" t="s">
        <v>252</v>
      </c>
      <c r="G120" s="13">
        <v>44.5</v>
      </c>
      <c r="H120" s="13"/>
      <c r="I120" s="13">
        <v>579</v>
      </c>
      <c r="J120" s="13"/>
      <c r="K120" s="13"/>
      <c r="L120" s="24">
        <v>0</v>
      </c>
      <c r="M120" s="13">
        <v>579</v>
      </c>
      <c r="N120" s="13">
        <f t="shared" si="43"/>
        <v>579</v>
      </c>
      <c r="O120" s="13"/>
      <c r="P120" s="13">
        <v>79</v>
      </c>
      <c r="Q120" s="13">
        <v>19</v>
      </c>
      <c r="R120" s="13">
        <f t="shared" si="45"/>
        <v>500</v>
      </c>
      <c r="S120" s="13">
        <f t="shared" si="26"/>
        <v>519</v>
      </c>
      <c r="T120" s="13"/>
      <c r="U120" s="13">
        <v>200</v>
      </c>
      <c r="V120" s="58">
        <v>19</v>
      </c>
      <c r="W120" s="13">
        <f t="shared" si="42"/>
        <v>300</v>
      </c>
      <c r="X120" s="13">
        <f t="shared" si="38"/>
        <v>300</v>
      </c>
      <c r="Y120" s="13">
        <f t="shared" si="27"/>
        <v>319</v>
      </c>
      <c r="Z120" s="13"/>
      <c r="AA120" s="13">
        <v>100</v>
      </c>
      <c r="AB120" s="13">
        <v>19</v>
      </c>
      <c r="AC120" s="13">
        <f t="shared" si="28"/>
        <v>200</v>
      </c>
      <c r="AD120" s="13">
        <v>200</v>
      </c>
      <c r="AE120" s="13">
        <f t="shared" si="29"/>
        <v>219</v>
      </c>
      <c r="AF120" s="13"/>
      <c r="AG120" s="13"/>
      <c r="AH120" s="13">
        <v>19</v>
      </c>
      <c r="AI120" s="56">
        <f t="shared" si="30"/>
        <v>200</v>
      </c>
      <c r="AJ120" s="56">
        <v>200</v>
      </c>
      <c r="AK120" s="13">
        <f t="shared" si="31"/>
        <v>219</v>
      </c>
      <c r="AL120" s="13"/>
      <c r="AM120" s="13">
        <v>120</v>
      </c>
      <c r="AN120" s="13"/>
      <c r="AO120" s="13"/>
      <c r="AP120" s="65"/>
      <c r="AQ120" s="13"/>
      <c r="AR120" s="65"/>
      <c r="AS120" s="65"/>
      <c r="AT120" s="65"/>
      <c r="AU120" s="65">
        <v>160</v>
      </c>
      <c r="AV120" s="65">
        <v>400</v>
      </c>
      <c r="AW120" s="6">
        <f t="shared" si="32"/>
        <v>400</v>
      </c>
      <c r="AX120" s="13">
        <f>39+AU120</f>
        <v>199</v>
      </c>
      <c r="AY120" s="13"/>
      <c r="AZ120" s="13">
        <f t="shared" si="39"/>
        <v>320</v>
      </c>
      <c r="BA120" s="13">
        <v>320</v>
      </c>
      <c r="BB120" s="13">
        <f t="shared" si="44"/>
        <v>519</v>
      </c>
      <c r="BC120" s="13"/>
      <c r="BD120" s="13"/>
      <c r="BE120" s="13"/>
      <c r="BF120" s="13">
        <v>39</v>
      </c>
      <c r="BG120" s="13">
        <f t="shared" si="33"/>
        <v>320</v>
      </c>
      <c r="BH120" s="13">
        <v>320</v>
      </c>
      <c r="BI120" s="13"/>
      <c r="BJ120" s="13">
        <f t="shared" si="34"/>
        <v>359</v>
      </c>
      <c r="BK120" s="13"/>
      <c r="BL120" s="13"/>
      <c r="BM120" s="13"/>
      <c r="BN120" s="13"/>
      <c r="BO120" s="13">
        <v>39</v>
      </c>
      <c r="BP120" s="13">
        <f t="shared" si="35"/>
        <v>320</v>
      </c>
      <c r="BQ120" s="13">
        <v>320</v>
      </c>
      <c r="BR120" s="13"/>
      <c r="BS120" s="13">
        <f t="shared" si="36"/>
        <v>359</v>
      </c>
      <c r="BT120" s="13"/>
      <c r="BU120" s="13"/>
      <c r="BV120" s="13"/>
      <c r="BW120" s="13"/>
      <c r="BX120" s="13">
        <v>39</v>
      </c>
      <c r="BY120" s="13">
        <f t="shared" si="22"/>
        <v>320</v>
      </c>
      <c r="BZ120" s="13">
        <v>320</v>
      </c>
      <c r="CA120" s="13"/>
      <c r="CB120" s="13">
        <f t="shared" si="37"/>
        <v>359</v>
      </c>
      <c r="CC120">
        <v>320</v>
      </c>
    </row>
    <row r="121" spans="1:81">
      <c r="A121" s="13" t="s">
        <v>214</v>
      </c>
      <c r="B121" s="2">
        <v>115</v>
      </c>
      <c r="C121" s="4">
        <v>660071800</v>
      </c>
      <c r="D121" s="13" t="s">
        <v>159</v>
      </c>
      <c r="E121" s="6" t="s">
        <v>221</v>
      </c>
      <c r="F121" s="13"/>
      <c r="G121" s="13">
        <v>4.5999999999999996</v>
      </c>
      <c r="H121" s="13"/>
      <c r="I121" s="13">
        <v>1250</v>
      </c>
      <c r="J121" s="13"/>
      <c r="K121" s="13">
        <v>250</v>
      </c>
      <c r="L121" s="13">
        <v>250</v>
      </c>
      <c r="M121" s="13">
        <v>1000</v>
      </c>
      <c r="N121" s="13">
        <f t="shared" si="43"/>
        <v>1000</v>
      </c>
      <c r="O121" s="13"/>
      <c r="P121" s="13"/>
      <c r="Q121" s="13">
        <v>90</v>
      </c>
      <c r="R121" s="13">
        <f>N121+O121-P121</f>
        <v>1000</v>
      </c>
      <c r="S121" s="13">
        <f t="shared" si="26"/>
        <v>1090</v>
      </c>
      <c r="T121" s="13"/>
      <c r="U121" s="13">
        <v>250</v>
      </c>
      <c r="V121" s="58">
        <v>20</v>
      </c>
      <c r="W121" s="13">
        <f t="shared" si="42"/>
        <v>750</v>
      </c>
      <c r="X121" s="13">
        <f t="shared" si="38"/>
        <v>750</v>
      </c>
      <c r="Y121" s="13">
        <f t="shared" si="27"/>
        <v>770</v>
      </c>
      <c r="Z121" s="13"/>
      <c r="AA121" s="13"/>
      <c r="AB121" s="13">
        <v>20</v>
      </c>
      <c r="AC121" s="13">
        <f t="shared" si="28"/>
        <v>750</v>
      </c>
      <c r="AD121" s="13">
        <v>750</v>
      </c>
      <c r="AE121" s="13">
        <f t="shared" si="29"/>
        <v>770</v>
      </c>
      <c r="AF121" s="13"/>
      <c r="AG121" s="13"/>
      <c r="AH121" s="13">
        <v>20</v>
      </c>
      <c r="AI121" s="56">
        <f t="shared" si="30"/>
        <v>750</v>
      </c>
      <c r="AJ121" s="56">
        <v>750</v>
      </c>
      <c r="AK121" s="13">
        <f t="shared" si="31"/>
        <v>770</v>
      </c>
      <c r="AL121" s="13"/>
      <c r="AM121" s="13">
        <v>250</v>
      </c>
      <c r="AN121" s="13">
        <v>40</v>
      </c>
      <c r="AO121" s="13"/>
      <c r="AP121" s="65"/>
      <c r="AQ121" s="13"/>
      <c r="AR121" s="64"/>
      <c r="AS121" s="64"/>
      <c r="AT121" s="64"/>
      <c r="AU121" s="64"/>
      <c r="AV121" s="6">
        <v>2000</v>
      </c>
      <c r="AW121" s="6">
        <f t="shared" si="32"/>
        <v>2000</v>
      </c>
      <c r="AX121" s="13">
        <v>110</v>
      </c>
      <c r="AY121" s="13"/>
      <c r="AZ121" s="13">
        <f t="shared" si="39"/>
        <v>2460</v>
      </c>
      <c r="BA121" s="13">
        <v>2460</v>
      </c>
      <c r="BB121" s="13">
        <f t="shared" si="44"/>
        <v>2570</v>
      </c>
      <c r="BC121" s="13"/>
      <c r="BD121" s="13"/>
      <c r="BE121" s="13"/>
      <c r="BF121" s="13">
        <v>110</v>
      </c>
      <c r="BG121" s="13">
        <f t="shared" si="33"/>
        <v>2460</v>
      </c>
      <c r="BH121" s="13">
        <v>2460</v>
      </c>
      <c r="BI121" s="13"/>
      <c r="BJ121" s="13">
        <f t="shared" si="34"/>
        <v>2570</v>
      </c>
      <c r="BK121" s="13"/>
      <c r="BL121" s="13"/>
      <c r="BM121" s="13"/>
      <c r="BN121" s="13"/>
      <c r="BO121" s="13">
        <v>110</v>
      </c>
      <c r="BP121" s="13">
        <f t="shared" si="35"/>
        <v>2460</v>
      </c>
      <c r="BQ121" s="13">
        <v>2460</v>
      </c>
      <c r="BR121" s="13"/>
      <c r="BS121" s="13">
        <f t="shared" si="36"/>
        <v>2570</v>
      </c>
      <c r="BT121" s="13"/>
      <c r="BU121" s="13"/>
      <c r="BV121" s="13"/>
      <c r="BW121" s="13"/>
      <c r="BX121" s="13">
        <v>110</v>
      </c>
      <c r="BY121" s="13">
        <f t="shared" si="22"/>
        <v>2460</v>
      </c>
      <c r="BZ121" s="13">
        <v>2460</v>
      </c>
      <c r="CA121" s="13"/>
      <c r="CB121" s="13">
        <f t="shared" si="37"/>
        <v>2570</v>
      </c>
      <c r="CC121">
        <v>2460</v>
      </c>
    </row>
    <row r="122" spans="1:81">
      <c r="A122" s="13" t="s">
        <v>163</v>
      </c>
      <c r="B122" s="17">
        <v>116</v>
      </c>
      <c r="C122" s="19">
        <v>660080500</v>
      </c>
      <c r="D122" s="18" t="s">
        <v>159</v>
      </c>
      <c r="E122" s="20" t="s">
        <v>224</v>
      </c>
      <c r="F122" s="18"/>
      <c r="G122" s="34" t="s">
        <v>163</v>
      </c>
      <c r="H122" s="18"/>
      <c r="I122" s="34"/>
      <c r="J122" s="18"/>
      <c r="K122" s="18"/>
      <c r="L122" s="18">
        <v>563</v>
      </c>
      <c r="M122" s="18">
        <v>0</v>
      </c>
      <c r="N122" s="35">
        <f t="shared" si="43"/>
        <v>0</v>
      </c>
      <c r="O122" s="13"/>
      <c r="P122" s="13"/>
      <c r="Q122" s="13">
        <v>293</v>
      </c>
      <c r="R122" s="13">
        <f>N122+O122-P122</f>
        <v>0</v>
      </c>
      <c r="S122" s="13">
        <f t="shared" si="26"/>
        <v>293</v>
      </c>
      <c r="T122" s="13"/>
      <c r="U122" s="13"/>
      <c r="V122" s="58">
        <v>0</v>
      </c>
      <c r="W122" s="13">
        <f t="shared" si="42"/>
        <v>0</v>
      </c>
      <c r="X122" s="13">
        <f t="shared" si="38"/>
        <v>0</v>
      </c>
      <c r="Y122" s="13">
        <f t="shared" si="27"/>
        <v>0</v>
      </c>
      <c r="Z122" s="13"/>
      <c r="AA122" s="13"/>
      <c r="AB122" s="13">
        <v>0</v>
      </c>
      <c r="AC122" s="13">
        <f t="shared" si="28"/>
        <v>0</v>
      </c>
      <c r="AD122" s="13">
        <v>0</v>
      </c>
      <c r="AE122" s="13">
        <f t="shared" si="29"/>
        <v>0</v>
      </c>
      <c r="AF122" s="13"/>
      <c r="AG122" s="13"/>
      <c r="AH122" s="13">
        <v>0</v>
      </c>
      <c r="AI122" s="56">
        <f t="shared" si="30"/>
        <v>0</v>
      </c>
      <c r="AJ122" s="56">
        <v>0</v>
      </c>
      <c r="AK122" s="13">
        <f t="shared" si="31"/>
        <v>0</v>
      </c>
      <c r="AL122" s="13"/>
      <c r="AM122" s="13"/>
      <c r="AN122" s="13"/>
      <c r="AO122" s="13"/>
      <c r="AP122" s="67"/>
      <c r="AQ122" s="13"/>
      <c r="AR122" s="64"/>
      <c r="AS122" s="64"/>
      <c r="AT122" s="64"/>
      <c r="AU122" s="64"/>
      <c r="AV122" s="6"/>
      <c r="AW122" s="6">
        <f t="shared" si="32"/>
        <v>0</v>
      </c>
      <c r="AX122" s="13">
        <v>0</v>
      </c>
      <c r="AY122" s="13"/>
      <c r="AZ122" s="13">
        <f t="shared" si="39"/>
        <v>0</v>
      </c>
      <c r="BA122" s="13"/>
      <c r="BB122" s="13">
        <f t="shared" si="44"/>
        <v>0</v>
      </c>
      <c r="BC122" s="13"/>
      <c r="BD122" s="13"/>
      <c r="BE122" s="13"/>
      <c r="BF122" s="13">
        <v>0</v>
      </c>
      <c r="BG122" s="13">
        <f t="shared" si="33"/>
        <v>0</v>
      </c>
      <c r="BH122" s="13"/>
      <c r="BI122" s="13"/>
      <c r="BJ122" s="13">
        <f t="shared" si="34"/>
        <v>0</v>
      </c>
      <c r="BK122" s="13"/>
      <c r="BL122" s="13"/>
      <c r="BM122" s="13"/>
      <c r="BN122" s="13"/>
      <c r="BO122" s="13">
        <v>0</v>
      </c>
      <c r="BP122" s="13">
        <f t="shared" si="35"/>
        <v>0</v>
      </c>
      <c r="BQ122" s="13">
        <v>0</v>
      </c>
      <c r="BR122" s="13"/>
      <c r="BS122" s="13">
        <f t="shared" si="36"/>
        <v>0</v>
      </c>
      <c r="BT122" s="13"/>
      <c r="BU122" s="13"/>
      <c r="BV122" s="13"/>
      <c r="BW122" s="13"/>
      <c r="BX122" s="13">
        <v>0</v>
      </c>
      <c r="BY122" s="13">
        <f t="shared" si="22"/>
        <v>0</v>
      </c>
      <c r="BZ122" s="13">
        <v>0</v>
      </c>
      <c r="CA122" s="13"/>
      <c r="CB122" s="13">
        <f t="shared" si="37"/>
        <v>0</v>
      </c>
    </row>
    <row r="123" spans="1:81">
      <c r="A123" s="13" t="s">
        <v>325</v>
      </c>
      <c r="B123" s="2">
        <v>117</v>
      </c>
      <c r="C123" s="4">
        <v>660084100</v>
      </c>
      <c r="D123" s="13" t="s">
        <v>159</v>
      </c>
      <c r="E123" s="6" t="s">
        <v>110</v>
      </c>
      <c r="F123" s="13"/>
      <c r="G123" s="15">
        <v>5.0999999999999996</v>
      </c>
      <c r="H123" s="15"/>
      <c r="I123" s="15">
        <v>3000</v>
      </c>
      <c r="J123" s="13"/>
      <c r="K123" s="13"/>
      <c r="L123" s="24">
        <v>0</v>
      </c>
      <c r="M123" s="13">
        <v>3000</v>
      </c>
      <c r="N123" s="13">
        <f t="shared" si="43"/>
        <v>3000</v>
      </c>
      <c r="O123" s="13"/>
      <c r="P123" s="13">
        <v>1500</v>
      </c>
      <c r="Q123" s="13">
        <v>1380</v>
      </c>
      <c r="R123" s="13">
        <f>N123+O123-P123</f>
        <v>1500</v>
      </c>
      <c r="S123" s="13">
        <f t="shared" si="26"/>
        <v>2880</v>
      </c>
      <c r="T123" s="13"/>
      <c r="U123" s="13"/>
      <c r="V123" s="58">
        <v>1080</v>
      </c>
      <c r="W123" s="13">
        <f t="shared" si="42"/>
        <v>1500</v>
      </c>
      <c r="X123" s="13">
        <f t="shared" si="38"/>
        <v>1500</v>
      </c>
      <c r="Y123" s="13">
        <f>V123+X123</f>
        <v>2580</v>
      </c>
      <c r="Z123" s="13"/>
      <c r="AA123" s="13">
        <v>160</v>
      </c>
      <c r="AB123" s="13">
        <v>1080</v>
      </c>
      <c r="AC123" s="13">
        <f t="shared" si="28"/>
        <v>1340</v>
      </c>
      <c r="AD123" s="13">
        <v>1340</v>
      </c>
      <c r="AE123" s="13">
        <f t="shared" si="29"/>
        <v>2420</v>
      </c>
      <c r="AF123" s="13"/>
      <c r="AG123" s="13"/>
      <c r="AH123" s="13">
        <v>1080</v>
      </c>
      <c r="AI123" s="56">
        <f t="shared" si="30"/>
        <v>1340</v>
      </c>
      <c r="AJ123" s="56">
        <v>1340</v>
      </c>
      <c r="AK123" s="13">
        <f t="shared" si="31"/>
        <v>2420</v>
      </c>
      <c r="AL123" s="13"/>
      <c r="AM123" s="13"/>
      <c r="AN123" s="13"/>
      <c r="AO123" s="13"/>
      <c r="AP123" s="65"/>
      <c r="AQ123" s="13"/>
      <c r="AR123" s="65"/>
      <c r="AS123" s="65"/>
      <c r="AT123" s="65"/>
      <c r="AU123" s="65"/>
      <c r="AV123" s="65">
        <v>4500</v>
      </c>
      <c r="AW123" s="6">
        <f t="shared" si="32"/>
        <v>4500</v>
      </c>
      <c r="AX123" s="13">
        <v>839</v>
      </c>
      <c r="AY123" s="13"/>
      <c r="AZ123" s="13">
        <f t="shared" si="39"/>
        <v>5840</v>
      </c>
      <c r="BA123" s="13">
        <v>5840</v>
      </c>
      <c r="BB123" s="13">
        <f t="shared" si="44"/>
        <v>6679</v>
      </c>
      <c r="BC123" s="13"/>
      <c r="BD123" s="13"/>
      <c r="BE123" s="13"/>
      <c r="BF123" s="13">
        <v>519</v>
      </c>
      <c r="BG123" s="13">
        <f t="shared" si="33"/>
        <v>5840</v>
      </c>
      <c r="BH123" s="13">
        <v>5840</v>
      </c>
      <c r="BI123" s="13"/>
      <c r="BJ123" s="13">
        <f t="shared" si="34"/>
        <v>6359</v>
      </c>
      <c r="BK123" s="13"/>
      <c r="BL123" s="13"/>
      <c r="BM123" s="13"/>
      <c r="BN123" s="13"/>
      <c r="BO123" s="13">
        <v>519</v>
      </c>
      <c r="BP123" s="13">
        <f>BH123+BK123-(BM123+BN123)</f>
        <v>5840</v>
      </c>
      <c r="BQ123" s="13">
        <v>5840</v>
      </c>
      <c r="BR123" s="13"/>
      <c r="BS123" s="13">
        <f t="shared" si="36"/>
        <v>6359</v>
      </c>
      <c r="BT123" s="13"/>
      <c r="BU123" s="13"/>
      <c r="BV123" s="13"/>
      <c r="BW123" s="13"/>
      <c r="BX123" s="13">
        <v>519</v>
      </c>
      <c r="BY123" s="13">
        <f>BQ123+BT123-(BV123+BW123)</f>
        <v>5840</v>
      </c>
      <c r="BZ123" s="13">
        <v>5840</v>
      </c>
      <c r="CA123" s="13"/>
      <c r="CB123" s="13">
        <f t="shared" si="37"/>
        <v>6359</v>
      </c>
      <c r="CC123">
        <v>5840</v>
      </c>
    </row>
    <row r="124" spans="1:81">
      <c r="A124" s="13" t="s">
        <v>163</v>
      </c>
      <c r="B124" s="2">
        <v>118</v>
      </c>
      <c r="C124" s="4">
        <v>660117000</v>
      </c>
      <c r="D124" s="13" t="s">
        <v>159</v>
      </c>
      <c r="E124" s="6" t="s">
        <v>225</v>
      </c>
      <c r="F124" s="13"/>
      <c r="G124" s="14" t="s">
        <v>163</v>
      </c>
      <c r="H124" s="13"/>
      <c r="I124" s="14"/>
      <c r="J124" s="13"/>
      <c r="K124" s="13"/>
      <c r="L124" s="24">
        <v>3328</v>
      </c>
      <c r="M124" s="13">
        <v>0</v>
      </c>
      <c r="N124" s="22">
        <f t="shared" si="43"/>
        <v>0</v>
      </c>
      <c r="O124" s="13"/>
      <c r="P124" s="13"/>
      <c r="Q124" s="13">
        <v>3158</v>
      </c>
      <c r="R124" s="13">
        <f t="shared" si="45"/>
        <v>0</v>
      </c>
      <c r="S124" s="13">
        <f t="shared" si="26"/>
        <v>3158</v>
      </c>
      <c r="T124" s="13"/>
      <c r="U124" s="13"/>
      <c r="V124" s="58">
        <v>2198</v>
      </c>
      <c r="W124" s="13">
        <f t="shared" si="42"/>
        <v>0</v>
      </c>
      <c r="X124" s="13">
        <f t="shared" si="38"/>
        <v>0</v>
      </c>
      <c r="Y124" s="13">
        <f t="shared" si="27"/>
        <v>2198</v>
      </c>
      <c r="Z124" s="13"/>
      <c r="AA124" s="13"/>
      <c r="AB124" s="13">
        <v>2198</v>
      </c>
      <c r="AC124" s="13">
        <f t="shared" si="28"/>
        <v>0</v>
      </c>
      <c r="AD124" s="13">
        <v>0</v>
      </c>
      <c r="AE124" s="13">
        <f t="shared" si="29"/>
        <v>2198</v>
      </c>
      <c r="AF124" s="13"/>
      <c r="AG124" s="13"/>
      <c r="AH124" s="13">
        <v>2198</v>
      </c>
      <c r="AI124" s="56">
        <f t="shared" si="30"/>
        <v>0</v>
      </c>
      <c r="AJ124" s="56">
        <v>0</v>
      </c>
      <c r="AK124" s="13">
        <f t="shared" si="31"/>
        <v>2198</v>
      </c>
      <c r="AL124" s="13"/>
      <c r="AM124" s="13"/>
      <c r="AN124" s="13"/>
      <c r="AO124" s="13"/>
      <c r="AP124" s="65"/>
      <c r="AQ124" s="13"/>
      <c r="AR124" s="64"/>
      <c r="AS124" s="64"/>
      <c r="AT124" s="64"/>
      <c r="AU124" s="64"/>
      <c r="AV124" s="6"/>
      <c r="AW124" s="6">
        <f t="shared" si="32"/>
        <v>0</v>
      </c>
      <c r="AX124" s="13">
        <v>2774</v>
      </c>
      <c r="AY124" s="13"/>
      <c r="AZ124" s="13">
        <f t="shared" si="39"/>
        <v>0</v>
      </c>
      <c r="BA124" s="13"/>
      <c r="BB124" s="13">
        <f t="shared" si="44"/>
        <v>2774</v>
      </c>
      <c r="BC124" s="13"/>
      <c r="BD124" s="13"/>
      <c r="BE124" s="13"/>
      <c r="BF124" s="13">
        <v>2694</v>
      </c>
      <c r="BG124" s="13">
        <f t="shared" si="33"/>
        <v>0</v>
      </c>
      <c r="BH124" s="13"/>
      <c r="BI124" s="13"/>
      <c r="BJ124" s="13">
        <f t="shared" si="34"/>
        <v>2694</v>
      </c>
      <c r="BK124" s="13"/>
      <c r="BL124" s="13"/>
      <c r="BM124" s="13"/>
      <c r="BN124" s="13"/>
      <c r="BO124" s="13">
        <v>2574</v>
      </c>
      <c r="BP124" s="13">
        <f t="shared" si="35"/>
        <v>0</v>
      </c>
      <c r="BQ124" s="13">
        <v>0</v>
      </c>
      <c r="BR124" s="13"/>
      <c r="BS124" s="13">
        <f t="shared" si="36"/>
        <v>2574</v>
      </c>
      <c r="BT124" s="13"/>
      <c r="BU124" s="13"/>
      <c r="BV124" s="13"/>
      <c r="BW124" s="13"/>
      <c r="BX124" s="13">
        <v>2574</v>
      </c>
      <c r="BY124" s="13">
        <f>BQ124+BT124-(BV124+BW124)</f>
        <v>0</v>
      </c>
      <c r="BZ124" s="13">
        <v>0</v>
      </c>
      <c r="CA124" s="13"/>
      <c r="CB124" s="13">
        <f t="shared" si="37"/>
        <v>2574</v>
      </c>
    </row>
    <row r="125" spans="1:81">
      <c r="A125" s="13" t="s">
        <v>328</v>
      </c>
      <c r="B125" s="2">
        <v>119</v>
      </c>
      <c r="C125" s="4">
        <v>660121400</v>
      </c>
      <c r="D125" s="13" t="s">
        <v>144</v>
      </c>
      <c r="E125" s="6" t="s">
        <v>112</v>
      </c>
      <c r="F125" s="13" t="s">
        <v>252</v>
      </c>
      <c r="G125" s="13">
        <v>55</v>
      </c>
      <c r="H125" s="13"/>
      <c r="I125" s="13">
        <v>4027</v>
      </c>
      <c r="J125" s="13"/>
      <c r="K125" s="13"/>
      <c r="L125" s="13">
        <v>0</v>
      </c>
      <c r="M125" s="13">
        <v>4027</v>
      </c>
      <c r="N125" s="13">
        <f t="shared" si="43"/>
        <v>4027</v>
      </c>
      <c r="O125" s="13"/>
      <c r="P125" s="13">
        <v>427</v>
      </c>
      <c r="Q125" s="13">
        <v>427</v>
      </c>
      <c r="R125" s="13">
        <f t="shared" si="45"/>
        <v>3600</v>
      </c>
      <c r="S125" s="13">
        <f t="shared" si="26"/>
        <v>4027</v>
      </c>
      <c r="T125" s="13"/>
      <c r="U125" s="13">
        <v>960</v>
      </c>
      <c r="V125" s="58">
        <v>67</v>
      </c>
      <c r="W125" s="13">
        <f t="shared" si="42"/>
        <v>2640</v>
      </c>
      <c r="X125" s="13">
        <f t="shared" si="38"/>
        <v>2640</v>
      </c>
      <c r="Y125" s="13">
        <f t="shared" si="27"/>
        <v>2707</v>
      </c>
      <c r="Z125" s="13"/>
      <c r="AA125" s="13"/>
      <c r="AB125" s="13">
        <v>67</v>
      </c>
      <c r="AC125" s="13">
        <f t="shared" si="28"/>
        <v>2640</v>
      </c>
      <c r="AD125" s="13">
        <v>2640</v>
      </c>
      <c r="AE125" s="13">
        <f t="shared" si="29"/>
        <v>2707</v>
      </c>
      <c r="AF125" s="13"/>
      <c r="AG125" s="13"/>
      <c r="AH125" s="13">
        <v>67</v>
      </c>
      <c r="AI125" s="56">
        <f t="shared" si="30"/>
        <v>2640</v>
      </c>
      <c r="AJ125" s="56">
        <v>2640</v>
      </c>
      <c r="AK125" s="13">
        <f t="shared" si="31"/>
        <v>2707</v>
      </c>
      <c r="AL125" s="13"/>
      <c r="AM125" s="13">
        <v>1000</v>
      </c>
      <c r="AN125" s="13"/>
      <c r="AO125" s="13"/>
      <c r="AP125" s="65">
        <v>120</v>
      </c>
      <c r="AQ125" s="13"/>
      <c r="AR125" s="65"/>
      <c r="AS125" s="65"/>
      <c r="AT125" s="65"/>
      <c r="AU125" s="65"/>
      <c r="AV125" s="65">
        <v>880</v>
      </c>
      <c r="AW125" s="6">
        <f t="shared" si="32"/>
        <v>1000</v>
      </c>
      <c r="AX125" s="13">
        <v>107</v>
      </c>
      <c r="AY125" s="13"/>
      <c r="AZ125" s="13">
        <f t="shared" si="39"/>
        <v>2520</v>
      </c>
      <c r="BA125" s="13">
        <v>2520</v>
      </c>
      <c r="BB125" s="13">
        <f t="shared" si="44"/>
        <v>2627</v>
      </c>
      <c r="BC125" s="13"/>
      <c r="BD125" s="13">
        <v>960</v>
      </c>
      <c r="BE125" s="13"/>
      <c r="BF125" s="13">
        <v>1067</v>
      </c>
      <c r="BG125" s="13">
        <f t="shared" si="33"/>
        <v>1560</v>
      </c>
      <c r="BH125" s="13">
        <v>1560</v>
      </c>
      <c r="BI125" s="13"/>
      <c r="BJ125" s="13">
        <f t="shared" si="34"/>
        <v>2627</v>
      </c>
      <c r="BK125" s="13">
        <v>1000</v>
      </c>
      <c r="BL125" s="13"/>
      <c r="BM125" s="13"/>
      <c r="BN125" s="13"/>
      <c r="BO125" s="13">
        <v>107</v>
      </c>
      <c r="BP125" s="13">
        <f t="shared" si="35"/>
        <v>2560</v>
      </c>
      <c r="BQ125" s="13">
        <v>2560</v>
      </c>
      <c r="BR125" s="13"/>
      <c r="BS125" s="13">
        <f t="shared" si="36"/>
        <v>2667</v>
      </c>
      <c r="BT125" s="13"/>
      <c r="BU125" s="13"/>
      <c r="BV125" s="13"/>
      <c r="BW125" s="13"/>
      <c r="BX125" s="13">
        <v>107</v>
      </c>
      <c r="BY125" s="13">
        <f>BQ125+BT125-(BV125+BW125)</f>
        <v>2560</v>
      </c>
      <c r="BZ125" s="13">
        <v>2560</v>
      </c>
      <c r="CA125" s="13"/>
      <c r="CB125" s="13">
        <f t="shared" si="37"/>
        <v>2667</v>
      </c>
      <c r="CC125">
        <v>2560</v>
      </c>
    </row>
    <row r="126" spans="1:81">
      <c r="A126" s="13" t="s">
        <v>329</v>
      </c>
      <c r="B126" s="2">
        <v>120</v>
      </c>
      <c r="C126" s="4">
        <v>660121600</v>
      </c>
      <c r="D126" s="13" t="s">
        <v>160</v>
      </c>
      <c r="E126" s="6" t="s">
        <v>223</v>
      </c>
      <c r="F126" s="13" t="s">
        <v>265</v>
      </c>
      <c r="G126" s="13">
        <v>435</v>
      </c>
      <c r="H126" s="13"/>
      <c r="I126" s="13">
        <v>232</v>
      </c>
      <c r="J126" s="13">
        <v>400</v>
      </c>
      <c r="K126" s="13"/>
      <c r="L126" s="13">
        <v>0</v>
      </c>
      <c r="M126" s="13">
        <v>632</v>
      </c>
      <c r="N126" s="13">
        <f t="shared" si="43"/>
        <v>632</v>
      </c>
      <c r="O126" s="13"/>
      <c r="P126" s="13">
        <v>240</v>
      </c>
      <c r="Q126" s="13">
        <v>240</v>
      </c>
      <c r="R126" s="13">
        <f t="shared" si="45"/>
        <v>392</v>
      </c>
      <c r="S126" s="13">
        <f t="shared" si="26"/>
        <v>632</v>
      </c>
      <c r="T126" s="13"/>
      <c r="U126" s="13">
        <v>392</v>
      </c>
      <c r="V126" s="58">
        <v>232</v>
      </c>
      <c r="W126" s="13">
        <f t="shared" si="42"/>
        <v>0</v>
      </c>
      <c r="X126" s="13">
        <f t="shared" si="38"/>
        <v>0</v>
      </c>
      <c r="Y126" s="13">
        <f t="shared" si="27"/>
        <v>232</v>
      </c>
      <c r="Z126" s="13"/>
      <c r="AA126" s="13"/>
      <c r="AB126" s="13">
        <v>232</v>
      </c>
      <c r="AC126" s="13">
        <f t="shared" si="28"/>
        <v>0</v>
      </c>
      <c r="AD126" s="13">
        <v>0</v>
      </c>
      <c r="AE126" s="13">
        <f t="shared" si="29"/>
        <v>232</v>
      </c>
      <c r="AF126" s="13"/>
      <c r="AG126" s="13"/>
      <c r="AH126" s="13">
        <v>232</v>
      </c>
      <c r="AI126" s="56">
        <f t="shared" si="30"/>
        <v>0</v>
      </c>
      <c r="AJ126" s="56">
        <v>0</v>
      </c>
      <c r="AK126" s="13">
        <f t="shared" si="31"/>
        <v>232</v>
      </c>
      <c r="AL126" s="13"/>
      <c r="AM126" s="13"/>
      <c r="AN126" s="13"/>
      <c r="AO126" s="13">
        <v>400</v>
      </c>
      <c r="AP126" s="65"/>
      <c r="AQ126" s="13"/>
      <c r="AR126" s="65"/>
      <c r="AS126" s="65"/>
      <c r="AT126" s="65"/>
      <c r="AU126" s="65"/>
      <c r="AV126" s="65">
        <v>800</v>
      </c>
      <c r="AW126" s="6">
        <f t="shared" si="32"/>
        <v>1200</v>
      </c>
      <c r="AX126" s="13">
        <v>152</v>
      </c>
      <c r="AY126" s="13"/>
      <c r="AZ126" s="13">
        <f t="shared" si="39"/>
        <v>800</v>
      </c>
      <c r="BA126" s="13">
        <v>800</v>
      </c>
      <c r="BB126" s="13">
        <f t="shared" si="44"/>
        <v>952</v>
      </c>
      <c r="BC126" s="13"/>
      <c r="BD126" s="13">
        <v>400</v>
      </c>
      <c r="BE126" s="13"/>
      <c r="BF126" s="13">
        <v>552</v>
      </c>
      <c r="BG126" s="13">
        <f t="shared" si="33"/>
        <v>400</v>
      </c>
      <c r="BH126" s="13">
        <v>400</v>
      </c>
      <c r="BI126" s="13"/>
      <c r="BJ126" s="13">
        <f t="shared" si="34"/>
        <v>952</v>
      </c>
      <c r="BK126" s="13"/>
      <c r="BL126" s="13"/>
      <c r="BM126" s="13"/>
      <c r="BN126" s="13"/>
      <c r="BO126" s="13">
        <v>232</v>
      </c>
      <c r="BP126" s="13">
        <f t="shared" si="35"/>
        <v>400</v>
      </c>
      <c r="BQ126" s="13">
        <v>400</v>
      </c>
      <c r="BR126" s="13"/>
      <c r="BS126" s="13">
        <f t="shared" si="36"/>
        <v>632</v>
      </c>
      <c r="BT126" s="13"/>
      <c r="BU126" s="13"/>
      <c r="BV126" s="13"/>
      <c r="BW126" s="13"/>
      <c r="BX126" s="13">
        <v>232</v>
      </c>
      <c r="BY126" s="13">
        <f>BQ126+BT126-(BV126+BW126)</f>
        <v>400</v>
      </c>
      <c r="BZ126" s="13">
        <v>400</v>
      </c>
      <c r="CA126" s="13"/>
      <c r="CB126" s="13">
        <f t="shared" si="37"/>
        <v>632</v>
      </c>
      <c r="CC126">
        <v>400</v>
      </c>
    </row>
    <row r="127" spans="1:81">
      <c r="A127" s="13" t="s">
        <v>329</v>
      </c>
      <c r="B127" s="2">
        <v>121</v>
      </c>
      <c r="C127" s="4">
        <v>660122800</v>
      </c>
      <c r="D127" s="13" t="s">
        <v>160</v>
      </c>
      <c r="E127" s="6" t="s">
        <v>114</v>
      </c>
      <c r="F127" s="13" t="s">
        <v>265</v>
      </c>
      <c r="G127" s="13">
        <v>326</v>
      </c>
      <c r="H127" s="13"/>
      <c r="I127" s="13">
        <v>390</v>
      </c>
      <c r="J127" s="13">
        <v>198</v>
      </c>
      <c r="K127" s="13"/>
      <c r="L127" s="13">
        <v>0</v>
      </c>
      <c r="M127" s="13">
        <v>588</v>
      </c>
      <c r="N127" s="13">
        <f t="shared" si="43"/>
        <v>588</v>
      </c>
      <c r="O127" s="13"/>
      <c r="P127" s="13"/>
      <c r="Q127" s="13">
        <v>0</v>
      </c>
      <c r="R127" s="13">
        <f t="shared" si="45"/>
        <v>588</v>
      </c>
      <c r="S127" s="13">
        <f t="shared" si="26"/>
        <v>588</v>
      </c>
      <c r="T127" s="13"/>
      <c r="U127" s="13">
        <v>110</v>
      </c>
      <c r="V127" s="58">
        <v>0</v>
      </c>
      <c r="W127" s="13">
        <f t="shared" si="42"/>
        <v>478</v>
      </c>
      <c r="X127" s="13">
        <f t="shared" si="38"/>
        <v>478</v>
      </c>
      <c r="Y127" s="13">
        <f t="shared" si="27"/>
        <v>478</v>
      </c>
      <c r="Z127" s="13"/>
      <c r="AA127" s="13"/>
      <c r="AB127" s="13">
        <v>0</v>
      </c>
      <c r="AC127" s="13">
        <f t="shared" si="28"/>
        <v>478</v>
      </c>
      <c r="AD127" s="13">
        <v>478</v>
      </c>
      <c r="AE127" s="13">
        <f t="shared" si="29"/>
        <v>478</v>
      </c>
      <c r="AF127" s="13"/>
      <c r="AG127" s="13"/>
      <c r="AH127" s="13">
        <v>0</v>
      </c>
      <c r="AI127" s="56">
        <f t="shared" si="30"/>
        <v>478</v>
      </c>
      <c r="AJ127" s="56">
        <v>478</v>
      </c>
      <c r="AK127" s="13">
        <f t="shared" si="31"/>
        <v>478</v>
      </c>
      <c r="AL127" s="13"/>
      <c r="AM127" s="13"/>
      <c r="AN127" s="13"/>
      <c r="AO127" s="13"/>
      <c r="AP127" s="65">
        <v>110</v>
      </c>
      <c r="AQ127" s="13"/>
      <c r="AR127" s="65"/>
      <c r="AS127" s="65"/>
      <c r="AT127" s="65"/>
      <c r="AU127" s="65"/>
      <c r="AV127" s="65"/>
      <c r="AW127" s="6">
        <f t="shared" si="32"/>
        <v>110</v>
      </c>
      <c r="AX127" s="13">
        <v>0</v>
      </c>
      <c r="AY127" s="13"/>
      <c r="AZ127" s="13">
        <f t="shared" si="39"/>
        <v>478</v>
      </c>
      <c r="BA127" s="13">
        <v>478</v>
      </c>
      <c r="BB127" s="13">
        <f t="shared" si="44"/>
        <v>478</v>
      </c>
      <c r="BC127" s="13"/>
      <c r="BD127" s="13"/>
      <c r="BE127" s="13"/>
      <c r="BF127" s="13">
        <v>0</v>
      </c>
      <c r="BG127" s="13">
        <f t="shared" si="33"/>
        <v>478</v>
      </c>
      <c r="BH127" s="13">
        <v>478</v>
      </c>
      <c r="BI127" s="13"/>
      <c r="BJ127" s="13">
        <f t="shared" si="34"/>
        <v>478</v>
      </c>
      <c r="BK127" s="13"/>
      <c r="BL127" s="13"/>
      <c r="BM127" s="13"/>
      <c r="BN127" s="13"/>
      <c r="BO127" s="13">
        <v>0</v>
      </c>
      <c r="BP127" s="13">
        <f>BH127+BK127-(BM127+BN127+BL127)</f>
        <v>478</v>
      </c>
      <c r="BQ127" s="13">
        <v>478</v>
      </c>
      <c r="BR127" s="13"/>
      <c r="BS127" s="13">
        <f t="shared" si="36"/>
        <v>478</v>
      </c>
      <c r="BT127" s="13"/>
      <c r="BU127" s="13"/>
      <c r="BV127" s="13"/>
      <c r="BW127" s="13"/>
      <c r="BX127" s="13">
        <v>0</v>
      </c>
      <c r="BY127" s="13">
        <f>BQ127+BT127-(BV127+BW127+BU127)</f>
        <v>478</v>
      </c>
      <c r="BZ127" s="13">
        <v>478</v>
      </c>
      <c r="CA127" s="13"/>
      <c r="CB127" s="13">
        <f t="shared" si="37"/>
        <v>478</v>
      </c>
      <c r="CC127">
        <v>478</v>
      </c>
    </row>
    <row r="128" spans="1:81">
      <c r="A128" s="13" t="s">
        <v>329</v>
      </c>
      <c r="B128" s="2">
        <v>122</v>
      </c>
      <c r="C128" s="4">
        <v>660123500</v>
      </c>
      <c r="D128" s="13" t="s">
        <v>144</v>
      </c>
      <c r="E128" s="6" t="s">
        <v>277</v>
      </c>
      <c r="F128" s="24" t="s">
        <v>252</v>
      </c>
      <c r="G128" s="13">
        <v>35</v>
      </c>
      <c r="H128" s="13"/>
      <c r="I128" s="13">
        <v>172</v>
      </c>
      <c r="J128" s="13"/>
      <c r="K128" s="13"/>
      <c r="L128" s="13">
        <v>0</v>
      </c>
      <c r="M128" s="13">
        <v>172</v>
      </c>
      <c r="N128" s="13">
        <f t="shared" si="43"/>
        <v>172</v>
      </c>
      <c r="O128" s="13"/>
      <c r="P128" s="13"/>
      <c r="Q128" s="13">
        <v>0</v>
      </c>
      <c r="R128" s="13">
        <f t="shared" si="45"/>
        <v>172</v>
      </c>
      <c r="S128" s="13">
        <f t="shared" si="26"/>
        <v>172</v>
      </c>
      <c r="T128" s="13"/>
      <c r="U128" s="13"/>
      <c r="V128" s="58">
        <v>0</v>
      </c>
      <c r="W128" s="13">
        <f t="shared" si="42"/>
        <v>172</v>
      </c>
      <c r="X128" s="13">
        <f t="shared" si="38"/>
        <v>172</v>
      </c>
      <c r="Y128" s="13">
        <f t="shared" si="27"/>
        <v>172</v>
      </c>
      <c r="Z128" s="13"/>
      <c r="AA128" s="13"/>
      <c r="AB128" s="13">
        <v>0</v>
      </c>
      <c r="AC128" s="13">
        <f t="shared" si="28"/>
        <v>172</v>
      </c>
      <c r="AD128" s="13">
        <v>172</v>
      </c>
      <c r="AE128" s="13">
        <f t="shared" si="29"/>
        <v>172</v>
      </c>
      <c r="AF128" s="13"/>
      <c r="AG128" s="13"/>
      <c r="AH128" s="13">
        <v>0</v>
      </c>
      <c r="AI128" s="56">
        <f t="shared" si="30"/>
        <v>172</v>
      </c>
      <c r="AJ128" s="56">
        <v>172</v>
      </c>
      <c r="AK128" s="13">
        <f t="shared" si="31"/>
        <v>172</v>
      </c>
      <c r="AL128" s="13"/>
      <c r="AM128" s="13"/>
      <c r="AN128" s="13"/>
      <c r="AO128" s="13"/>
      <c r="AP128" s="65"/>
      <c r="AQ128" s="13"/>
      <c r="AR128" s="64"/>
      <c r="AS128" s="64"/>
      <c r="AT128" s="64"/>
      <c r="AU128" s="64"/>
      <c r="AV128" s="6">
        <v>500</v>
      </c>
      <c r="AW128" s="6">
        <f t="shared" si="32"/>
        <v>500</v>
      </c>
      <c r="AX128" s="13">
        <v>0</v>
      </c>
      <c r="AY128" s="13"/>
      <c r="AZ128" s="13">
        <f t="shared" si="39"/>
        <v>672</v>
      </c>
      <c r="BA128" s="13">
        <v>672</v>
      </c>
      <c r="BB128" s="13">
        <f t="shared" si="44"/>
        <v>672</v>
      </c>
      <c r="BC128" s="13"/>
      <c r="BD128" s="13"/>
      <c r="BE128" s="13"/>
      <c r="BF128" s="13">
        <v>0</v>
      </c>
      <c r="BG128" s="13">
        <f t="shared" si="33"/>
        <v>672</v>
      </c>
      <c r="BH128" s="13">
        <v>672</v>
      </c>
      <c r="BI128" s="13"/>
      <c r="BJ128" s="13">
        <f t="shared" si="34"/>
        <v>672</v>
      </c>
      <c r="BK128" s="13"/>
      <c r="BL128" s="13"/>
      <c r="BM128" s="13"/>
      <c r="BN128" s="13"/>
      <c r="BO128" s="13">
        <v>0</v>
      </c>
      <c r="BP128" s="13">
        <f t="shared" si="35"/>
        <v>672</v>
      </c>
      <c r="BQ128" s="13">
        <v>672</v>
      </c>
      <c r="BR128" s="13"/>
      <c r="BS128" s="13">
        <f t="shared" si="36"/>
        <v>672</v>
      </c>
      <c r="BT128" s="13"/>
      <c r="BU128" s="13"/>
      <c r="BV128" s="13"/>
      <c r="BW128" s="13"/>
      <c r="BX128" s="13">
        <v>0</v>
      </c>
      <c r="BY128" s="13">
        <f t="shared" ref="BY128:BY140" si="46">BQ128+BT128-(BV128+BW128)</f>
        <v>672</v>
      </c>
      <c r="BZ128" s="13">
        <v>672</v>
      </c>
      <c r="CA128" s="13"/>
      <c r="CB128" s="13">
        <f t="shared" si="37"/>
        <v>672</v>
      </c>
      <c r="CC128">
        <v>672</v>
      </c>
    </row>
    <row r="129" spans="1:81">
      <c r="A129" s="13" t="s">
        <v>329</v>
      </c>
      <c r="B129" s="2">
        <v>123</v>
      </c>
      <c r="C129" s="4">
        <v>660126800</v>
      </c>
      <c r="D129" s="13" t="s">
        <v>159</v>
      </c>
      <c r="E129" s="6" t="s">
        <v>116</v>
      </c>
      <c r="F129" s="13" t="s">
        <v>260</v>
      </c>
      <c r="G129" s="13">
        <v>4.4000000000000004</v>
      </c>
      <c r="H129" s="13"/>
      <c r="I129" s="13">
        <v>3720</v>
      </c>
      <c r="J129" s="13"/>
      <c r="K129" s="13"/>
      <c r="L129" s="13">
        <v>0</v>
      </c>
      <c r="M129" s="13">
        <v>3720</v>
      </c>
      <c r="N129" s="13">
        <f t="shared" si="43"/>
        <v>3720</v>
      </c>
      <c r="O129" s="13"/>
      <c r="P129" s="13">
        <v>470</v>
      </c>
      <c r="Q129" s="13">
        <v>370</v>
      </c>
      <c r="R129" s="13">
        <f t="shared" si="45"/>
        <v>3250</v>
      </c>
      <c r="S129" s="13">
        <f t="shared" si="26"/>
        <v>3620</v>
      </c>
      <c r="T129" s="13"/>
      <c r="U129" s="13">
        <v>80</v>
      </c>
      <c r="V129" s="58">
        <v>210</v>
      </c>
      <c r="W129" s="13">
        <f t="shared" si="42"/>
        <v>3170</v>
      </c>
      <c r="X129" s="13">
        <f t="shared" si="38"/>
        <v>3170</v>
      </c>
      <c r="Y129" s="13">
        <f t="shared" si="27"/>
        <v>3380</v>
      </c>
      <c r="Z129" s="13"/>
      <c r="AA129" s="13"/>
      <c r="AB129" s="13">
        <v>210</v>
      </c>
      <c r="AC129" s="13">
        <f t="shared" si="28"/>
        <v>3170</v>
      </c>
      <c r="AD129" s="13">
        <v>3170</v>
      </c>
      <c r="AE129" s="13">
        <f t="shared" si="29"/>
        <v>3380</v>
      </c>
      <c r="AF129" s="13"/>
      <c r="AG129" s="13"/>
      <c r="AH129" s="13">
        <v>210</v>
      </c>
      <c r="AI129" s="56">
        <f t="shared" si="30"/>
        <v>3170</v>
      </c>
      <c r="AJ129" s="56">
        <v>3170</v>
      </c>
      <c r="AK129" s="13">
        <f t="shared" si="31"/>
        <v>3380</v>
      </c>
      <c r="AL129" s="13"/>
      <c r="AM129" s="13"/>
      <c r="AN129" s="13"/>
      <c r="AO129" s="13"/>
      <c r="AP129" s="65"/>
      <c r="AQ129" s="13"/>
      <c r="AR129" s="65"/>
      <c r="AS129" s="65"/>
      <c r="AT129" s="65"/>
      <c r="AU129" s="65">
        <v>160</v>
      </c>
      <c r="AV129" s="65"/>
      <c r="AW129" s="6">
        <f t="shared" si="32"/>
        <v>0</v>
      </c>
      <c r="AX129" s="13">
        <f>82+AU129</f>
        <v>242</v>
      </c>
      <c r="AY129" s="13"/>
      <c r="AZ129" s="13">
        <f t="shared" si="39"/>
        <v>3010</v>
      </c>
      <c r="BA129" s="13">
        <v>3010</v>
      </c>
      <c r="BB129" s="13">
        <f t="shared" si="44"/>
        <v>3252</v>
      </c>
      <c r="BC129" s="13"/>
      <c r="BD129" s="13"/>
      <c r="BE129" s="13"/>
      <c r="BF129" s="13">
        <v>82</v>
      </c>
      <c r="BG129" s="13">
        <f t="shared" si="33"/>
        <v>3010</v>
      </c>
      <c r="BH129" s="13">
        <v>3010</v>
      </c>
      <c r="BI129" s="13"/>
      <c r="BJ129" s="13">
        <f t="shared" si="34"/>
        <v>3092</v>
      </c>
      <c r="BK129" s="13"/>
      <c r="BL129" s="13"/>
      <c r="BM129" s="13">
        <v>158</v>
      </c>
      <c r="BN129" s="13"/>
      <c r="BO129" s="13">
        <v>0</v>
      </c>
      <c r="BP129" s="13">
        <f t="shared" si="35"/>
        <v>2852</v>
      </c>
      <c r="BQ129" s="13">
        <v>2852</v>
      </c>
      <c r="BR129" s="13"/>
      <c r="BS129" s="13">
        <f t="shared" si="36"/>
        <v>2852</v>
      </c>
      <c r="BT129" s="13"/>
      <c r="BU129" s="13"/>
      <c r="BV129" s="13"/>
      <c r="BW129" s="13"/>
      <c r="BX129" s="13">
        <v>0</v>
      </c>
      <c r="BY129" s="13">
        <f t="shared" si="46"/>
        <v>2852</v>
      </c>
      <c r="BZ129" s="13">
        <v>2852</v>
      </c>
      <c r="CA129" s="13"/>
      <c r="CB129" s="13">
        <f t="shared" si="37"/>
        <v>2852</v>
      </c>
      <c r="CC129">
        <v>2852</v>
      </c>
    </row>
    <row r="130" spans="1:81">
      <c r="A130" s="13" t="s">
        <v>213</v>
      </c>
      <c r="B130" s="2">
        <v>124</v>
      </c>
      <c r="C130" s="4">
        <v>660172600</v>
      </c>
      <c r="D130" s="13" t="s">
        <v>159</v>
      </c>
      <c r="E130" s="6" t="s">
        <v>117</v>
      </c>
      <c r="F130" s="13" t="s">
        <v>256</v>
      </c>
      <c r="G130" s="45">
        <v>4.4000000000000004</v>
      </c>
      <c r="H130" s="13"/>
      <c r="I130" s="14"/>
      <c r="J130" s="13"/>
      <c r="K130" s="13"/>
      <c r="L130" s="24">
        <v>2400</v>
      </c>
      <c r="M130" s="13">
        <v>0</v>
      </c>
      <c r="N130" s="22">
        <f t="shared" si="43"/>
        <v>0</v>
      </c>
      <c r="O130" s="13"/>
      <c r="P130" s="13"/>
      <c r="Q130" s="13">
        <v>2145</v>
      </c>
      <c r="R130" s="13">
        <f t="shared" si="45"/>
        <v>0</v>
      </c>
      <c r="S130" s="13">
        <f t="shared" si="26"/>
        <v>2145</v>
      </c>
      <c r="T130" s="13"/>
      <c r="U130" s="13"/>
      <c r="V130" s="58">
        <v>1785</v>
      </c>
      <c r="W130" s="13">
        <f t="shared" si="42"/>
        <v>0</v>
      </c>
      <c r="X130" s="13">
        <f t="shared" si="38"/>
        <v>0</v>
      </c>
      <c r="Y130" s="13">
        <f t="shared" si="27"/>
        <v>1785</v>
      </c>
      <c r="Z130" s="13"/>
      <c r="AA130" s="13"/>
      <c r="AB130" s="13">
        <v>1785</v>
      </c>
      <c r="AC130" s="13">
        <f t="shared" si="28"/>
        <v>0</v>
      </c>
      <c r="AD130" s="13">
        <v>0</v>
      </c>
      <c r="AE130" s="13">
        <f t="shared" si="29"/>
        <v>1785</v>
      </c>
      <c r="AF130" s="13"/>
      <c r="AG130" s="13"/>
      <c r="AH130" s="13">
        <v>1785</v>
      </c>
      <c r="AI130" s="56">
        <f t="shared" si="30"/>
        <v>0</v>
      </c>
      <c r="AJ130" s="56">
        <v>0</v>
      </c>
      <c r="AK130" s="13">
        <f t="shared" si="31"/>
        <v>1785</v>
      </c>
      <c r="AL130" s="13"/>
      <c r="AM130" s="13"/>
      <c r="AN130" s="13"/>
      <c r="AO130" s="13"/>
      <c r="AP130" s="65"/>
      <c r="AQ130" s="13"/>
      <c r="AR130" s="6">
        <v>3000</v>
      </c>
      <c r="AS130" s="6"/>
      <c r="AT130" s="6"/>
      <c r="AU130" s="6"/>
      <c r="AV130" s="6"/>
      <c r="AW130" s="6">
        <f t="shared" si="32"/>
        <v>3000</v>
      </c>
      <c r="AX130" s="13">
        <v>1569</v>
      </c>
      <c r="AY130" s="13">
        <v>2970</v>
      </c>
      <c r="AZ130" s="13">
        <f>(AJ130+AL130+AW130+AY130)-(AM130+AN130+AO130+AP130+AQ130+AR130+AS130+AT130+AU130)</f>
        <v>2970</v>
      </c>
      <c r="BA130" s="13">
        <v>2970</v>
      </c>
      <c r="BB130" s="13">
        <f t="shared" si="44"/>
        <v>4539</v>
      </c>
      <c r="BC130" s="13"/>
      <c r="BD130" s="13"/>
      <c r="BE130" s="13"/>
      <c r="BF130" s="13">
        <v>1449</v>
      </c>
      <c r="BG130" s="13">
        <f t="shared" si="33"/>
        <v>2970</v>
      </c>
      <c r="BH130" s="13">
        <v>2970</v>
      </c>
      <c r="BI130" s="13"/>
      <c r="BJ130" s="13">
        <f t="shared" si="34"/>
        <v>4419</v>
      </c>
      <c r="BK130" s="13"/>
      <c r="BL130" s="13"/>
      <c r="BM130" s="13"/>
      <c r="BN130" s="13"/>
      <c r="BO130" s="13">
        <v>1269</v>
      </c>
      <c r="BP130" s="13">
        <f t="shared" si="35"/>
        <v>2970</v>
      </c>
      <c r="BQ130" s="13">
        <v>4419</v>
      </c>
      <c r="BR130" s="13"/>
      <c r="BS130" s="13">
        <f t="shared" si="36"/>
        <v>5688</v>
      </c>
      <c r="BT130" s="13"/>
      <c r="BU130" s="13"/>
      <c r="BV130" s="13"/>
      <c r="BW130" s="13"/>
      <c r="BX130" s="13">
        <v>1269</v>
      </c>
      <c r="BY130" s="13">
        <f t="shared" si="46"/>
        <v>4419</v>
      </c>
      <c r="BZ130" s="13">
        <v>2940</v>
      </c>
      <c r="CA130" s="13"/>
      <c r="CB130" s="13">
        <f t="shared" si="37"/>
        <v>4209</v>
      </c>
      <c r="CC130">
        <v>2940</v>
      </c>
    </row>
    <row r="131" spans="1:81">
      <c r="A131" s="13" t="s">
        <v>329</v>
      </c>
      <c r="B131" s="2">
        <v>125</v>
      </c>
      <c r="C131" s="4">
        <v>4000413081</v>
      </c>
      <c r="D131" s="13" t="s">
        <v>161</v>
      </c>
      <c r="E131" s="6" t="s">
        <v>118</v>
      </c>
      <c r="F131" s="13" t="s">
        <v>269</v>
      </c>
      <c r="G131" s="13">
        <v>662</v>
      </c>
      <c r="H131" s="13"/>
      <c r="I131" s="13">
        <v>160</v>
      </c>
      <c r="J131" s="13"/>
      <c r="K131" s="13">
        <v>80</v>
      </c>
      <c r="L131" s="13">
        <v>80</v>
      </c>
      <c r="M131" s="13">
        <v>80</v>
      </c>
      <c r="N131" s="13">
        <f t="shared" si="43"/>
        <v>80</v>
      </c>
      <c r="O131" s="13"/>
      <c r="P131" s="13">
        <v>80</v>
      </c>
      <c r="Q131" s="13">
        <v>210</v>
      </c>
      <c r="R131" s="13">
        <f t="shared" si="45"/>
        <v>0</v>
      </c>
      <c r="S131" s="13">
        <f t="shared" si="26"/>
        <v>210</v>
      </c>
      <c r="T131" s="13"/>
      <c r="U131" s="13"/>
      <c r="V131" s="58">
        <v>30</v>
      </c>
      <c r="W131" s="13">
        <f t="shared" si="42"/>
        <v>0</v>
      </c>
      <c r="X131" s="13">
        <f t="shared" si="38"/>
        <v>0</v>
      </c>
      <c r="Y131" s="13">
        <f t="shared" si="27"/>
        <v>30</v>
      </c>
      <c r="Z131" s="13"/>
      <c r="AA131" s="13"/>
      <c r="AB131" s="13">
        <v>30</v>
      </c>
      <c r="AC131" s="13">
        <f t="shared" si="28"/>
        <v>0</v>
      </c>
      <c r="AD131" s="13">
        <v>0</v>
      </c>
      <c r="AE131" s="13">
        <f t="shared" si="29"/>
        <v>30</v>
      </c>
      <c r="AF131" s="13"/>
      <c r="AG131" s="13"/>
      <c r="AH131" s="13">
        <v>30</v>
      </c>
      <c r="AI131" s="56">
        <f t="shared" si="30"/>
        <v>0</v>
      </c>
      <c r="AJ131" s="56">
        <v>0</v>
      </c>
      <c r="AK131" s="13">
        <f t="shared" si="31"/>
        <v>30</v>
      </c>
      <c r="AL131" s="13"/>
      <c r="AM131" s="13"/>
      <c r="AN131" s="13"/>
      <c r="AO131" s="13">
        <v>74</v>
      </c>
      <c r="AP131" s="65"/>
      <c r="AQ131" s="13">
        <v>40</v>
      </c>
      <c r="AR131" s="65"/>
      <c r="AS131" s="65"/>
      <c r="AT131" s="65"/>
      <c r="AU131" s="65">
        <v>80</v>
      </c>
      <c r="AV131" s="65">
        <v>166</v>
      </c>
      <c r="AW131" s="6">
        <f t="shared" si="32"/>
        <v>280</v>
      </c>
      <c r="AX131" s="13">
        <f>AU131</f>
        <v>80</v>
      </c>
      <c r="AY131" s="13"/>
      <c r="AZ131" s="13">
        <f>(AJ131+AL131+AW131)-(AM131+AN131+AO131+AP131+AQ131+AR131+AS131+AT131+AU131)</f>
        <v>86</v>
      </c>
      <c r="BA131" s="13">
        <v>86</v>
      </c>
      <c r="BB131" s="13">
        <f t="shared" si="44"/>
        <v>166</v>
      </c>
      <c r="BC131" s="13"/>
      <c r="BD131" s="13"/>
      <c r="BE131" s="13"/>
      <c r="BF131" s="13">
        <v>0</v>
      </c>
      <c r="BG131" s="13">
        <f t="shared" si="33"/>
        <v>86</v>
      </c>
      <c r="BH131" s="13">
        <v>86</v>
      </c>
      <c r="BI131" s="13"/>
      <c r="BJ131" s="13">
        <f t="shared" si="34"/>
        <v>86</v>
      </c>
      <c r="BK131" s="13"/>
      <c r="BL131" s="13"/>
      <c r="BM131" s="13">
        <v>86</v>
      </c>
      <c r="BN131" s="13"/>
      <c r="BO131" s="13">
        <v>1</v>
      </c>
      <c r="BP131" s="13">
        <f t="shared" si="35"/>
        <v>0</v>
      </c>
      <c r="BQ131" s="13">
        <v>0</v>
      </c>
      <c r="BR131" s="13"/>
      <c r="BS131" s="13">
        <f t="shared" si="36"/>
        <v>1</v>
      </c>
      <c r="BT131" s="13"/>
      <c r="BU131" s="13"/>
      <c r="BV131" s="13"/>
      <c r="BW131" s="13"/>
      <c r="BX131" s="13">
        <v>1</v>
      </c>
      <c r="BY131" s="13">
        <f t="shared" si="46"/>
        <v>0</v>
      </c>
      <c r="BZ131" s="13">
        <v>0</v>
      </c>
      <c r="CA131" s="13"/>
      <c r="CB131" s="13">
        <f t="shared" si="37"/>
        <v>1</v>
      </c>
    </row>
    <row r="132" spans="1:81">
      <c r="A132" s="13" t="s">
        <v>329</v>
      </c>
      <c r="B132" s="2">
        <v>126</v>
      </c>
      <c r="C132" s="4">
        <v>4000414081</v>
      </c>
      <c r="D132" s="13" t="s">
        <v>161</v>
      </c>
      <c r="E132" s="6" t="s">
        <v>119</v>
      </c>
      <c r="F132" s="13" t="s">
        <v>269</v>
      </c>
      <c r="G132" s="13">
        <v>240</v>
      </c>
      <c r="H132" s="13"/>
      <c r="I132" s="13">
        <v>90</v>
      </c>
      <c r="J132" s="13"/>
      <c r="K132" s="13">
        <v>40</v>
      </c>
      <c r="L132" s="13">
        <v>40</v>
      </c>
      <c r="M132" s="13">
        <v>50</v>
      </c>
      <c r="N132" s="13">
        <f t="shared" si="43"/>
        <v>50</v>
      </c>
      <c r="O132" s="13"/>
      <c r="P132" s="13">
        <v>50</v>
      </c>
      <c r="Q132" s="13">
        <v>65</v>
      </c>
      <c r="R132" s="13">
        <f t="shared" si="45"/>
        <v>0</v>
      </c>
      <c r="S132" s="13">
        <f t="shared" si="26"/>
        <v>65</v>
      </c>
      <c r="T132" s="13"/>
      <c r="U132" s="13"/>
      <c r="V132" s="58">
        <v>13</v>
      </c>
      <c r="W132" s="13">
        <f t="shared" si="42"/>
        <v>0</v>
      </c>
      <c r="X132" s="13">
        <f t="shared" si="38"/>
        <v>0</v>
      </c>
      <c r="Y132" s="13">
        <f t="shared" si="27"/>
        <v>13</v>
      </c>
      <c r="Z132" s="13"/>
      <c r="AA132" s="13"/>
      <c r="AB132" s="13">
        <v>13</v>
      </c>
      <c r="AC132" s="13">
        <f t="shared" si="28"/>
        <v>0</v>
      </c>
      <c r="AD132" s="13">
        <v>0</v>
      </c>
      <c r="AE132" s="13">
        <f t="shared" si="29"/>
        <v>13</v>
      </c>
      <c r="AF132" s="13"/>
      <c r="AG132" s="13"/>
      <c r="AH132" s="13">
        <v>13</v>
      </c>
      <c r="AI132" s="56">
        <f t="shared" si="30"/>
        <v>0</v>
      </c>
      <c r="AJ132" s="56">
        <v>0</v>
      </c>
      <c r="AK132" s="13">
        <f t="shared" si="31"/>
        <v>13</v>
      </c>
      <c r="AL132" s="13"/>
      <c r="AM132" s="13"/>
      <c r="AN132" s="13"/>
      <c r="AO132" s="13">
        <v>39</v>
      </c>
      <c r="AP132" s="65">
        <v>10</v>
      </c>
      <c r="AQ132" s="13">
        <v>20</v>
      </c>
      <c r="AR132" s="64"/>
      <c r="AS132" s="64"/>
      <c r="AT132" s="64"/>
      <c r="AU132" s="6">
        <v>41</v>
      </c>
      <c r="AV132" s="6">
        <v>101</v>
      </c>
      <c r="AW132" s="6">
        <f t="shared" si="32"/>
        <v>170</v>
      </c>
      <c r="AX132" s="13">
        <f>AU132</f>
        <v>41</v>
      </c>
      <c r="AY132" s="13"/>
      <c r="AZ132" s="13">
        <f t="shared" si="39"/>
        <v>60</v>
      </c>
      <c r="BA132" s="13">
        <v>60</v>
      </c>
      <c r="BB132" s="13">
        <f t="shared" si="44"/>
        <v>101</v>
      </c>
      <c r="BC132" s="13"/>
      <c r="BD132" s="13"/>
      <c r="BE132" s="13"/>
      <c r="BF132" s="13">
        <v>1</v>
      </c>
      <c r="BG132" s="13">
        <f t="shared" si="33"/>
        <v>60</v>
      </c>
      <c r="BH132" s="13">
        <v>60</v>
      </c>
      <c r="BI132" s="13"/>
      <c r="BJ132" s="13">
        <f t="shared" si="34"/>
        <v>61</v>
      </c>
      <c r="BK132" s="13"/>
      <c r="BL132" s="13"/>
      <c r="BM132" s="13">
        <v>60</v>
      </c>
      <c r="BN132" s="13"/>
      <c r="BO132" s="13">
        <v>1</v>
      </c>
      <c r="BP132" s="13">
        <f t="shared" si="35"/>
        <v>0</v>
      </c>
      <c r="BQ132" s="13">
        <v>0</v>
      </c>
      <c r="BR132" s="13"/>
      <c r="BS132" s="13">
        <f t="shared" si="36"/>
        <v>1</v>
      </c>
      <c r="BT132" s="13"/>
      <c r="BU132" s="13"/>
      <c r="BV132" s="13"/>
      <c r="BW132" s="13"/>
      <c r="BX132" s="13">
        <v>1</v>
      </c>
      <c r="BY132" s="13">
        <f t="shared" si="46"/>
        <v>0</v>
      </c>
      <c r="BZ132" s="13">
        <v>0</v>
      </c>
      <c r="CA132" s="13"/>
      <c r="CB132" s="13">
        <f t="shared" si="37"/>
        <v>1</v>
      </c>
    </row>
    <row r="133" spans="1:81">
      <c r="A133" s="13" t="s">
        <v>329</v>
      </c>
      <c r="B133" s="2">
        <v>127</v>
      </c>
      <c r="C133" s="4">
        <v>4000418081</v>
      </c>
      <c r="D133" s="13" t="s">
        <v>161</v>
      </c>
      <c r="E133" s="6" t="s">
        <v>120</v>
      </c>
      <c r="F133" s="13" t="s">
        <v>269</v>
      </c>
      <c r="G133" s="13">
        <v>660</v>
      </c>
      <c r="H133" s="13"/>
      <c r="I133" s="13">
        <v>160</v>
      </c>
      <c r="J133" s="13">
        <v>160</v>
      </c>
      <c r="K133" s="13">
        <v>120</v>
      </c>
      <c r="L133" s="13">
        <v>0</v>
      </c>
      <c r="M133" s="13">
        <v>200</v>
      </c>
      <c r="N133" s="13">
        <f t="shared" si="43"/>
        <v>200</v>
      </c>
      <c r="O133" s="13"/>
      <c r="P133" s="13">
        <v>200</v>
      </c>
      <c r="Q133" s="13">
        <v>480</v>
      </c>
      <c r="R133" s="13">
        <f t="shared" si="45"/>
        <v>0</v>
      </c>
      <c r="S133" s="13">
        <f t="shared" si="26"/>
        <v>480</v>
      </c>
      <c r="T133" s="13">
        <v>40</v>
      </c>
      <c r="U133" s="13">
        <v>40</v>
      </c>
      <c r="V133" s="58">
        <v>0</v>
      </c>
      <c r="W133" s="13">
        <f t="shared" si="42"/>
        <v>0</v>
      </c>
      <c r="X133" s="13">
        <f t="shared" si="38"/>
        <v>0</v>
      </c>
      <c r="Y133" s="13">
        <f t="shared" si="27"/>
        <v>0</v>
      </c>
      <c r="Z133" s="13"/>
      <c r="AA133" s="13"/>
      <c r="AB133" s="13">
        <v>0</v>
      </c>
      <c r="AC133" s="13">
        <f t="shared" si="28"/>
        <v>0</v>
      </c>
      <c r="AD133" s="13">
        <v>0</v>
      </c>
      <c r="AE133" s="13">
        <f t="shared" si="29"/>
        <v>0</v>
      </c>
      <c r="AF133" s="13"/>
      <c r="AG133" s="13"/>
      <c r="AH133" s="13">
        <v>0</v>
      </c>
      <c r="AI133" s="56">
        <f t="shared" si="30"/>
        <v>0</v>
      </c>
      <c r="AJ133" s="56">
        <v>0</v>
      </c>
      <c r="AK133" s="13">
        <f t="shared" si="31"/>
        <v>0</v>
      </c>
      <c r="AL133" s="13"/>
      <c r="AM133" s="13"/>
      <c r="AN133" s="13"/>
      <c r="AO133" s="13">
        <v>480</v>
      </c>
      <c r="AP133" s="65"/>
      <c r="AQ133" s="13"/>
      <c r="AR133" s="65"/>
      <c r="AS133" s="65"/>
      <c r="AT133" s="65"/>
      <c r="AU133" s="65"/>
      <c r="AV133" s="65">
        <v>20</v>
      </c>
      <c r="AW133" s="6">
        <f t="shared" si="32"/>
        <v>500</v>
      </c>
      <c r="AX133" s="13">
        <v>480</v>
      </c>
      <c r="AY133" s="13"/>
      <c r="AZ133" s="13">
        <f t="shared" si="39"/>
        <v>20</v>
      </c>
      <c r="BA133" s="13">
        <v>20</v>
      </c>
      <c r="BB133" s="13">
        <f t="shared" si="44"/>
        <v>500</v>
      </c>
      <c r="BC133" s="13"/>
      <c r="BD133" s="13"/>
      <c r="BE133" s="13"/>
      <c r="BF133" s="13">
        <v>0</v>
      </c>
      <c r="BG133" s="13">
        <f t="shared" si="33"/>
        <v>20</v>
      </c>
      <c r="BH133" s="13">
        <v>20</v>
      </c>
      <c r="BI133" s="13"/>
      <c r="BJ133" s="13">
        <f t="shared" si="34"/>
        <v>20</v>
      </c>
      <c r="BK133" s="13"/>
      <c r="BL133" s="13"/>
      <c r="BM133" s="13"/>
      <c r="BN133" s="13"/>
      <c r="BO133" s="13">
        <v>0</v>
      </c>
      <c r="BP133" s="13">
        <f t="shared" si="35"/>
        <v>20</v>
      </c>
      <c r="BQ133" s="13">
        <v>20</v>
      </c>
      <c r="BR133" s="13"/>
      <c r="BS133" s="13">
        <f t="shared" si="36"/>
        <v>20</v>
      </c>
      <c r="BT133" s="13"/>
      <c r="BU133" s="13"/>
      <c r="BV133" s="13"/>
      <c r="BW133" s="13"/>
      <c r="BX133" s="13">
        <v>0</v>
      </c>
      <c r="BY133" s="13">
        <f t="shared" si="46"/>
        <v>20</v>
      </c>
      <c r="BZ133" s="13">
        <v>20</v>
      </c>
      <c r="CA133" s="13"/>
      <c r="CB133" s="13">
        <f t="shared" si="37"/>
        <v>20</v>
      </c>
      <c r="CC133">
        <v>20</v>
      </c>
    </row>
    <row r="134" spans="1:81">
      <c r="A134" s="13" t="s">
        <v>329</v>
      </c>
      <c r="B134" s="2">
        <v>128</v>
      </c>
      <c r="C134" s="4">
        <v>4000516181</v>
      </c>
      <c r="D134" s="13" t="s">
        <v>161</v>
      </c>
      <c r="E134" s="6" t="s">
        <v>184</v>
      </c>
      <c r="F134" s="13" t="s">
        <v>269</v>
      </c>
      <c r="G134" s="13">
        <v>782.42</v>
      </c>
      <c r="H134" s="13"/>
      <c r="I134" s="13">
        <v>500</v>
      </c>
      <c r="J134" s="13">
        <v>940</v>
      </c>
      <c r="K134" s="13">
        <v>960</v>
      </c>
      <c r="L134" s="13">
        <v>0</v>
      </c>
      <c r="M134" s="13">
        <v>480</v>
      </c>
      <c r="N134" s="13">
        <f t="shared" si="43"/>
        <v>480</v>
      </c>
      <c r="O134" s="13"/>
      <c r="P134" s="13">
        <v>480</v>
      </c>
      <c r="Q134" s="13">
        <v>960</v>
      </c>
      <c r="R134" s="13">
        <f t="shared" si="45"/>
        <v>0</v>
      </c>
      <c r="S134" s="13">
        <f t="shared" si="26"/>
        <v>960</v>
      </c>
      <c r="T134" s="13"/>
      <c r="U134" s="13"/>
      <c r="V134" s="58">
        <v>0</v>
      </c>
      <c r="W134" s="13">
        <f t="shared" si="42"/>
        <v>0</v>
      </c>
      <c r="X134" s="13">
        <f t="shared" si="38"/>
        <v>0</v>
      </c>
      <c r="Y134" s="13">
        <f t="shared" si="27"/>
        <v>0</v>
      </c>
      <c r="Z134" s="13"/>
      <c r="AA134" s="13"/>
      <c r="AB134" s="13">
        <v>0</v>
      </c>
      <c r="AC134" s="13">
        <f t="shared" si="28"/>
        <v>0</v>
      </c>
      <c r="AD134" s="13">
        <v>0</v>
      </c>
      <c r="AE134" s="13">
        <f t="shared" si="29"/>
        <v>0</v>
      </c>
      <c r="AF134" s="13"/>
      <c r="AG134" s="13"/>
      <c r="AH134" s="13">
        <v>0</v>
      </c>
      <c r="AI134" s="56">
        <f t="shared" si="30"/>
        <v>0</v>
      </c>
      <c r="AJ134" s="56">
        <v>0</v>
      </c>
      <c r="AK134" s="13">
        <f t="shared" si="31"/>
        <v>0</v>
      </c>
      <c r="AL134" s="13"/>
      <c r="AM134" s="13"/>
      <c r="AN134" s="13"/>
      <c r="AO134" s="13">
        <v>1040</v>
      </c>
      <c r="AP134" s="65"/>
      <c r="AQ134" s="13"/>
      <c r="AR134" s="65"/>
      <c r="AS134" s="65"/>
      <c r="AT134" s="65"/>
      <c r="AU134" s="65">
        <v>800</v>
      </c>
      <c r="AV134" s="65">
        <v>820</v>
      </c>
      <c r="AW134" s="6">
        <f t="shared" si="32"/>
        <v>1860</v>
      </c>
      <c r="AX134" s="13">
        <f>AU134</f>
        <v>800</v>
      </c>
      <c r="AY134" s="13"/>
      <c r="AZ134" s="13">
        <f t="shared" si="39"/>
        <v>20</v>
      </c>
      <c r="BA134" s="13">
        <v>20</v>
      </c>
      <c r="BB134" s="13">
        <f t="shared" si="44"/>
        <v>820</v>
      </c>
      <c r="BC134" s="13"/>
      <c r="BD134" s="13"/>
      <c r="BE134" s="13"/>
      <c r="BF134" s="13">
        <v>0</v>
      </c>
      <c r="BG134" s="13">
        <f t="shared" si="33"/>
        <v>20</v>
      </c>
      <c r="BH134" s="13">
        <v>20</v>
      </c>
      <c r="BI134" s="13"/>
      <c r="BJ134" s="13">
        <f t="shared" si="34"/>
        <v>20</v>
      </c>
      <c r="BK134" s="13"/>
      <c r="BL134" s="13"/>
      <c r="BM134" s="13"/>
      <c r="BN134" s="13"/>
      <c r="BO134" s="13">
        <v>0</v>
      </c>
      <c r="BP134" s="13">
        <f t="shared" si="35"/>
        <v>20</v>
      </c>
      <c r="BQ134" s="13">
        <v>20</v>
      </c>
      <c r="BR134" s="13"/>
      <c r="BS134" s="13">
        <f t="shared" si="36"/>
        <v>20</v>
      </c>
      <c r="BT134" s="13"/>
      <c r="BU134" s="13"/>
      <c r="BV134" s="13"/>
      <c r="BW134" s="13"/>
      <c r="BX134" s="13">
        <v>0</v>
      </c>
      <c r="BY134" s="13">
        <f t="shared" si="46"/>
        <v>20</v>
      </c>
      <c r="BZ134" s="13">
        <v>20</v>
      </c>
      <c r="CA134" s="13"/>
      <c r="CB134" s="13">
        <f t="shared" si="37"/>
        <v>20</v>
      </c>
      <c r="CC134">
        <v>20</v>
      </c>
    </row>
    <row r="135" spans="1:81">
      <c r="A135" s="13" t="s">
        <v>163</v>
      </c>
      <c r="B135" s="2">
        <v>129</v>
      </c>
      <c r="C135" s="4">
        <v>4000567081</v>
      </c>
      <c r="D135" s="13" t="s">
        <v>161</v>
      </c>
      <c r="E135" s="6" t="s">
        <v>183</v>
      </c>
      <c r="F135" s="13" t="s">
        <v>269</v>
      </c>
      <c r="G135" s="15">
        <v>1000</v>
      </c>
      <c r="H135" s="13"/>
      <c r="I135" s="14"/>
      <c r="J135" s="13">
        <v>80</v>
      </c>
      <c r="K135" s="13">
        <v>80</v>
      </c>
      <c r="L135" s="13">
        <v>0</v>
      </c>
      <c r="M135" s="13">
        <v>0</v>
      </c>
      <c r="N135" s="22">
        <f t="shared" si="43"/>
        <v>0</v>
      </c>
      <c r="O135" s="13"/>
      <c r="P135" s="13"/>
      <c r="Q135" s="13">
        <v>0</v>
      </c>
      <c r="R135" s="13">
        <f t="shared" si="45"/>
        <v>0</v>
      </c>
      <c r="S135" s="13">
        <f t="shared" si="26"/>
        <v>0</v>
      </c>
      <c r="T135" s="13"/>
      <c r="U135" s="13"/>
      <c r="V135" s="13"/>
      <c r="W135" s="13">
        <f t="shared" si="42"/>
        <v>0</v>
      </c>
      <c r="X135" s="13">
        <f t="shared" si="38"/>
        <v>0</v>
      </c>
      <c r="Y135" s="13">
        <f t="shared" si="27"/>
        <v>0</v>
      </c>
      <c r="Z135" s="13"/>
      <c r="AA135" s="13"/>
      <c r="AB135" s="13"/>
      <c r="AC135" s="13">
        <f t="shared" si="28"/>
        <v>0</v>
      </c>
      <c r="AD135" s="13">
        <v>0</v>
      </c>
      <c r="AE135" s="13">
        <f t="shared" si="29"/>
        <v>0</v>
      </c>
      <c r="AF135" s="13"/>
      <c r="AG135" s="13"/>
      <c r="AH135" s="13"/>
      <c r="AI135" s="56">
        <f t="shared" si="30"/>
        <v>0</v>
      </c>
      <c r="AJ135" s="56">
        <v>0</v>
      </c>
      <c r="AK135" s="13">
        <f t="shared" si="31"/>
        <v>0</v>
      </c>
      <c r="AL135" s="13"/>
      <c r="AM135" s="13"/>
      <c r="AN135" s="13"/>
      <c r="AO135" s="13"/>
      <c r="AP135" s="65"/>
      <c r="AQ135" s="13"/>
      <c r="AR135" s="65"/>
      <c r="AS135" s="65"/>
      <c r="AT135" s="65"/>
      <c r="AU135" s="65"/>
      <c r="AV135" s="65"/>
      <c r="AW135" s="6">
        <f t="shared" si="32"/>
        <v>0</v>
      </c>
      <c r="AX135" s="13">
        <v>0</v>
      </c>
      <c r="AY135" s="13"/>
      <c r="AZ135" s="13">
        <f t="shared" si="39"/>
        <v>0</v>
      </c>
      <c r="BA135" s="13"/>
      <c r="BB135" s="13">
        <f t="shared" ref="BB135:BB140" si="47">AX135+BA135</f>
        <v>0</v>
      </c>
      <c r="BC135" s="13"/>
      <c r="BD135" s="13"/>
      <c r="BE135" s="13"/>
      <c r="BF135" s="13">
        <v>0</v>
      </c>
      <c r="BG135" s="13">
        <f t="shared" si="33"/>
        <v>0</v>
      </c>
      <c r="BH135" s="13"/>
      <c r="BI135" s="13"/>
      <c r="BJ135" s="13">
        <f t="shared" si="34"/>
        <v>0</v>
      </c>
      <c r="BK135" s="13"/>
      <c r="BL135" s="13"/>
      <c r="BM135" s="13"/>
      <c r="BN135" s="13"/>
      <c r="BO135" s="13">
        <v>0</v>
      </c>
      <c r="BP135" s="13">
        <f t="shared" si="35"/>
        <v>0</v>
      </c>
      <c r="BQ135" s="13">
        <v>0</v>
      </c>
      <c r="BR135" s="13"/>
      <c r="BS135" s="13">
        <f t="shared" si="36"/>
        <v>0</v>
      </c>
      <c r="BT135" s="13"/>
      <c r="BU135" s="13"/>
      <c r="BV135" s="13"/>
      <c r="BW135" s="13"/>
      <c r="BX135" s="13">
        <v>0</v>
      </c>
      <c r="BY135" s="13">
        <f t="shared" si="46"/>
        <v>0</v>
      </c>
      <c r="BZ135" s="13">
        <v>0</v>
      </c>
      <c r="CA135" s="13"/>
      <c r="CB135" s="13">
        <f t="shared" si="37"/>
        <v>0</v>
      </c>
    </row>
    <row r="136" spans="1:81">
      <c r="A136" s="13" t="s">
        <v>325</v>
      </c>
      <c r="B136" s="2">
        <v>130</v>
      </c>
      <c r="C136" s="4">
        <v>600138600</v>
      </c>
      <c r="D136" s="13" t="s">
        <v>128</v>
      </c>
      <c r="E136" s="6" t="s">
        <v>123</v>
      </c>
      <c r="F136" s="13"/>
      <c r="G136" s="13">
        <v>2.2999999999999998</v>
      </c>
      <c r="H136" s="13"/>
      <c r="I136" s="13">
        <v>5470</v>
      </c>
      <c r="J136" s="13"/>
      <c r="K136" s="13"/>
      <c r="L136" s="13">
        <v>0</v>
      </c>
      <c r="M136" s="13">
        <v>5470</v>
      </c>
      <c r="N136" s="13">
        <f t="shared" si="43"/>
        <v>5470</v>
      </c>
      <c r="O136" s="13"/>
      <c r="P136" s="13">
        <v>470</v>
      </c>
      <c r="Q136" s="13">
        <v>0</v>
      </c>
      <c r="R136" s="13">
        <f t="shared" si="45"/>
        <v>5000</v>
      </c>
      <c r="S136" s="13">
        <f>Q136+R136</f>
        <v>5000</v>
      </c>
      <c r="T136" s="13"/>
      <c r="U136" s="13">
        <v>400</v>
      </c>
      <c r="V136">
        <v>351</v>
      </c>
      <c r="W136" s="13">
        <f t="shared" si="42"/>
        <v>4600</v>
      </c>
      <c r="X136" s="13">
        <f t="shared" si="38"/>
        <v>4600</v>
      </c>
      <c r="Y136" s="13">
        <f>V136+X136</f>
        <v>4951</v>
      </c>
      <c r="Z136" s="13"/>
      <c r="AA136" s="13">
        <v>160</v>
      </c>
      <c r="AB136" s="13">
        <v>320</v>
      </c>
      <c r="AC136" s="13">
        <f>X136+Z136-AA136</f>
        <v>4440</v>
      </c>
      <c r="AD136" s="13">
        <v>4440</v>
      </c>
      <c r="AE136" s="13">
        <f>AB136+AD136</f>
        <v>4760</v>
      </c>
      <c r="AF136" s="13"/>
      <c r="AG136" s="13"/>
      <c r="AH136" s="13">
        <v>320</v>
      </c>
      <c r="AI136" s="56">
        <f>AD136+AF136-AG136</f>
        <v>4440</v>
      </c>
      <c r="AJ136" s="56">
        <v>4440</v>
      </c>
      <c r="AK136" s="13">
        <f>AJ136+AH136</f>
        <v>4760</v>
      </c>
      <c r="AL136" s="13"/>
      <c r="AM136" s="13"/>
      <c r="AN136" s="13"/>
      <c r="AO136" s="13"/>
      <c r="AP136" s="65"/>
      <c r="AQ136" s="13"/>
      <c r="AR136" s="65"/>
      <c r="AS136" s="65"/>
      <c r="AT136" s="65"/>
      <c r="AU136" s="65"/>
      <c r="AV136" s="65"/>
      <c r="AW136" s="6">
        <f>AO136+AP136+AQ136+AR136+AS136+AV136</f>
        <v>0</v>
      </c>
      <c r="AX136" s="13">
        <v>320</v>
      </c>
      <c r="AY136" s="13"/>
      <c r="AZ136" s="13">
        <f t="shared" si="39"/>
        <v>4440</v>
      </c>
      <c r="BA136" s="13">
        <v>4440</v>
      </c>
      <c r="BB136" s="13">
        <f t="shared" si="47"/>
        <v>4760</v>
      </c>
      <c r="BC136" s="13"/>
      <c r="BD136" s="13"/>
      <c r="BE136" s="13"/>
      <c r="BF136" s="13">
        <v>0</v>
      </c>
      <c r="BG136" s="13">
        <f>BA136+BC136-(BD136+BE136)</f>
        <v>4440</v>
      </c>
      <c r="BH136" s="13">
        <v>4440</v>
      </c>
      <c r="BI136" s="13"/>
      <c r="BJ136" s="13">
        <f>BA136+BC136-(BD136+BE136)+BF136</f>
        <v>4440</v>
      </c>
      <c r="BK136" s="13"/>
      <c r="BL136" s="13"/>
      <c r="BM136" s="13"/>
      <c r="BN136" s="13"/>
      <c r="BO136" s="13">
        <v>0</v>
      </c>
      <c r="BP136" s="13">
        <f>BH136+BK136-(BM136+BN136)</f>
        <v>4440</v>
      </c>
      <c r="BQ136" s="13">
        <v>4440</v>
      </c>
      <c r="BR136" s="13"/>
      <c r="BS136" s="13">
        <f t="shared" ref="BS136:BS140" si="48">BO136+BQ136</f>
        <v>4440</v>
      </c>
      <c r="BT136" s="13"/>
      <c r="BU136" s="13"/>
      <c r="BV136" s="13"/>
      <c r="BW136" s="13"/>
      <c r="BX136" s="13">
        <v>0</v>
      </c>
      <c r="BY136" s="13">
        <f t="shared" si="46"/>
        <v>4440</v>
      </c>
      <c r="BZ136" s="13">
        <v>4440</v>
      </c>
      <c r="CA136" s="13"/>
      <c r="CB136" s="13">
        <f t="shared" ref="CB136:CB140" si="49">BX136+BZ136</f>
        <v>4440</v>
      </c>
      <c r="CC136">
        <v>4440</v>
      </c>
    </row>
    <row r="137" spans="1:81">
      <c r="A137" s="13" t="s">
        <v>213</v>
      </c>
      <c r="B137" s="2">
        <v>131</v>
      </c>
      <c r="C137" s="4">
        <v>660172700</v>
      </c>
      <c r="D137" s="13"/>
      <c r="E137" s="6" t="s">
        <v>222</v>
      </c>
      <c r="F137" s="13"/>
      <c r="G137" s="13">
        <v>1.9</v>
      </c>
      <c r="H137" s="13"/>
      <c r="I137" s="14"/>
      <c r="J137" s="13">
        <v>4000</v>
      </c>
      <c r="K137" s="13"/>
      <c r="L137" s="13">
        <v>0</v>
      </c>
      <c r="M137" s="13">
        <v>4000</v>
      </c>
      <c r="N137" s="22">
        <f t="shared" si="43"/>
        <v>4000</v>
      </c>
      <c r="O137" s="13"/>
      <c r="P137" s="13"/>
      <c r="Q137" s="13"/>
      <c r="R137" s="13">
        <f t="shared" si="45"/>
        <v>4000</v>
      </c>
      <c r="S137" s="13">
        <f>Q137+R137</f>
        <v>4000</v>
      </c>
      <c r="T137" s="13"/>
      <c r="U137" s="13"/>
      <c r="V137">
        <v>3840</v>
      </c>
      <c r="W137" s="13">
        <f t="shared" si="42"/>
        <v>4000</v>
      </c>
      <c r="X137" s="13">
        <f t="shared" si="38"/>
        <v>4000</v>
      </c>
      <c r="Y137" s="13">
        <f>V137+X137</f>
        <v>7840</v>
      </c>
      <c r="Z137" s="13"/>
      <c r="AA137" s="13"/>
      <c r="AB137" s="13">
        <v>3840</v>
      </c>
      <c r="AC137" s="13">
        <f>X137+Z137-AA137</f>
        <v>4000</v>
      </c>
      <c r="AD137" s="13">
        <v>4000</v>
      </c>
      <c r="AE137" s="13">
        <f>AB137+AD137</f>
        <v>7840</v>
      </c>
      <c r="AF137" s="13"/>
      <c r="AG137" s="13"/>
      <c r="AH137" s="13">
        <v>3840</v>
      </c>
      <c r="AI137" s="56">
        <f>AD137+AF137-AG137</f>
        <v>4000</v>
      </c>
      <c r="AJ137" s="56">
        <v>4000</v>
      </c>
      <c r="AK137" s="13">
        <f>AJ137+AH137</f>
        <v>7840</v>
      </c>
      <c r="AL137" s="13"/>
      <c r="AM137" s="13"/>
      <c r="AN137" s="13">
        <v>4000</v>
      </c>
      <c r="AO137" s="13"/>
      <c r="AP137" s="6">
        <v>200</v>
      </c>
      <c r="AQ137" s="13"/>
      <c r="AR137" s="64"/>
      <c r="AS137" s="64"/>
      <c r="AT137" s="64"/>
      <c r="AU137" s="64"/>
      <c r="AV137" s="6"/>
      <c r="AW137" s="6">
        <f>AO137+AP137+AQ137+AR137+AS137+AV137</f>
        <v>200</v>
      </c>
      <c r="AX137" s="13">
        <v>3816</v>
      </c>
      <c r="AY137" s="13">
        <v>3980</v>
      </c>
      <c r="AZ137" s="13">
        <f>(AJ137+AL137+AW137+AY137)-(AM137+AN137+AO137+AP137+AQ137+AR137+AS137+AT137+AU137)</f>
        <v>3980</v>
      </c>
      <c r="BA137" s="13">
        <v>3980</v>
      </c>
      <c r="BB137" s="13">
        <f t="shared" si="47"/>
        <v>7796</v>
      </c>
      <c r="BC137" s="13"/>
      <c r="BD137" s="13"/>
      <c r="BE137" s="13"/>
      <c r="BF137" s="13">
        <v>3736</v>
      </c>
      <c r="BG137" s="13">
        <f>BA137+BC137-(BD137+BE137)</f>
        <v>3980</v>
      </c>
      <c r="BH137" s="13">
        <v>3980</v>
      </c>
      <c r="BI137" s="13"/>
      <c r="BJ137" s="13">
        <f>BA137+BC137-(BD137+BE137)+BF137</f>
        <v>7716</v>
      </c>
      <c r="BK137" s="13"/>
      <c r="BL137" s="13"/>
      <c r="BM137" s="13"/>
      <c r="BN137" s="13"/>
      <c r="BO137" s="13">
        <v>3616</v>
      </c>
      <c r="BP137" s="13">
        <f>BH137+BK137-(BM137+BN137)</f>
        <v>3980</v>
      </c>
      <c r="BQ137" s="13">
        <v>3980</v>
      </c>
      <c r="BR137" s="13"/>
      <c r="BS137" s="13">
        <f t="shared" si="48"/>
        <v>7596</v>
      </c>
      <c r="BT137" s="13"/>
      <c r="BU137" s="13"/>
      <c r="BV137" s="13"/>
      <c r="BW137" s="13"/>
      <c r="BX137" s="13">
        <v>3616</v>
      </c>
      <c r="BY137" s="13">
        <f t="shared" si="46"/>
        <v>3980</v>
      </c>
      <c r="BZ137" s="13">
        <v>3980</v>
      </c>
      <c r="CA137" s="13"/>
      <c r="CB137" s="13">
        <f t="shared" si="49"/>
        <v>7596</v>
      </c>
      <c r="CC137">
        <v>3980</v>
      </c>
    </row>
    <row r="138" spans="1:81">
      <c r="A138" s="13" t="s">
        <v>325</v>
      </c>
      <c r="B138" s="2">
        <v>132</v>
      </c>
      <c r="C138" s="4">
        <v>650097400</v>
      </c>
      <c r="D138" s="13"/>
      <c r="E138" s="6" t="s">
        <v>227</v>
      </c>
      <c r="F138" s="13"/>
      <c r="G138" s="13">
        <v>3.3</v>
      </c>
      <c r="H138" s="13"/>
      <c r="I138" s="14"/>
      <c r="J138" s="13">
        <v>171</v>
      </c>
      <c r="K138" s="13"/>
      <c r="L138" s="13">
        <v>0</v>
      </c>
      <c r="M138" s="13">
        <v>171</v>
      </c>
      <c r="N138" s="13">
        <f t="shared" si="43"/>
        <v>171</v>
      </c>
      <c r="O138" s="13"/>
      <c r="P138" s="13"/>
      <c r="Q138" s="13"/>
      <c r="R138" s="13">
        <f t="shared" si="45"/>
        <v>171</v>
      </c>
      <c r="S138" s="13">
        <f>Q138+R138</f>
        <v>171</v>
      </c>
      <c r="T138" s="13"/>
      <c r="U138" s="13"/>
      <c r="V138" s="13"/>
      <c r="W138" s="13">
        <f t="shared" si="42"/>
        <v>171</v>
      </c>
      <c r="X138" s="13">
        <f>W138</f>
        <v>171</v>
      </c>
      <c r="Y138" s="13">
        <f>V138+X138</f>
        <v>171</v>
      </c>
      <c r="Z138" s="13"/>
      <c r="AA138" s="13"/>
      <c r="AB138" s="13"/>
      <c r="AC138" s="13">
        <f>X138+Z138-AA138</f>
        <v>171</v>
      </c>
      <c r="AD138" s="13">
        <v>171</v>
      </c>
      <c r="AE138" s="13">
        <f>AB138+AD138</f>
        <v>171</v>
      </c>
      <c r="AF138" s="13"/>
      <c r="AG138" s="13"/>
      <c r="AH138" s="13"/>
      <c r="AI138" s="56">
        <f>AD138+AF138-AG138</f>
        <v>171</v>
      </c>
      <c r="AJ138" s="56">
        <v>171</v>
      </c>
      <c r="AK138" s="13">
        <f>AJ138+AH138</f>
        <v>171</v>
      </c>
      <c r="AL138" s="13"/>
      <c r="AM138" s="13"/>
      <c r="AN138" s="13">
        <v>40</v>
      </c>
      <c r="AO138" s="13"/>
      <c r="AP138" s="65"/>
      <c r="AQ138" s="13"/>
      <c r="AR138" s="64"/>
      <c r="AS138" s="64"/>
      <c r="AT138" s="64"/>
      <c r="AU138" s="64"/>
      <c r="AV138" s="6"/>
      <c r="AW138" s="6">
        <f>AO138+AP138+AQ138+AR138+AS138+AV138</f>
        <v>0</v>
      </c>
      <c r="AX138" s="13"/>
      <c r="AY138" s="13">
        <v>40</v>
      </c>
      <c r="AZ138" s="13">
        <f>(AJ138+AL138+AW138+AY138)-(AM138+AN138+AO138+AP138+AQ138+AR138+AS138+AT138+AU138)</f>
        <v>171</v>
      </c>
      <c r="BA138" s="13">
        <v>171</v>
      </c>
      <c r="BB138" s="13">
        <f t="shared" si="47"/>
        <v>171</v>
      </c>
      <c r="BC138" s="13"/>
      <c r="BD138" s="13"/>
      <c r="BE138" s="13"/>
      <c r="BF138" s="13"/>
      <c r="BG138" s="13">
        <f>BA138+BC138-(BD138+BE138)</f>
        <v>171</v>
      </c>
      <c r="BH138" s="13">
        <v>171</v>
      </c>
      <c r="BI138" s="13"/>
      <c r="BJ138" s="13">
        <f>BA138+BC138-(BD138+BE138)+BF138</f>
        <v>171</v>
      </c>
      <c r="BK138" s="13"/>
      <c r="BL138" s="13"/>
      <c r="BM138" s="13"/>
      <c r="BN138" s="13"/>
      <c r="BO138" s="13"/>
      <c r="BP138" s="13">
        <f>BH138+BK138-(BM138+BN138)</f>
        <v>171</v>
      </c>
      <c r="BQ138" s="13">
        <v>171</v>
      </c>
      <c r="BR138" s="13"/>
      <c r="BS138" s="13">
        <f t="shared" si="48"/>
        <v>171</v>
      </c>
      <c r="BT138" s="13"/>
      <c r="BU138" s="13"/>
      <c r="BV138" s="13"/>
      <c r="BW138" s="13"/>
      <c r="BX138" s="13"/>
      <c r="BY138" s="13">
        <f t="shared" si="46"/>
        <v>171</v>
      </c>
      <c r="BZ138" s="13">
        <v>171</v>
      </c>
      <c r="CA138" s="13"/>
      <c r="CB138" s="13">
        <f t="shared" si="49"/>
        <v>171</v>
      </c>
      <c r="CC138">
        <v>171</v>
      </c>
    </row>
    <row r="139" spans="1:81">
      <c r="A139" s="57" t="s">
        <v>213</v>
      </c>
      <c r="B139" s="2">
        <v>133</v>
      </c>
      <c r="C139" s="51">
        <v>660125000</v>
      </c>
      <c r="D139" s="13"/>
      <c r="E139" s="52" t="s">
        <v>226</v>
      </c>
      <c r="F139" s="13"/>
      <c r="G139" s="13"/>
      <c r="H139" s="13"/>
      <c r="I139" s="13"/>
      <c r="J139" s="13"/>
      <c r="K139" s="13"/>
      <c r="L139" s="13"/>
      <c r="M139" s="13"/>
      <c r="N139" s="13"/>
      <c r="O139" s="13"/>
      <c r="P139" s="13"/>
      <c r="Q139" s="13"/>
      <c r="R139" s="13"/>
      <c r="S139" s="13">
        <f>Q139+R139</f>
        <v>0</v>
      </c>
      <c r="T139" s="13"/>
      <c r="U139" s="13"/>
      <c r="V139" s="13"/>
      <c r="W139" s="13"/>
      <c r="X139" s="13">
        <f>W139</f>
        <v>0</v>
      </c>
      <c r="Y139" s="13">
        <f>V139+X139</f>
        <v>0</v>
      </c>
      <c r="Z139" s="13"/>
      <c r="AA139" s="13"/>
      <c r="AB139" s="13"/>
      <c r="AC139" s="13"/>
      <c r="AD139" s="13"/>
      <c r="AE139" s="13"/>
      <c r="AF139" s="13"/>
      <c r="AG139" s="13"/>
      <c r="AH139" s="13"/>
      <c r="AI139" s="13">
        <f>AD139+AF139-AG139</f>
        <v>0</v>
      </c>
      <c r="AJ139" s="13">
        <v>0</v>
      </c>
      <c r="AK139" s="13">
        <f>AJ139+AH139</f>
        <v>0</v>
      </c>
      <c r="AL139" s="13"/>
      <c r="AM139" s="13"/>
      <c r="AN139" s="13"/>
      <c r="AO139" s="13">
        <v>3776</v>
      </c>
      <c r="AP139" s="65">
        <v>200</v>
      </c>
      <c r="AQ139" s="13"/>
      <c r="AR139" s="64"/>
      <c r="AS139" s="64"/>
      <c r="AT139" s="64"/>
      <c r="AU139" s="64"/>
      <c r="AV139" s="6"/>
      <c r="AW139" s="6">
        <f>AO139+AP139+AQ139+AR139+AS139+AV139</f>
        <v>3976</v>
      </c>
      <c r="AX139" s="13"/>
      <c r="AY139" s="13">
        <v>180</v>
      </c>
      <c r="AZ139" s="13">
        <f>(AJ139+AL139+AW139+AY139)-(AM139+AN139+AO139+AP139+AQ139+AR139+AS139+AT139+AU139)</f>
        <v>180</v>
      </c>
      <c r="BA139" s="13">
        <v>180</v>
      </c>
      <c r="BB139" s="13">
        <f t="shared" si="47"/>
        <v>180</v>
      </c>
      <c r="BC139" s="13"/>
      <c r="BD139" s="13"/>
      <c r="BE139" s="13"/>
      <c r="BF139" s="13"/>
      <c r="BG139" s="13">
        <f>BA139+BC139-(BD139+BE139)</f>
        <v>180</v>
      </c>
      <c r="BH139" s="13">
        <v>180</v>
      </c>
      <c r="BI139" s="13"/>
      <c r="BJ139" s="13">
        <f>BA139+BC139-(BD139+BE139)+BF139</f>
        <v>180</v>
      </c>
      <c r="BK139" s="13"/>
      <c r="BL139" s="13"/>
      <c r="BM139" s="13"/>
      <c r="BN139" s="13"/>
      <c r="BO139" s="13"/>
      <c r="BP139" s="13">
        <f>BH139+BK139-(BM139+BN139)</f>
        <v>180</v>
      </c>
      <c r="BQ139" s="13">
        <v>180</v>
      </c>
      <c r="BR139" s="13"/>
      <c r="BS139" s="13">
        <f t="shared" si="48"/>
        <v>180</v>
      </c>
      <c r="BT139" s="13"/>
      <c r="BU139" s="13"/>
      <c r="BV139" s="13"/>
      <c r="BW139" s="13"/>
      <c r="BX139" s="13"/>
      <c r="BY139" s="13">
        <f t="shared" si="46"/>
        <v>180</v>
      </c>
      <c r="BZ139" s="13">
        <v>180</v>
      </c>
      <c r="CA139" s="13"/>
      <c r="CB139" s="13">
        <f t="shared" si="49"/>
        <v>180</v>
      </c>
      <c r="CC139">
        <v>180</v>
      </c>
    </row>
    <row r="140" spans="1:81">
      <c r="A140" s="57" t="s">
        <v>325</v>
      </c>
      <c r="B140" s="2">
        <v>134</v>
      </c>
      <c r="C140" s="4">
        <v>650247000</v>
      </c>
      <c r="D140" s="6" t="s">
        <v>331</v>
      </c>
      <c r="E140" s="6" t="s">
        <v>330</v>
      </c>
      <c r="F140" s="6" t="s">
        <v>267</v>
      </c>
      <c r="G140" s="6"/>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v>1000</v>
      </c>
      <c r="AW140" s="13"/>
      <c r="AX140" s="13"/>
      <c r="AY140" s="13"/>
      <c r="AZ140" s="13">
        <f>AV140</f>
        <v>1000</v>
      </c>
      <c r="BA140" s="13">
        <v>1000</v>
      </c>
      <c r="BB140" s="13">
        <f t="shared" si="47"/>
        <v>1000</v>
      </c>
      <c r="BC140" s="13"/>
      <c r="BD140" s="13"/>
      <c r="BE140" s="13"/>
      <c r="BF140" s="13"/>
      <c r="BG140" s="13">
        <f>BA140+BC140-(BD140+BE140)</f>
        <v>1000</v>
      </c>
      <c r="BH140" s="13">
        <v>1000</v>
      </c>
      <c r="BI140" s="13"/>
      <c r="BJ140" s="13">
        <f>BA140+BC140-(BD140+BE140)+BF140</f>
        <v>1000</v>
      </c>
      <c r="BK140" s="13"/>
      <c r="BL140" s="13"/>
      <c r="BM140" s="13"/>
      <c r="BN140" s="13"/>
      <c r="BO140" s="13"/>
      <c r="BP140" s="13">
        <f>BH140+BK140-(BM140+BN140)</f>
        <v>1000</v>
      </c>
      <c r="BQ140" s="13">
        <v>1000</v>
      </c>
      <c r="BR140" s="13"/>
      <c r="BS140" s="13">
        <f t="shared" si="48"/>
        <v>1000</v>
      </c>
      <c r="BT140" s="13"/>
      <c r="BU140" s="13"/>
      <c r="BV140" s="13"/>
      <c r="BW140" s="13"/>
      <c r="BX140" s="13"/>
      <c r="BY140" s="13">
        <f t="shared" si="46"/>
        <v>1000</v>
      </c>
      <c r="BZ140" s="13">
        <v>1000</v>
      </c>
      <c r="CA140" s="13"/>
      <c r="CB140" s="13">
        <f t="shared" si="49"/>
        <v>1000</v>
      </c>
      <c r="CC140">
        <v>1000</v>
      </c>
    </row>
    <row r="141" spans="1:81">
      <c r="B141" s="13"/>
      <c r="C141" s="70"/>
      <c r="D141" s="71"/>
      <c r="E141" s="71"/>
      <c r="F141" s="72"/>
      <c r="G141" s="71"/>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row>
    <row r="142" spans="1:81">
      <c r="B142" s="13"/>
      <c r="C142" s="4"/>
      <c r="D142" s="69"/>
      <c r="E142" s="6"/>
      <c r="F142" s="6"/>
      <c r="G142" s="6"/>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row>
    <row r="143" spans="1:81">
      <c r="B143" s="13"/>
      <c r="C143" s="73"/>
      <c r="D143" s="69"/>
      <c r="E143" s="6"/>
      <c r="F143" s="6"/>
      <c r="G143" s="6"/>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row>
    <row r="145" spans="1:81" ht="62.5" customHeight="1">
      <c r="A145" s="36" t="s">
        <v>205</v>
      </c>
      <c r="B145" s="37" t="s">
        <v>305</v>
      </c>
      <c r="C145" s="36" t="s">
        <v>2</v>
      </c>
      <c r="D145" s="37" t="s">
        <v>3</v>
      </c>
      <c r="E145" s="36" t="s">
        <v>4</v>
      </c>
      <c r="F145" s="37" t="s">
        <v>5</v>
      </c>
      <c r="G145" s="38" t="s">
        <v>6</v>
      </c>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36" t="s">
        <v>282</v>
      </c>
      <c r="AM145" s="13"/>
      <c r="AN145" s="13"/>
      <c r="AO145" s="13"/>
      <c r="AP145" s="13"/>
      <c r="AQ145" s="13"/>
      <c r="AR145" s="13"/>
      <c r="AS145" s="13"/>
      <c r="AT145" s="13"/>
      <c r="AU145" s="13"/>
      <c r="AV145" s="13"/>
      <c r="AW145" s="74" t="s">
        <v>293</v>
      </c>
      <c r="AX145" s="13"/>
      <c r="AY145" s="13"/>
      <c r="AZ145" s="13"/>
      <c r="BA145" s="13"/>
      <c r="BB145" s="39" t="s">
        <v>295</v>
      </c>
      <c r="BC145" s="36" t="s">
        <v>297</v>
      </c>
      <c r="BD145" s="62" t="s">
        <v>298</v>
      </c>
      <c r="BE145" s="63" t="s">
        <v>299</v>
      </c>
      <c r="BF145" s="36" t="s">
        <v>300</v>
      </c>
      <c r="BG145" s="55" t="s">
        <v>301</v>
      </c>
      <c r="BH145" s="36" t="s">
        <v>244</v>
      </c>
      <c r="BI145" s="36" t="s">
        <v>296</v>
      </c>
      <c r="BJ145" s="39" t="s">
        <v>302</v>
      </c>
      <c r="BK145" s="36" t="s">
        <v>359</v>
      </c>
      <c r="BL145" s="36"/>
      <c r="BM145" s="62" t="s">
        <v>298</v>
      </c>
      <c r="BN145" s="63" t="s">
        <v>299</v>
      </c>
      <c r="BO145" s="36" t="s">
        <v>360</v>
      </c>
      <c r="BP145" s="55" t="s">
        <v>361</v>
      </c>
      <c r="BQ145" s="36" t="s">
        <v>244</v>
      </c>
      <c r="BR145" s="36" t="s">
        <v>296</v>
      </c>
      <c r="BS145" s="39" t="s">
        <v>367</v>
      </c>
      <c r="BT145" s="36" t="s">
        <v>368</v>
      </c>
      <c r="BU145" s="36" t="s">
        <v>362</v>
      </c>
      <c r="BV145" s="62" t="s">
        <v>298</v>
      </c>
      <c r="BW145" s="63" t="s">
        <v>299</v>
      </c>
      <c r="BX145" s="36" t="s">
        <v>369</v>
      </c>
      <c r="BY145" s="55" t="s">
        <v>370</v>
      </c>
      <c r="BZ145" s="36" t="s">
        <v>244</v>
      </c>
      <c r="CA145" s="36" t="s">
        <v>296</v>
      </c>
      <c r="CB145" s="39" t="s">
        <v>371</v>
      </c>
    </row>
    <row r="146" spans="1:81">
      <c r="A146" s="13"/>
      <c r="B146" s="13">
        <v>1</v>
      </c>
      <c r="C146" s="4">
        <v>600124200</v>
      </c>
      <c r="D146" s="6" t="s">
        <v>333</v>
      </c>
      <c r="E146" s="6" t="s">
        <v>334</v>
      </c>
      <c r="F146" s="6" t="s">
        <v>306</v>
      </c>
      <c r="G146" s="77">
        <v>28</v>
      </c>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6">
        <v>1200</v>
      </c>
      <c r="AX146" s="13"/>
      <c r="AY146" s="13"/>
      <c r="AZ146" s="13"/>
      <c r="BA146" s="13"/>
      <c r="BB146" s="13">
        <f>AL146+AW146</f>
        <v>1200</v>
      </c>
      <c r="BC146" s="13"/>
      <c r="BD146" s="13">
        <v>400</v>
      </c>
      <c r="BE146" s="13"/>
      <c r="BF146" s="13"/>
      <c r="BG146" s="13">
        <f>BB146+BC146-(BD146+BE146)</f>
        <v>800</v>
      </c>
      <c r="BH146" s="13">
        <v>800</v>
      </c>
      <c r="BI146" s="13"/>
      <c r="BJ146" s="13">
        <f>(BB146+BC146)-(BD146+BE146)</f>
        <v>800</v>
      </c>
      <c r="BK146" s="13"/>
      <c r="BL146" s="13"/>
      <c r="BM146" s="13"/>
      <c r="BN146" s="13"/>
      <c r="BO146" s="13"/>
      <c r="BP146" s="13">
        <f>BH146+BK146-(BM146+BN146)</f>
        <v>800</v>
      </c>
      <c r="BQ146" s="13">
        <v>800</v>
      </c>
      <c r="BR146" s="13"/>
      <c r="BS146" s="13">
        <f>(BK146+BL146)-(BM146+BN146)</f>
        <v>0</v>
      </c>
      <c r="BT146" s="13"/>
      <c r="BU146" s="13"/>
      <c r="BV146" s="13"/>
      <c r="BW146" s="13"/>
      <c r="BX146" s="13"/>
      <c r="BY146" s="13">
        <f>BQ146+BT146-(BV146+BW146)</f>
        <v>800</v>
      </c>
      <c r="BZ146" s="13">
        <v>800</v>
      </c>
      <c r="CA146" s="13"/>
      <c r="CB146" s="13">
        <f>BZ146+BX146</f>
        <v>800</v>
      </c>
      <c r="CC146">
        <v>800</v>
      </c>
    </row>
    <row r="147" spans="1:81">
      <c r="A147" s="13"/>
      <c r="B147" s="13">
        <v>2</v>
      </c>
      <c r="C147" s="4">
        <v>650166400</v>
      </c>
      <c r="D147" s="6" t="s">
        <v>335</v>
      </c>
      <c r="E147" s="6" t="s">
        <v>336</v>
      </c>
      <c r="F147" s="6" t="s">
        <v>307</v>
      </c>
      <c r="G147" s="77">
        <v>42</v>
      </c>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6">
        <v>5833</v>
      </c>
      <c r="AX147" s="13"/>
      <c r="AY147" s="13"/>
      <c r="AZ147" s="13"/>
      <c r="BA147" s="13"/>
      <c r="BB147" s="13">
        <f t="shared" ref="BB147:BB163" si="50">AL147+AW147</f>
        <v>5833</v>
      </c>
      <c r="BC147" s="13"/>
      <c r="BD147" s="13">
        <v>4800</v>
      </c>
      <c r="BE147" s="13"/>
      <c r="BF147" s="13"/>
      <c r="BG147" s="13">
        <f t="shared" ref="BG147:BG163" si="51">BB147+BC147-(BD147+BE147)</f>
        <v>1033</v>
      </c>
      <c r="BH147" s="13">
        <v>1033</v>
      </c>
      <c r="BI147" s="13"/>
      <c r="BJ147" s="13">
        <f t="shared" ref="BJ147:BJ164" si="52">(BB147+BC147)-(BD147+BE147)</f>
        <v>1033</v>
      </c>
      <c r="BK147" s="13">
        <v>10000</v>
      </c>
      <c r="BL147" s="13"/>
      <c r="BM147" s="13"/>
      <c r="BN147" s="13"/>
      <c r="BO147" s="13"/>
      <c r="BP147" s="13">
        <f t="shared" ref="BP147:BP164" si="53">BH147+BK147-(BM147+BN147)</f>
        <v>11033</v>
      </c>
      <c r="BQ147" s="13">
        <v>11033</v>
      </c>
      <c r="BR147" s="13"/>
      <c r="BS147" s="13">
        <f t="shared" ref="BS147:BS150" si="54">(BK147+BL147)-(BM147+BN147)</f>
        <v>10000</v>
      </c>
      <c r="BT147" s="13"/>
      <c r="BU147" s="13"/>
      <c r="BV147" s="13"/>
      <c r="BW147" s="13"/>
      <c r="BX147" s="13"/>
      <c r="BY147" s="13">
        <f t="shared" ref="BY147:BY172" si="55">BQ147+BT147-(BV147+BW147)</f>
        <v>11033</v>
      </c>
      <c r="BZ147" s="13">
        <v>11033</v>
      </c>
      <c r="CA147" s="13"/>
      <c r="CB147" s="13">
        <f t="shared" ref="CB147:CB172" si="56">BZ147+BX147</f>
        <v>11033</v>
      </c>
      <c r="CC147">
        <v>11033</v>
      </c>
    </row>
    <row r="148" spans="1:81">
      <c r="A148" s="13"/>
      <c r="B148" s="13">
        <v>3</v>
      </c>
      <c r="C148" s="4">
        <v>650177900</v>
      </c>
      <c r="D148" s="6" t="s">
        <v>159</v>
      </c>
      <c r="E148" s="6" t="s">
        <v>337</v>
      </c>
      <c r="F148" s="6" t="s">
        <v>308</v>
      </c>
      <c r="G148" s="77">
        <v>16.899999999999999</v>
      </c>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v>2000</v>
      </c>
      <c r="AM148" s="13"/>
      <c r="AN148" s="13"/>
      <c r="AO148" s="13"/>
      <c r="AP148" s="13"/>
      <c r="AQ148" s="13"/>
      <c r="AR148" s="13"/>
      <c r="AS148" s="13"/>
      <c r="AT148" s="13"/>
      <c r="AU148" s="13"/>
      <c r="AV148" s="13"/>
      <c r="AW148" s="6">
        <v>2040</v>
      </c>
      <c r="AX148" s="13"/>
      <c r="AY148" s="13"/>
      <c r="AZ148" s="13"/>
      <c r="BA148" s="13"/>
      <c r="BB148" s="13">
        <f t="shared" si="50"/>
        <v>4040</v>
      </c>
      <c r="BC148" s="13"/>
      <c r="BD148" s="13"/>
      <c r="BE148" s="13">
        <v>3000</v>
      </c>
      <c r="BF148" s="13"/>
      <c r="BG148" s="13">
        <f t="shared" si="51"/>
        <v>1040</v>
      </c>
      <c r="BH148" s="13">
        <v>1040</v>
      </c>
      <c r="BI148" s="13"/>
      <c r="BJ148" s="13">
        <f>(BB148+BC148)-(BD148+BE148)</f>
        <v>1040</v>
      </c>
      <c r="BK148" s="13">
        <v>6000</v>
      </c>
      <c r="BL148" s="13"/>
      <c r="BM148" s="13"/>
      <c r="BN148" s="13">
        <v>5000</v>
      </c>
      <c r="BO148" s="13"/>
      <c r="BP148" s="13">
        <f t="shared" si="53"/>
        <v>2040</v>
      </c>
      <c r="BQ148" s="13">
        <v>2040</v>
      </c>
      <c r="BR148" s="13"/>
      <c r="BS148" s="13">
        <f>(BJ148+BK148+BL148)-(BM148+BN148)</f>
        <v>2040</v>
      </c>
      <c r="BT148" s="13">
        <v>2000</v>
      </c>
      <c r="BU148" s="13"/>
      <c r="BV148" s="13"/>
      <c r="BW148" s="13"/>
      <c r="BX148" s="13"/>
      <c r="BY148" s="13">
        <f>BQ148+BT148-(BV148+BW148)</f>
        <v>4040</v>
      </c>
      <c r="BZ148" s="13">
        <v>4040</v>
      </c>
      <c r="CA148" s="13"/>
      <c r="CB148" s="13">
        <f t="shared" si="56"/>
        <v>4040</v>
      </c>
      <c r="CC148">
        <v>4040</v>
      </c>
    </row>
    <row r="149" spans="1:81">
      <c r="A149" s="13"/>
      <c r="B149" s="13">
        <v>4</v>
      </c>
      <c r="C149" s="4">
        <v>450000800</v>
      </c>
      <c r="D149" s="6"/>
      <c r="E149" s="6" t="s">
        <v>338</v>
      </c>
      <c r="F149" s="6" t="s">
        <v>309</v>
      </c>
      <c r="G149" s="77">
        <v>0.5</v>
      </c>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6">
        <v>790</v>
      </c>
      <c r="AX149" s="13"/>
      <c r="AY149" s="13"/>
      <c r="AZ149" s="13"/>
      <c r="BA149" s="13"/>
      <c r="BB149" s="13">
        <f t="shared" si="50"/>
        <v>790</v>
      </c>
      <c r="BC149" s="13"/>
      <c r="BD149" s="13"/>
      <c r="BE149" s="13"/>
      <c r="BF149" s="13"/>
      <c r="BG149" s="13">
        <f t="shared" si="51"/>
        <v>790</v>
      </c>
      <c r="BH149" s="13">
        <v>790</v>
      </c>
      <c r="BI149" s="13"/>
      <c r="BJ149" s="13">
        <f t="shared" si="52"/>
        <v>790</v>
      </c>
      <c r="BK149" s="13"/>
      <c r="BL149" s="13"/>
      <c r="BM149" s="13"/>
      <c r="BN149" s="13"/>
      <c r="BO149" s="13"/>
      <c r="BP149" s="13">
        <f t="shared" si="53"/>
        <v>790</v>
      </c>
      <c r="BQ149" s="13">
        <v>790</v>
      </c>
      <c r="BR149" s="13"/>
      <c r="BS149" s="13">
        <f t="shared" si="54"/>
        <v>0</v>
      </c>
      <c r="BT149" s="13"/>
      <c r="BU149" s="13"/>
      <c r="BV149" s="13"/>
      <c r="BW149" s="13"/>
      <c r="BX149" s="13"/>
      <c r="BY149" s="13">
        <f t="shared" si="55"/>
        <v>790</v>
      </c>
      <c r="BZ149" s="13">
        <v>790</v>
      </c>
      <c r="CA149" s="13"/>
      <c r="CB149" s="13">
        <f t="shared" si="56"/>
        <v>790</v>
      </c>
      <c r="CC149">
        <v>790</v>
      </c>
    </row>
    <row r="150" spans="1:81">
      <c r="A150" s="13"/>
      <c r="B150" s="13">
        <v>5</v>
      </c>
      <c r="C150" s="4">
        <v>600078000</v>
      </c>
      <c r="D150" s="6" t="s">
        <v>340</v>
      </c>
      <c r="E150" s="6" t="s">
        <v>339</v>
      </c>
      <c r="F150" s="6" t="s">
        <v>310</v>
      </c>
      <c r="G150" s="77">
        <v>4</v>
      </c>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6">
        <v>400</v>
      </c>
      <c r="AX150" s="13"/>
      <c r="AY150" s="13"/>
      <c r="AZ150" s="13"/>
      <c r="BA150" s="13"/>
      <c r="BB150" s="13">
        <f t="shared" si="50"/>
        <v>400</v>
      </c>
      <c r="BC150" s="13"/>
      <c r="BD150" s="13"/>
      <c r="BE150" s="13"/>
      <c r="BF150" s="13"/>
      <c r="BG150" s="13">
        <f t="shared" si="51"/>
        <v>400</v>
      </c>
      <c r="BH150" s="13">
        <v>400</v>
      </c>
      <c r="BI150" s="13"/>
      <c r="BJ150" s="13">
        <f t="shared" si="52"/>
        <v>400</v>
      </c>
      <c r="BK150" s="13"/>
      <c r="BL150" s="13"/>
      <c r="BM150" s="13"/>
      <c r="BN150" s="13"/>
      <c r="BO150" s="13"/>
      <c r="BP150" s="13">
        <f t="shared" si="53"/>
        <v>400</v>
      </c>
      <c r="BQ150" s="13">
        <v>400</v>
      </c>
      <c r="BR150" s="13"/>
      <c r="BS150" s="13">
        <f t="shared" si="54"/>
        <v>0</v>
      </c>
      <c r="BT150" s="13"/>
      <c r="BU150" s="13"/>
      <c r="BV150" s="13"/>
      <c r="BW150" s="13"/>
      <c r="BX150" s="13"/>
      <c r="BY150" s="13">
        <f t="shared" si="55"/>
        <v>400</v>
      </c>
      <c r="BZ150" s="13">
        <v>400</v>
      </c>
      <c r="CA150" s="13"/>
      <c r="CB150" s="13">
        <f t="shared" si="56"/>
        <v>400</v>
      </c>
      <c r="CC150">
        <v>400</v>
      </c>
    </row>
    <row r="151" spans="1:81">
      <c r="A151" s="13"/>
      <c r="B151" s="13">
        <v>6</v>
      </c>
      <c r="C151" s="4">
        <v>660140400</v>
      </c>
      <c r="D151" s="6" t="s">
        <v>335</v>
      </c>
      <c r="E151" s="6" t="s">
        <v>341</v>
      </c>
      <c r="F151" s="6" t="s">
        <v>307</v>
      </c>
      <c r="G151" s="77">
        <v>5.9</v>
      </c>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6">
        <v>400</v>
      </c>
      <c r="AX151" s="13"/>
      <c r="AY151" s="13"/>
      <c r="AZ151" s="13"/>
      <c r="BA151" s="13"/>
      <c r="BB151" s="13">
        <f t="shared" si="50"/>
        <v>400</v>
      </c>
      <c r="BC151" s="13"/>
      <c r="BD151" s="13"/>
      <c r="BE151" s="13"/>
      <c r="BF151" s="13"/>
      <c r="BG151" s="13">
        <f t="shared" si="51"/>
        <v>400</v>
      </c>
      <c r="BH151" s="13">
        <v>400</v>
      </c>
      <c r="BI151" s="13"/>
      <c r="BJ151" s="13">
        <f t="shared" si="52"/>
        <v>400</v>
      </c>
      <c r="BK151" s="13">
        <v>1300</v>
      </c>
      <c r="BL151" s="13"/>
      <c r="BM151" s="13">
        <v>792</v>
      </c>
      <c r="BN151" s="13"/>
      <c r="BO151" s="13"/>
      <c r="BP151" s="13">
        <f t="shared" si="53"/>
        <v>908</v>
      </c>
      <c r="BQ151" s="13">
        <v>908</v>
      </c>
      <c r="BR151" s="13"/>
      <c r="BS151" s="13">
        <f>BQ151+BO151</f>
        <v>908</v>
      </c>
      <c r="BT151" s="13"/>
      <c r="BU151" s="13"/>
      <c r="BV151" s="13"/>
      <c r="BW151" s="13"/>
      <c r="BX151" s="13"/>
      <c r="BY151" s="13">
        <f t="shared" si="55"/>
        <v>908</v>
      </c>
      <c r="BZ151" s="13">
        <v>1700</v>
      </c>
      <c r="CA151" s="13"/>
      <c r="CB151" s="13">
        <f t="shared" si="56"/>
        <v>1700</v>
      </c>
      <c r="CC151">
        <v>1700</v>
      </c>
    </row>
    <row r="152" spans="1:81">
      <c r="A152" s="13"/>
      <c r="B152" s="13">
        <v>7</v>
      </c>
      <c r="C152" s="4">
        <v>210041101</v>
      </c>
      <c r="D152" s="6" t="s">
        <v>342</v>
      </c>
      <c r="E152" s="6" t="s">
        <v>343</v>
      </c>
      <c r="F152" s="6" t="s">
        <v>311</v>
      </c>
      <c r="G152" s="77">
        <v>21</v>
      </c>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6">
        <v>500</v>
      </c>
      <c r="AX152" s="13"/>
      <c r="AY152" s="13"/>
      <c r="AZ152" s="13"/>
      <c r="BA152" s="13"/>
      <c r="BB152" s="13">
        <f t="shared" si="50"/>
        <v>500</v>
      </c>
      <c r="BC152" s="13"/>
      <c r="BD152" s="13"/>
      <c r="BE152" s="13"/>
      <c r="BF152" s="13"/>
      <c r="BG152" s="13">
        <f t="shared" si="51"/>
        <v>500</v>
      </c>
      <c r="BH152" s="13">
        <v>500</v>
      </c>
      <c r="BI152" s="13"/>
      <c r="BJ152" s="13">
        <f t="shared" si="52"/>
        <v>500</v>
      </c>
      <c r="BK152" s="13">
        <v>100</v>
      </c>
      <c r="BL152" s="13"/>
      <c r="BM152" s="13"/>
      <c r="BN152" s="13"/>
      <c r="BO152" s="13"/>
      <c r="BP152" s="13">
        <f t="shared" si="53"/>
        <v>600</v>
      </c>
      <c r="BQ152" s="13">
        <v>600</v>
      </c>
      <c r="BR152" s="13"/>
      <c r="BS152" s="13">
        <f t="shared" ref="BS152:BS164" si="57">BQ152+BO152</f>
        <v>600</v>
      </c>
      <c r="BT152" s="13"/>
      <c r="BU152" s="13"/>
      <c r="BV152" s="13">
        <v>400</v>
      </c>
      <c r="BW152" s="13"/>
      <c r="BX152" s="13"/>
      <c r="BY152" s="13">
        <f t="shared" si="55"/>
        <v>200</v>
      </c>
      <c r="BZ152" s="13">
        <v>200</v>
      </c>
      <c r="CA152" s="13"/>
      <c r="CB152" s="13">
        <f t="shared" si="56"/>
        <v>200</v>
      </c>
      <c r="CC152">
        <v>200</v>
      </c>
    </row>
    <row r="153" spans="1:81">
      <c r="A153" s="13"/>
      <c r="B153" s="13">
        <v>8</v>
      </c>
      <c r="C153" s="4">
        <v>500048100</v>
      </c>
      <c r="D153" s="6" t="s">
        <v>344</v>
      </c>
      <c r="E153" s="6" t="s">
        <v>345</v>
      </c>
      <c r="F153" s="6" t="s">
        <v>312</v>
      </c>
      <c r="G153" s="77">
        <v>150</v>
      </c>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6">
        <v>264</v>
      </c>
      <c r="AX153" s="13"/>
      <c r="AY153" s="13"/>
      <c r="AZ153" s="13"/>
      <c r="BA153" s="13"/>
      <c r="BB153" s="13">
        <f t="shared" si="50"/>
        <v>264</v>
      </c>
      <c r="BC153" s="13"/>
      <c r="BD153" s="13"/>
      <c r="BE153" s="13"/>
      <c r="BF153" s="13"/>
      <c r="BG153" s="13">
        <f t="shared" si="51"/>
        <v>264</v>
      </c>
      <c r="BH153" s="13">
        <v>264</v>
      </c>
      <c r="BI153" s="13"/>
      <c r="BJ153" s="13">
        <f t="shared" si="52"/>
        <v>264</v>
      </c>
      <c r="BK153" s="13"/>
      <c r="BL153" s="13"/>
      <c r="BM153" s="13"/>
      <c r="BN153" s="13"/>
      <c r="BO153" s="13"/>
      <c r="BP153" s="13">
        <f t="shared" si="53"/>
        <v>264</v>
      </c>
      <c r="BQ153" s="13">
        <v>264</v>
      </c>
      <c r="BR153" s="13"/>
      <c r="BS153" s="13">
        <f t="shared" si="57"/>
        <v>264</v>
      </c>
      <c r="BT153" s="13">
        <v>500</v>
      </c>
      <c r="BU153" s="13"/>
      <c r="BV153" s="13">
        <v>400</v>
      </c>
      <c r="BW153" s="13"/>
      <c r="BX153" s="13"/>
      <c r="BY153" s="13">
        <f t="shared" si="55"/>
        <v>364</v>
      </c>
      <c r="BZ153" s="13">
        <v>664</v>
      </c>
      <c r="CA153" s="13"/>
      <c r="CB153" s="13">
        <f t="shared" si="56"/>
        <v>664</v>
      </c>
      <c r="CC153">
        <v>664</v>
      </c>
    </row>
    <row r="154" spans="1:81">
      <c r="A154" s="13"/>
      <c r="B154" s="13">
        <v>9</v>
      </c>
      <c r="C154" s="4">
        <v>650151100</v>
      </c>
      <c r="D154" s="6" t="s">
        <v>335</v>
      </c>
      <c r="E154" s="6" t="s">
        <v>346</v>
      </c>
      <c r="F154" s="6" t="s">
        <v>307</v>
      </c>
      <c r="G154" s="77">
        <v>20.3</v>
      </c>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6">
        <v>2956</v>
      </c>
      <c r="AX154" s="13"/>
      <c r="AY154" s="13"/>
      <c r="AZ154" s="13"/>
      <c r="BA154" s="13"/>
      <c r="BB154" s="13">
        <f t="shared" si="50"/>
        <v>2956</v>
      </c>
      <c r="BC154" s="13"/>
      <c r="BD154" s="13"/>
      <c r="BE154" s="13"/>
      <c r="BF154" s="13"/>
      <c r="BG154" s="13">
        <f t="shared" si="51"/>
        <v>2956</v>
      </c>
      <c r="BH154" s="13">
        <v>2956</v>
      </c>
      <c r="BI154" s="13"/>
      <c r="BJ154" s="13">
        <f t="shared" si="52"/>
        <v>2956</v>
      </c>
      <c r="BK154" s="13"/>
      <c r="BL154" s="13"/>
      <c r="BM154" s="13"/>
      <c r="BN154" s="13"/>
      <c r="BO154" s="13"/>
      <c r="BP154" s="13">
        <f t="shared" si="53"/>
        <v>2956</v>
      </c>
      <c r="BQ154" s="13">
        <v>2956</v>
      </c>
      <c r="BR154" s="13"/>
      <c r="BS154" s="13">
        <f t="shared" si="57"/>
        <v>2956</v>
      </c>
      <c r="BT154" s="13">
        <v>5000</v>
      </c>
      <c r="BU154" s="13"/>
      <c r="BV154" s="13">
        <v>4000</v>
      </c>
      <c r="BW154" s="13"/>
      <c r="BX154" s="13"/>
      <c r="BY154" s="13">
        <f t="shared" si="55"/>
        <v>3956</v>
      </c>
      <c r="BZ154" s="13">
        <v>3956</v>
      </c>
      <c r="CA154" s="13"/>
      <c r="CB154" s="13">
        <f t="shared" si="56"/>
        <v>3956</v>
      </c>
      <c r="CC154">
        <v>3956</v>
      </c>
    </row>
    <row r="155" spans="1:81">
      <c r="A155" s="13"/>
      <c r="B155" s="13">
        <v>10</v>
      </c>
      <c r="C155" s="4">
        <v>650194300</v>
      </c>
      <c r="D155" s="6" t="s">
        <v>347</v>
      </c>
      <c r="E155" s="6" t="s">
        <v>348</v>
      </c>
      <c r="F155" s="6" t="s">
        <v>313</v>
      </c>
      <c r="G155" s="77">
        <v>62.5</v>
      </c>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6">
        <v>532</v>
      </c>
      <c r="AX155" s="13"/>
      <c r="AY155" s="13"/>
      <c r="AZ155" s="13"/>
      <c r="BA155" s="13"/>
      <c r="BB155" s="13">
        <f t="shared" si="50"/>
        <v>532</v>
      </c>
      <c r="BC155" s="13"/>
      <c r="BD155" s="13"/>
      <c r="BE155" s="13"/>
      <c r="BF155" s="13"/>
      <c r="BG155" s="13">
        <f t="shared" si="51"/>
        <v>532</v>
      </c>
      <c r="BH155" s="13">
        <v>532</v>
      </c>
      <c r="BI155" s="13"/>
      <c r="BJ155" s="13">
        <f t="shared" si="52"/>
        <v>532</v>
      </c>
      <c r="BK155" s="13">
        <v>1000</v>
      </c>
      <c r="BL155" s="13"/>
      <c r="BM155" s="13"/>
      <c r="BN155" s="13"/>
      <c r="BO155" s="13"/>
      <c r="BP155" s="13">
        <f t="shared" si="53"/>
        <v>1532</v>
      </c>
      <c r="BQ155" s="13">
        <v>1532</v>
      </c>
      <c r="BR155" s="13"/>
      <c r="BS155" s="13">
        <f t="shared" si="57"/>
        <v>1532</v>
      </c>
      <c r="BT155" s="13"/>
      <c r="BU155" s="13"/>
      <c r="BV155" s="13">
        <v>1200</v>
      </c>
      <c r="BW155" s="13"/>
      <c r="BX155" s="13"/>
      <c r="BY155" s="13">
        <f t="shared" si="55"/>
        <v>332</v>
      </c>
      <c r="BZ155" s="13">
        <v>332</v>
      </c>
      <c r="CA155" s="13"/>
      <c r="CB155" s="13">
        <f t="shared" si="56"/>
        <v>332</v>
      </c>
      <c r="CC155">
        <v>332</v>
      </c>
    </row>
    <row r="156" spans="1:81">
      <c r="A156" s="13"/>
      <c r="B156" s="13">
        <v>11</v>
      </c>
      <c r="C156" s="4">
        <v>460197700</v>
      </c>
      <c r="D156" s="6" t="s">
        <v>349</v>
      </c>
      <c r="E156" s="6" t="s">
        <v>350</v>
      </c>
      <c r="F156" s="6" t="s">
        <v>314</v>
      </c>
      <c r="G156" s="77">
        <v>48.1</v>
      </c>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6">
        <v>319</v>
      </c>
      <c r="AX156" s="13"/>
      <c r="AY156" s="13"/>
      <c r="AZ156" s="13"/>
      <c r="BA156" s="13"/>
      <c r="BB156" s="13">
        <f t="shared" si="50"/>
        <v>319</v>
      </c>
      <c r="BC156" s="13"/>
      <c r="BD156" s="13"/>
      <c r="BE156" s="13"/>
      <c r="BF156" s="13"/>
      <c r="BG156" s="13">
        <f t="shared" si="51"/>
        <v>319</v>
      </c>
      <c r="BH156" s="13">
        <v>319</v>
      </c>
      <c r="BI156" s="13"/>
      <c r="BJ156" s="13">
        <f t="shared" si="52"/>
        <v>319</v>
      </c>
      <c r="BK156" s="13">
        <v>100</v>
      </c>
      <c r="BL156" s="13"/>
      <c r="BM156" s="13"/>
      <c r="BN156" s="13"/>
      <c r="BO156" s="13"/>
      <c r="BP156" s="13">
        <f t="shared" si="53"/>
        <v>419</v>
      </c>
      <c r="BQ156" s="13">
        <v>419</v>
      </c>
      <c r="BR156" s="13"/>
      <c r="BS156" s="13">
        <f t="shared" si="57"/>
        <v>419</v>
      </c>
      <c r="BT156" s="13"/>
      <c r="BU156" s="13"/>
      <c r="BV156" s="13">
        <v>400</v>
      </c>
      <c r="BW156" s="13"/>
      <c r="BX156" s="13"/>
      <c r="BY156" s="13">
        <f t="shared" si="55"/>
        <v>19</v>
      </c>
      <c r="BZ156" s="13">
        <v>19</v>
      </c>
      <c r="CA156" s="13"/>
      <c r="CB156" s="13">
        <f t="shared" si="56"/>
        <v>19</v>
      </c>
      <c r="CC156">
        <v>19</v>
      </c>
    </row>
    <row r="157" spans="1:81">
      <c r="A157" s="13"/>
      <c r="B157" s="13">
        <v>12</v>
      </c>
      <c r="C157" s="4">
        <v>460210900</v>
      </c>
      <c r="D157" s="6" t="s">
        <v>135</v>
      </c>
      <c r="E157" s="6" t="s">
        <v>351</v>
      </c>
      <c r="F157" s="6" t="s">
        <v>314</v>
      </c>
      <c r="G157" s="77">
        <v>46.9</v>
      </c>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6">
        <v>319</v>
      </c>
      <c r="AX157" s="13"/>
      <c r="AY157" s="13"/>
      <c r="AZ157" s="13"/>
      <c r="BA157" s="13"/>
      <c r="BB157" s="13">
        <f t="shared" si="50"/>
        <v>319</v>
      </c>
      <c r="BC157" s="13"/>
      <c r="BD157" s="13"/>
      <c r="BE157" s="13"/>
      <c r="BF157" s="13"/>
      <c r="BG157" s="13">
        <f t="shared" si="51"/>
        <v>319</v>
      </c>
      <c r="BH157" s="13">
        <v>319</v>
      </c>
      <c r="BI157" s="13"/>
      <c r="BJ157" s="13">
        <f t="shared" si="52"/>
        <v>319</v>
      </c>
      <c r="BK157" s="13">
        <v>100</v>
      </c>
      <c r="BL157" s="13"/>
      <c r="BM157" s="13"/>
      <c r="BN157" s="13"/>
      <c r="BO157" s="13"/>
      <c r="BP157" s="13">
        <f t="shared" si="53"/>
        <v>419</v>
      </c>
      <c r="BQ157" s="13">
        <v>419</v>
      </c>
      <c r="BR157" s="13"/>
      <c r="BS157" s="13">
        <f t="shared" si="57"/>
        <v>419</v>
      </c>
      <c r="BT157" s="13"/>
      <c r="BU157" s="13"/>
      <c r="BV157" s="13">
        <v>400</v>
      </c>
      <c r="BW157" s="13"/>
      <c r="BX157" s="13"/>
      <c r="BY157" s="13">
        <f t="shared" si="55"/>
        <v>19</v>
      </c>
      <c r="BZ157" s="13">
        <v>10</v>
      </c>
      <c r="CA157" s="13"/>
      <c r="CB157" s="13">
        <f t="shared" si="56"/>
        <v>10</v>
      </c>
      <c r="CC157">
        <v>19</v>
      </c>
    </row>
    <row r="158" spans="1:81">
      <c r="A158" s="13"/>
      <c r="B158" s="13">
        <v>13</v>
      </c>
      <c r="C158" s="4">
        <v>460211000</v>
      </c>
      <c r="D158" s="6" t="s">
        <v>135</v>
      </c>
      <c r="E158" s="6" t="s">
        <v>352</v>
      </c>
      <c r="F158" s="6" t="s">
        <v>314</v>
      </c>
      <c r="G158" s="77">
        <v>38.6</v>
      </c>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6">
        <v>323</v>
      </c>
      <c r="AX158" s="13"/>
      <c r="AY158" s="13"/>
      <c r="AZ158" s="13"/>
      <c r="BA158" s="13"/>
      <c r="BB158" s="13">
        <f t="shared" si="50"/>
        <v>323</v>
      </c>
      <c r="BC158" s="13"/>
      <c r="BD158" s="13"/>
      <c r="BE158" s="13"/>
      <c r="BF158" s="13"/>
      <c r="BG158" s="13">
        <f t="shared" si="51"/>
        <v>323</v>
      </c>
      <c r="BH158" s="13">
        <v>323</v>
      </c>
      <c r="BI158" s="13"/>
      <c r="BJ158" s="13">
        <f t="shared" si="52"/>
        <v>323</v>
      </c>
      <c r="BK158" s="13">
        <v>100</v>
      </c>
      <c r="BL158" s="13"/>
      <c r="BM158" s="13"/>
      <c r="BN158" s="13"/>
      <c r="BO158" s="13"/>
      <c r="BP158" s="13">
        <f t="shared" si="53"/>
        <v>423</v>
      </c>
      <c r="BQ158" s="13">
        <v>423</v>
      </c>
      <c r="BR158" s="13"/>
      <c r="BS158" s="13">
        <f t="shared" si="57"/>
        <v>423</v>
      </c>
      <c r="BT158" s="13"/>
      <c r="BU158" s="13"/>
      <c r="BV158" s="13">
        <v>400</v>
      </c>
      <c r="BW158" s="13"/>
      <c r="BX158" s="13"/>
      <c r="BY158" s="13">
        <f t="shared" si="55"/>
        <v>23</v>
      </c>
      <c r="BZ158" s="13">
        <v>23</v>
      </c>
      <c r="CA158" s="13"/>
      <c r="CB158" s="13">
        <f t="shared" si="56"/>
        <v>23</v>
      </c>
      <c r="CC158">
        <v>23</v>
      </c>
    </row>
    <row r="159" spans="1:81">
      <c r="A159" s="13"/>
      <c r="B159" s="13">
        <v>14</v>
      </c>
      <c r="C159" s="79">
        <v>480309500</v>
      </c>
      <c r="D159" s="6" t="s">
        <v>135</v>
      </c>
      <c r="E159" s="6" t="s">
        <v>353</v>
      </c>
      <c r="F159" s="6" t="s">
        <v>314</v>
      </c>
      <c r="G159" s="77">
        <v>36.1</v>
      </c>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v>100</v>
      </c>
      <c r="AM159" s="13"/>
      <c r="AN159" s="13"/>
      <c r="AO159" s="13"/>
      <c r="AP159" s="13"/>
      <c r="AQ159" s="13"/>
      <c r="AR159" s="13"/>
      <c r="AS159" s="13"/>
      <c r="AT159" s="13"/>
      <c r="AU159" s="13"/>
      <c r="AV159" s="13"/>
      <c r="AW159" s="6">
        <v>222</v>
      </c>
      <c r="AX159" s="13"/>
      <c r="AY159" s="13"/>
      <c r="AZ159" s="13"/>
      <c r="BA159" s="13"/>
      <c r="BB159" s="13">
        <f t="shared" si="50"/>
        <v>322</v>
      </c>
      <c r="BC159" s="13"/>
      <c r="BD159" s="13"/>
      <c r="BE159" s="13"/>
      <c r="BF159" s="13"/>
      <c r="BG159" s="13">
        <f t="shared" si="51"/>
        <v>322</v>
      </c>
      <c r="BH159" s="13">
        <v>322</v>
      </c>
      <c r="BI159" s="13"/>
      <c r="BJ159" s="13">
        <f t="shared" si="52"/>
        <v>322</v>
      </c>
      <c r="BK159" s="13">
        <v>100</v>
      </c>
      <c r="BL159" s="13"/>
      <c r="BM159" s="13"/>
      <c r="BN159" s="13"/>
      <c r="BO159" s="13"/>
      <c r="BP159" s="13">
        <f t="shared" si="53"/>
        <v>422</v>
      </c>
      <c r="BQ159" s="13">
        <v>422</v>
      </c>
      <c r="BR159" s="13"/>
      <c r="BS159" s="13">
        <f t="shared" si="57"/>
        <v>422</v>
      </c>
      <c r="BT159" s="13"/>
      <c r="BU159" s="13"/>
      <c r="BV159" s="13">
        <v>400</v>
      </c>
      <c r="BW159" s="13"/>
      <c r="BX159" s="13"/>
      <c r="BY159" s="13">
        <f t="shared" si="55"/>
        <v>22</v>
      </c>
      <c r="BZ159" s="13">
        <v>22</v>
      </c>
      <c r="CA159" s="13"/>
      <c r="CB159" s="13">
        <f t="shared" si="56"/>
        <v>22</v>
      </c>
      <c r="CC159">
        <v>22</v>
      </c>
    </row>
    <row r="160" spans="1:81">
      <c r="A160" s="13"/>
      <c r="B160" s="13">
        <v>15</v>
      </c>
      <c r="C160" s="4">
        <v>460279300</v>
      </c>
      <c r="D160" s="6" t="s">
        <v>135</v>
      </c>
      <c r="E160" s="6" t="s">
        <v>354</v>
      </c>
      <c r="F160" s="6" t="s">
        <v>314</v>
      </c>
      <c r="G160" s="77">
        <v>84.7</v>
      </c>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6">
        <v>529</v>
      </c>
      <c r="AX160" s="13"/>
      <c r="AY160" s="13"/>
      <c r="AZ160" s="13"/>
      <c r="BA160" s="13"/>
      <c r="BB160" s="13">
        <f t="shared" si="50"/>
        <v>529</v>
      </c>
      <c r="BC160" s="13"/>
      <c r="BD160" s="13"/>
      <c r="BE160" s="13">
        <v>500</v>
      </c>
      <c r="BF160" s="13"/>
      <c r="BG160" s="13">
        <f t="shared" si="51"/>
        <v>29</v>
      </c>
      <c r="BH160" s="13">
        <v>29</v>
      </c>
      <c r="BI160" s="13"/>
      <c r="BJ160" s="13">
        <f t="shared" si="52"/>
        <v>29</v>
      </c>
      <c r="BK160" s="13">
        <v>380</v>
      </c>
      <c r="BL160" s="13"/>
      <c r="BM160" s="13"/>
      <c r="BN160" s="13">
        <v>400</v>
      </c>
      <c r="BO160" s="13"/>
      <c r="BP160" s="13">
        <f t="shared" si="53"/>
        <v>9</v>
      </c>
      <c r="BQ160" s="13">
        <v>9</v>
      </c>
      <c r="BR160" s="13"/>
      <c r="BS160" s="13">
        <f t="shared" si="57"/>
        <v>9</v>
      </c>
      <c r="BT160" s="13"/>
      <c r="BU160" s="13"/>
      <c r="BV160" s="13"/>
      <c r="BW160" s="13"/>
      <c r="BX160" s="13"/>
      <c r="BY160" s="13">
        <f t="shared" si="55"/>
        <v>9</v>
      </c>
      <c r="BZ160" s="13">
        <v>9</v>
      </c>
      <c r="CA160" s="13"/>
      <c r="CB160" s="13">
        <f t="shared" si="56"/>
        <v>9</v>
      </c>
      <c r="CC160">
        <v>9</v>
      </c>
    </row>
    <row r="161" spans="1:81">
      <c r="A161" s="13"/>
      <c r="B161" s="13">
        <v>16</v>
      </c>
      <c r="C161" s="4">
        <v>460279400</v>
      </c>
      <c r="D161" s="6" t="s">
        <v>135</v>
      </c>
      <c r="E161" s="6" t="s">
        <v>355</v>
      </c>
      <c r="F161" s="6" t="s">
        <v>314</v>
      </c>
      <c r="G161" s="77">
        <v>71.900000000000006</v>
      </c>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6">
        <v>524</v>
      </c>
      <c r="AX161" s="13"/>
      <c r="AY161" s="13"/>
      <c r="AZ161" s="13"/>
      <c r="BA161" s="13"/>
      <c r="BB161" s="13">
        <f t="shared" si="50"/>
        <v>524</v>
      </c>
      <c r="BC161" s="13"/>
      <c r="BD161" s="13"/>
      <c r="BE161" s="13">
        <v>500</v>
      </c>
      <c r="BF161" s="13"/>
      <c r="BG161" s="13">
        <f t="shared" si="51"/>
        <v>24</v>
      </c>
      <c r="BH161" s="13">
        <v>24</v>
      </c>
      <c r="BI161" s="13"/>
      <c r="BJ161" s="13">
        <f t="shared" si="52"/>
        <v>24</v>
      </c>
      <c r="BK161" s="13">
        <v>400</v>
      </c>
      <c r="BL161" s="13"/>
      <c r="BM161" s="13"/>
      <c r="BN161" s="13">
        <v>400</v>
      </c>
      <c r="BO161" s="13"/>
      <c r="BP161" s="13">
        <f t="shared" si="53"/>
        <v>24</v>
      </c>
      <c r="BQ161" s="13">
        <v>24</v>
      </c>
      <c r="BR161" s="13"/>
      <c r="BS161" s="13">
        <f t="shared" si="57"/>
        <v>24</v>
      </c>
      <c r="BT161" s="13"/>
      <c r="BU161" s="13"/>
      <c r="BV161" s="13"/>
      <c r="BW161" s="13"/>
      <c r="BX161" s="13"/>
      <c r="BY161" s="13">
        <f t="shared" si="55"/>
        <v>24</v>
      </c>
      <c r="BZ161" s="13">
        <v>24</v>
      </c>
      <c r="CA161" s="13"/>
      <c r="CB161" s="13">
        <f t="shared" si="56"/>
        <v>24</v>
      </c>
      <c r="CC161">
        <v>24</v>
      </c>
    </row>
    <row r="162" spans="1:81">
      <c r="A162" s="13"/>
      <c r="B162" s="13">
        <v>17</v>
      </c>
      <c r="C162" s="4">
        <v>460279500</v>
      </c>
      <c r="D162" s="6" t="s">
        <v>135</v>
      </c>
      <c r="E162" s="6" t="s">
        <v>356</v>
      </c>
      <c r="F162" s="6" t="s">
        <v>314</v>
      </c>
      <c r="G162" s="77">
        <v>65.3</v>
      </c>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6">
        <v>520</v>
      </c>
      <c r="AX162" s="13"/>
      <c r="AY162" s="13"/>
      <c r="AZ162" s="13"/>
      <c r="BA162" s="13"/>
      <c r="BB162" s="13">
        <f t="shared" si="50"/>
        <v>520</v>
      </c>
      <c r="BC162" s="13"/>
      <c r="BD162" s="13"/>
      <c r="BE162" s="13">
        <v>500</v>
      </c>
      <c r="BF162" s="13"/>
      <c r="BG162" s="13">
        <f t="shared" si="51"/>
        <v>20</v>
      </c>
      <c r="BH162" s="13">
        <v>20</v>
      </c>
      <c r="BI162" s="13"/>
      <c r="BJ162" s="13">
        <f t="shared" si="52"/>
        <v>20</v>
      </c>
      <c r="BK162" s="13">
        <v>400</v>
      </c>
      <c r="BL162" s="13"/>
      <c r="BM162" s="13"/>
      <c r="BN162" s="13">
        <v>400</v>
      </c>
      <c r="BO162" s="13"/>
      <c r="BP162" s="13">
        <f t="shared" si="53"/>
        <v>20</v>
      </c>
      <c r="BQ162" s="13">
        <v>20</v>
      </c>
      <c r="BR162" s="13"/>
      <c r="BS162" s="13">
        <f t="shared" si="57"/>
        <v>20</v>
      </c>
      <c r="BT162" s="13"/>
      <c r="BU162" s="13"/>
      <c r="BV162" s="13"/>
      <c r="BW162" s="13"/>
      <c r="BX162" s="13"/>
      <c r="BY162" s="13">
        <f t="shared" si="55"/>
        <v>20</v>
      </c>
      <c r="BZ162" s="13">
        <v>20</v>
      </c>
      <c r="CA162" s="13"/>
      <c r="CB162" s="13">
        <f t="shared" si="56"/>
        <v>20</v>
      </c>
      <c r="CC162">
        <v>20</v>
      </c>
    </row>
    <row r="163" spans="1:81">
      <c r="A163" s="13"/>
      <c r="B163" s="13">
        <v>18</v>
      </c>
      <c r="C163" s="4">
        <v>500056502</v>
      </c>
      <c r="D163" s="6" t="s">
        <v>357</v>
      </c>
      <c r="E163" s="6" t="s">
        <v>358</v>
      </c>
      <c r="F163" s="6" t="s">
        <v>315</v>
      </c>
      <c r="G163" s="77">
        <v>135</v>
      </c>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6">
        <v>500</v>
      </c>
      <c r="AX163" s="13"/>
      <c r="AY163" s="13"/>
      <c r="AZ163" s="13"/>
      <c r="BA163" s="13"/>
      <c r="BB163" s="13">
        <f t="shared" si="50"/>
        <v>500</v>
      </c>
      <c r="BC163" s="13"/>
      <c r="BD163" s="13"/>
      <c r="BE163" s="13">
        <v>500</v>
      </c>
      <c r="BF163" s="13"/>
      <c r="BG163" s="13">
        <f t="shared" si="51"/>
        <v>0</v>
      </c>
      <c r="BH163" s="13">
        <v>0</v>
      </c>
      <c r="BI163" s="13"/>
      <c r="BJ163" s="13">
        <f t="shared" si="52"/>
        <v>0</v>
      </c>
      <c r="BK163" s="13">
        <v>400</v>
      </c>
      <c r="BL163" s="13"/>
      <c r="BM163" s="13"/>
      <c r="BN163" s="13">
        <v>400</v>
      </c>
      <c r="BO163" s="13"/>
      <c r="BP163" s="13">
        <f t="shared" si="53"/>
        <v>0</v>
      </c>
      <c r="BQ163" s="13">
        <v>0</v>
      </c>
      <c r="BR163" s="13"/>
      <c r="BS163" s="13">
        <f t="shared" si="57"/>
        <v>0</v>
      </c>
      <c r="BT163" s="13"/>
      <c r="BU163" s="13"/>
      <c r="BV163" s="13"/>
      <c r="BW163" s="13"/>
      <c r="BX163" s="13"/>
      <c r="BY163" s="13">
        <f t="shared" si="55"/>
        <v>0</v>
      </c>
      <c r="BZ163" s="13"/>
      <c r="CA163" s="13"/>
      <c r="CB163" s="13">
        <f t="shared" si="56"/>
        <v>0</v>
      </c>
    </row>
    <row r="164" spans="1:81">
      <c r="A164" s="13"/>
      <c r="B164" s="13">
        <v>19</v>
      </c>
      <c r="C164" s="81">
        <v>660050900</v>
      </c>
      <c r="D164" s="13" t="s">
        <v>364</v>
      </c>
      <c r="E164" s="80" t="s">
        <v>363</v>
      </c>
      <c r="F164" s="13" t="s">
        <v>365</v>
      </c>
      <c r="G164" s="13">
        <v>8.4</v>
      </c>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f t="shared" si="52"/>
        <v>0</v>
      </c>
      <c r="BK164" s="13">
        <v>1200</v>
      </c>
      <c r="BL164" s="13"/>
      <c r="BM164" s="13"/>
      <c r="BN164" s="13"/>
      <c r="BO164" s="13"/>
      <c r="BP164" s="13">
        <f t="shared" si="53"/>
        <v>1200</v>
      </c>
      <c r="BQ164" s="13">
        <v>1200</v>
      </c>
      <c r="BR164" s="13"/>
      <c r="BS164" s="13">
        <f t="shared" si="57"/>
        <v>1200</v>
      </c>
      <c r="BT164" s="13"/>
      <c r="BU164" s="13"/>
      <c r="BV164" s="13"/>
      <c r="BW164" s="13"/>
      <c r="BX164" s="13"/>
      <c r="BY164" s="13">
        <f t="shared" si="55"/>
        <v>1200</v>
      </c>
      <c r="BZ164" s="13">
        <v>1200</v>
      </c>
      <c r="CA164" s="13"/>
      <c r="CB164" s="13">
        <f t="shared" si="56"/>
        <v>1200</v>
      </c>
      <c r="CC164">
        <v>1200</v>
      </c>
    </row>
    <row r="165" spans="1:81">
      <c r="A165" s="13"/>
      <c r="B165" s="13">
        <v>20</v>
      </c>
      <c r="C165" s="81">
        <v>420195900</v>
      </c>
      <c r="D165" s="13"/>
      <c r="E165" s="80" t="s">
        <v>366</v>
      </c>
      <c r="F165" s="13"/>
      <c r="G165" s="77">
        <v>41.7</v>
      </c>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v>500</v>
      </c>
      <c r="BU165" s="13"/>
      <c r="BV165" s="13"/>
      <c r="BW165" s="13"/>
      <c r="BX165" s="13"/>
      <c r="BY165" s="13">
        <f t="shared" si="55"/>
        <v>500</v>
      </c>
      <c r="BZ165" s="13">
        <v>500</v>
      </c>
      <c r="CA165" s="13"/>
      <c r="CB165" s="13">
        <f t="shared" si="56"/>
        <v>500</v>
      </c>
      <c r="CC165">
        <v>500</v>
      </c>
    </row>
    <row r="166" spans="1:81">
      <c r="A166" s="13"/>
      <c r="B166" s="13">
        <v>21</v>
      </c>
      <c r="C166" s="81">
        <v>420196000</v>
      </c>
      <c r="D166" s="13"/>
      <c r="E166" s="80" t="s">
        <v>372</v>
      </c>
      <c r="F166" s="13"/>
      <c r="G166" s="77">
        <v>39.6</v>
      </c>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v>500</v>
      </c>
      <c r="BU166" s="13"/>
      <c r="BV166" s="13"/>
      <c r="BW166" s="13"/>
      <c r="BX166" s="13"/>
      <c r="BY166" s="13">
        <f t="shared" si="55"/>
        <v>500</v>
      </c>
      <c r="BZ166" s="13">
        <v>500</v>
      </c>
      <c r="CA166" s="13"/>
      <c r="CB166" s="13">
        <f t="shared" si="56"/>
        <v>500</v>
      </c>
      <c r="CC166">
        <v>500</v>
      </c>
    </row>
    <row r="167" spans="1:81">
      <c r="A167" s="13"/>
      <c r="B167" s="13">
        <v>22</v>
      </c>
      <c r="C167" s="81">
        <v>460256001</v>
      </c>
      <c r="D167" s="13"/>
      <c r="E167" s="80" t="s">
        <v>373</v>
      </c>
      <c r="F167" s="13"/>
      <c r="G167" s="77">
        <v>82</v>
      </c>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v>200</v>
      </c>
      <c r="BU167" s="13"/>
      <c r="BV167" s="13"/>
      <c r="BW167" s="13"/>
      <c r="BX167" s="13"/>
      <c r="BY167" s="13">
        <f t="shared" si="55"/>
        <v>200</v>
      </c>
      <c r="BZ167" s="13">
        <v>200</v>
      </c>
      <c r="CA167" s="13"/>
      <c r="CB167" s="13">
        <f t="shared" si="56"/>
        <v>200</v>
      </c>
      <c r="CC167">
        <v>200</v>
      </c>
    </row>
    <row r="168" spans="1:81">
      <c r="A168" s="13"/>
      <c r="B168" s="13">
        <v>23</v>
      </c>
      <c r="C168" s="81">
        <v>430063800</v>
      </c>
      <c r="D168" s="13"/>
      <c r="E168" s="80" t="s">
        <v>374</v>
      </c>
      <c r="F168" s="13"/>
      <c r="G168" s="77">
        <v>9.1999999999999993</v>
      </c>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v>959</v>
      </c>
      <c r="BU168" s="13"/>
      <c r="BV168" s="13"/>
      <c r="BW168" s="13"/>
      <c r="BX168" s="13"/>
      <c r="BY168" s="13">
        <f t="shared" si="55"/>
        <v>959</v>
      </c>
      <c r="BZ168" s="13">
        <v>983</v>
      </c>
      <c r="CA168" s="13"/>
      <c r="CB168" s="13">
        <f t="shared" si="56"/>
        <v>983</v>
      </c>
      <c r="CC168">
        <v>983</v>
      </c>
    </row>
    <row r="169" spans="1:81">
      <c r="A169" s="13"/>
      <c r="B169" s="13">
        <v>24</v>
      </c>
      <c r="C169" s="81">
        <v>430063900</v>
      </c>
      <c r="D169" s="13"/>
      <c r="E169" s="80" t="s">
        <v>375</v>
      </c>
      <c r="F169" s="13"/>
      <c r="G169" s="77">
        <v>9.1999999999999993</v>
      </c>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v>1000</v>
      </c>
      <c r="BU169" s="13"/>
      <c r="BV169" s="13"/>
      <c r="BW169" s="13"/>
      <c r="BX169" s="13"/>
      <c r="BY169" s="13">
        <f t="shared" si="55"/>
        <v>1000</v>
      </c>
      <c r="BZ169" s="13">
        <v>1000</v>
      </c>
      <c r="CA169" s="13"/>
      <c r="CB169" s="13">
        <f t="shared" si="56"/>
        <v>1000</v>
      </c>
      <c r="CC169">
        <v>1000</v>
      </c>
    </row>
    <row r="170" spans="1:81">
      <c r="A170" s="13"/>
      <c r="B170" s="13">
        <v>25</v>
      </c>
      <c r="C170" s="81">
        <v>430064000</v>
      </c>
      <c r="D170" s="13"/>
      <c r="E170" s="80" t="s">
        <v>376</v>
      </c>
      <c r="F170" s="13"/>
      <c r="G170" s="77">
        <v>11.7</v>
      </c>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v>964</v>
      </c>
      <c r="BU170" s="13"/>
      <c r="BV170" s="13"/>
      <c r="BW170" s="13"/>
      <c r="BX170" s="13"/>
      <c r="BY170" s="13">
        <f t="shared" si="55"/>
        <v>964</v>
      </c>
      <c r="BZ170" s="13">
        <v>981</v>
      </c>
      <c r="CA170" s="13"/>
      <c r="CB170" s="13">
        <f t="shared" si="56"/>
        <v>981</v>
      </c>
      <c r="CC170">
        <v>981</v>
      </c>
    </row>
    <row r="171" spans="1:81">
      <c r="A171" s="13"/>
      <c r="B171" s="13">
        <v>26</v>
      </c>
      <c r="C171" s="81">
        <v>430064100</v>
      </c>
      <c r="D171" s="13"/>
      <c r="E171" s="80" t="s">
        <v>377</v>
      </c>
      <c r="F171" s="13"/>
      <c r="G171" s="77">
        <v>17.7</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v>894</v>
      </c>
      <c r="BU171" s="13"/>
      <c r="BV171" s="13"/>
      <c r="BW171" s="13"/>
      <c r="BX171" s="13"/>
      <c r="BY171" s="13">
        <f t="shared" si="55"/>
        <v>894</v>
      </c>
      <c r="BZ171" s="13">
        <v>924</v>
      </c>
      <c r="CA171" s="13"/>
      <c r="CB171" s="13">
        <f t="shared" si="56"/>
        <v>924</v>
      </c>
      <c r="CC171">
        <v>924</v>
      </c>
    </row>
    <row r="172" spans="1:81">
      <c r="A172" s="13"/>
      <c r="B172" s="13">
        <v>27</v>
      </c>
      <c r="C172" s="81">
        <v>500059901</v>
      </c>
      <c r="D172" s="13"/>
      <c r="E172" s="13" t="s">
        <v>378</v>
      </c>
      <c r="F172" s="13"/>
      <c r="G172" s="77">
        <v>250</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v>500</v>
      </c>
      <c r="BU172" s="13"/>
      <c r="BV172" s="13"/>
      <c r="BW172" s="13"/>
      <c r="BX172" s="13"/>
      <c r="BY172" s="13">
        <f t="shared" si="55"/>
        <v>500</v>
      </c>
      <c r="BZ172" s="13">
        <v>500</v>
      </c>
      <c r="CA172" s="13"/>
      <c r="CB172" s="13">
        <f t="shared" si="56"/>
        <v>500</v>
      </c>
    </row>
  </sheetData>
  <autoFilter ref="A5:AD143" xr:uid="{6C22DCB6-8C2D-46B1-9B5E-15785F933373}"/>
  <phoneticPr fontId="4"/>
  <conditionalFormatting sqref="C146">
    <cfRule type="duplicateValues" dxfId="13" priority="14"/>
  </conditionalFormatting>
  <conditionalFormatting sqref="C147">
    <cfRule type="duplicateValues" dxfId="12" priority="13"/>
  </conditionalFormatting>
  <conditionalFormatting sqref="C148">
    <cfRule type="duplicateValues" dxfId="11" priority="12"/>
  </conditionalFormatting>
  <conditionalFormatting sqref="C149">
    <cfRule type="duplicateValues" dxfId="10" priority="11"/>
  </conditionalFormatting>
  <conditionalFormatting sqref="C150">
    <cfRule type="duplicateValues" dxfId="9" priority="10"/>
  </conditionalFormatting>
  <conditionalFormatting sqref="C151">
    <cfRule type="duplicateValues" dxfId="8" priority="9"/>
  </conditionalFormatting>
  <conditionalFormatting sqref="C152">
    <cfRule type="duplicateValues" dxfId="7" priority="8"/>
  </conditionalFormatting>
  <conditionalFormatting sqref="C153">
    <cfRule type="duplicateValues" dxfId="6" priority="7"/>
  </conditionalFormatting>
  <conditionalFormatting sqref="C154">
    <cfRule type="duplicateValues" dxfId="5" priority="6"/>
  </conditionalFormatting>
  <conditionalFormatting sqref="C155">
    <cfRule type="duplicateValues" dxfId="4" priority="5"/>
  </conditionalFormatting>
  <conditionalFormatting sqref="C156">
    <cfRule type="duplicateValues" dxfId="3" priority="4"/>
  </conditionalFormatting>
  <conditionalFormatting sqref="C157">
    <cfRule type="duplicateValues" dxfId="2" priority="3"/>
  </conditionalFormatting>
  <conditionalFormatting sqref="C158">
    <cfRule type="duplicateValues" dxfId="1" priority="2"/>
  </conditionalFormatting>
  <conditionalFormatting sqref="C159">
    <cfRule type="duplicateValues" dxfId="0" priority="1"/>
  </conditionalFormatting>
  <pageMargins left="0.7" right="0.7" top="0.75" bottom="0.75" header="0.3" footer="0.3"/>
  <pageSetup paperSize="9" orientation="portrait" horizontalDpi="0" verticalDpi="0" r:id="rId1"/>
  <ignoredErrors>
    <ignoredError sqref="AW36"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DCB6-8C2D-46B1-9B5E-15785F933373}">
  <dimension ref="A4:AH139"/>
  <sheetViews>
    <sheetView zoomScale="90" zoomScaleNormal="90" workbookViewId="0">
      <pane xSplit="8" ySplit="5" topLeftCell="AE6" activePane="bottomRight" state="frozen"/>
      <selection pane="topRight" activeCell="I1" sqref="I1"/>
      <selection pane="bottomLeft" activeCell="A6" sqref="A6"/>
      <selection pane="bottomRight" activeCell="G27" sqref="G27"/>
    </sheetView>
  </sheetViews>
  <sheetFormatPr defaultRowHeight="18"/>
  <cols>
    <col min="1" max="1" width="6.08203125" customWidth="1"/>
    <col min="3" max="3" width="11.08203125" customWidth="1"/>
    <col min="4" max="4" width="17.08203125" customWidth="1"/>
    <col min="5" max="5" width="49.08203125" customWidth="1"/>
    <col min="7" max="7" width="12.83203125" customWidth="1"/>
    <col min="9" max="9" width="11.33203125" customWidth="1"/>
    <col min="10" max="10" width="14.08203125" customWidth="1"/>
    <col min="11" max="11" width="17" customWidth="1"/>
    <col min="14" max="14" width="10.58203125" customWidth="1"/>
  </cols>
  <sheetData>
    <row r="4" spans="1:33">
      <c r="L4" t="s">
        <v>237</v>
      </c>
      <c r="Q4" t="s">
        <v>238</v>
      </c>
      <c r="U4" t="s">
        <v>240</v>
      </c>
      <c r="Z4" t="s">
        <v>239</v>
      </c>
    </row>
    <row r="5" spans="1:33" ht="22">
      <c r="A5" s="36" t="s">
        <v>205</v>
      </c>
      <c r="B5" s="16" t="s">
        <v>0</v>
      </c>
      <c r="C5" s="36" t="s">
        <v>2</v>
      </c>
      <c r="D5" s="37" t="s">
        <v>3</v>
      </c>
      <c r="E5" s="36" t="s">
        <v>4</v>
      </c>
      <c r="F5" s="37" t="s">
        <v>5</v>
      </c>
      <c r="G5" s="38" t="s">
        <v>6</v>
      </c>
      <c r="H5" s="38" t="s">
        <v>7</v>
      </c>
      <c r="I5" s="36" t="s">
        <v>124</v>
      </c>
      <c r="J5" s="36" t="s">
        <v>125</v>
      </c>
      <c r="K5" s="36" t="s">
        <v>126</v>
      </c>
      <c r="L5" s="36" t="s">
        <v>8</v>
      </c>
      <c r="M5" s="36" t="s">
        <v>9</v>
      </c>
      <c r="N5" s="39" t="s">
        <v>10</v>
      </c>
      <c r="O5" s="36" t="s">
        <v>206</v>
      </c>
      <c r="P5" s="36" t="s">
        <v>207</v>
      </c>
      <c r="Q5" s="36" t="s">
        <v>211</v>
      </c>
      <c r="R5" s="36" t="s">
        <v>212</v>
      </c>
      <c r="S5" s="36" t="s">
        <v>219</v>
      </c>
      <c r="T5" s="36" t="s">
        <v>220</v>
      </c>
      <c r="U5" s="36" t="s">
        <v>211</v>
      </c>
      <c r="V5" s="36" t="s">
        <v>243</v>
      </c>
      <c r="W5" s="36" t="s">
        <v>244</v>
      </c>
      <c r="X5" s="36" t="s">
        <v>229</v>
      </c>
      <c r="Y5" s="36" t="s">
        <v>230</v>
      </c>
      <c r="Z5" s="36" t="s">
        <v>211</v>
      </c>
      <c r="AA5" s="36" t="s">
        <v>243</v>
      </c>
      <c r="AB5" s="36" t="s">
        <v>244</v>
      </c>
      <c r="AC5" s="36" t="s">
        <v>247</v>
      </c>
      <c r="AD5" s="36" t="s">
        <v>248</v>
      </c>
      <c r="AE5" s="36" t="s">
        <v>211</v>
      </c>
      <c r="AF5" s="55" t="s">
        <v>243</v>
      </c>
      <c r="AG5" s="36" t="s">
        <v>244</v>
      </c>
    </row>
    <row r="6" spans="1:33">
      <c r="A6" s="13"/>
      <c r="B6" s="2" t="s">
        <v>11</v>
      </c>
      <c r="C6" s="3" t="s">
        <v>12</v>
      </c>
      <c r="D6" s="13" t="s">
        <v>127</v>
      </c>
      <c r="E6" s="3" t="s">
        <v>13</v>
      </c>
      <c r="F6" s="13"/>
      <c r="G6" s="13" t="s">
        <v>162</v>
      </c>
      <c r="H6" s="13"/>
      <c r="I6" s="13"/>
      <c r="J6" s="13"/>
      <c r="K6" s="13"/>
      <c r="L6" s="13"/>
      <c r="M6" s="13"/>
      <c r="N6" s="22"/>
      <c r="O6" s="13"/>
      <c r="P6" s="13"/>
      <c r="Q6" s="13"/>
      <c r="R6" s="13"/>
      <c r="S6" s="13"/>
      <c r="T6" s="13"/>
      <c r="U6" s="13"/>
      <c r="V6" s="13">
        <f t="shared" ref="V6:V69" si="0">R6+S6-T6</f>
        <v>0</v>
      </c>
      <c r="W6" s="13"/>
      <c r="X6" s="13"/>
      <c r="Y6" s="13"/>
      <c r="Z6" s="13"/>
      <c r="AA6" s="13">
        <f>V6+X6-Y6</f>
        <v>0</v>
      </c>
      <c r="AB6" s="33">
        <v>0</v>
      </c>
      <c r="AG6" s="13"/>
    </row>
    <row r="7" spans="1:33">
      <c r="A7" s="13" t="s">
        <v>214</v>
      </c>
      <c r="B7" s="2">
        <v>1</v>
      </c>
      <c r="C7" s="4">
        <v>120128600</v>
      </c>
      <c r="D7" s="13" t="s">
        <v>129</v>
      </c>
      <c r="E7" s="6" t="s">
        <v>14</v>
      </c>
      <c r="F7" s="13"/>
      <c r="G7" s="13">
        <v>30</v>
      </c>
      <c r="H7" s="13"/>
      <c r="I7" s="13">
        <v>400</v>
      </c>
      <c r="J7" s="13"/>
      <c r="K7" s="13">
        <v>100</v>
      </c>
      <c r="L7" s="13">
        <v>20</v>
      </c>
      <c r="M7" s="13">
        <v>300</v>
      </c>
      <c r="N7" s="13">
        <f t="shared" ref="N7:N70" si="1">(I7+J7)-K7</f>
        <v>300</v>
      </c>
      <c r="O7" s="13"/>
      <c r="P7" s="13">
        <v>220</v>
      </c>
      <c r="Q7" s="13"/>
      <c r="R7" s="13">
        <f t="shared" ref="R7:R38" si="2">N7+O7-P7</f>
        <v>80</v>
      </c>
      <c r="S7" s="13"/>
      <c r="T7" s="13">
        <v>80</v>
      </c>
      <c r="U7" s="13"/>
      <c r="V7" s="13">
        <f t="shared" si="0"/>
        <v>0</v>
      </c>
      <c r="W7" s="13">
        <f>V7</f>
        <v>0</v>
      </c>
      <c r="X7" s="13"/>
      <c r="Y7" s="13"/>
      <c r="Z7" s="13"/>
      <c r="AA7" s="13">
        <f>W7+X7-Y7</f>
        <v>0</v>
      </c>
      <c r="AB7" s="13">
        <v>0</v>
      </c>
      <c r="AC7" s="13"/>
      <c r="AD7" s="13"/>
      <c r="AE7" s="13"/>
      <c r="AF7" s="56">
        <f>AB7+AC7-AD7</f>
        <v>0</v>
      </c>
      <c r="AG7" s="13"/>
    </row>
    <row r="8" spans="1:33">
      <c r="A8" s="13" t="s">
        <v>217</v>
      </c>
      <c r="B8" s="2">
        <v>2</v>
      </c>
      <c r="C8" s="4">
        <v>230007700</v>
      </c>
      <c r="D8" s="13" t="s">
        <v>130</v>
      </c>
      <c r="E8" s="6" t="s">
        <v>186</v>
      </c>
      <c r="F8" s="13"/>
      <c r="G8" s="13">
        <v>1380</v>
      </c>
      <c r="H8" s="13"/>
      <c r="I8" s="13">
        <v>40</v>
      </c>
      <c r="J8" s="13"/>
      <c r="K8" s="13">
        <v>19</v>
      </c>
      <c r="L8" s="24">
        <v>19</v>
      </c>
      <c r="M8" s="13">
        <v>21</v>
      </c>
      <c r="N8" s="13">
        <f t="shared" si="1"/>
        <v>21</v>
      </c>
      <c r="O8" s="13"/>
      <c r="P8" s="13"/>
      <c r="Q8" s="13"/>
      <c r="R8" s="13">
        <f t="shared" si="2"/>
        <v>21</v>
      </c>
      <c r="S8" s="13"/>
      <c r="T8" s="13"/>
      <c r="U8" s="13"/>
      <c r="V8" s="13">
        <f t="shared" si="0"/>
        <v>21</v>
      </c>
      <c r="W8" s="13">
        <f>V8</f>
        <v>21</v>
      </c>
      <c r="X8" s="13"/>
      <c r="Y8" s="13"/>
      <c r="Z8" s="13"/>
      <c r="AA8" s="13">
        <f t="shared" ref="AA8:AA71" si="3">W8+X8-Y8</f>
        <v>21</v>
      </c>
      <c r="AB8" s="13">
        <v>21</v>
      </c>
      <c r="AC8" s="13"/>
      <c r="AD8" s="13"/>
      <c r="AE8" s="13"/>
      <c r="AF8" s="56">
        <f t="shared" ref="AF8:AF71" si="4">AB8+AC8-AD8</f>
        <v>21</v>
      </c>
      <c r="AG8" s="13"/>
    </row>
    <row r="9" spans="1:33">
      <c r="A9" s="13" t="s">
        <v>214</v>
      </c>
      <c r="B9" s="2">
        <v>3</v>
      </c>
      <c r="C9" s="4">
        <v>300026500</v>
      </c>
      <c r="D9" s="13" t="s">
        <v>131</v>
      </c>
      <c r="E9" s="6" t="s">
        <v>15</v>
      </c>
      <c r="F9" s="13"/>
      <c r="G9" s="13">
        <v>1.2</v>
      </c>
      <c r="H9" s="13"/>
      <c r="I9" s="13">
        <v>1200</v>
      </c>
      <c r="J9" s="13"/>
      <c r="K9" s="13">
        <v>80</v>
      </c>
      <c r="L9" s="13">
        <v>0</v>
      </c>
      <c r="M9" s="13">
        <v>1126</v>
      </c>
      <c r="N9" s="13">
        <f t="shared" si="1"/>
        <v>1120</v>
      </c>
      <c r="O9" s="13"/>
      <c r="P9" s="13">
        <v>210</v>
      </c>
      <c r="Q9" s="13"/>
      <c r="R9" s="13">
        <f t="shared" si="2"/>
        <v>910</v>
      </c>
      <c r="S9" s="13"/>
      <c r="T9" s="13">
        <v>120</v>
      </c>
      <c r="U9" s="13"/>
      <c r="V9" s="13">
        <f t="shared" si="0"/>
        <v>790</v>
      </c>
      <c r="W9" s="13">
        <f>V9+6</f>
        <v>796</v>
      </c>
      <c r="X9" s="13"/>
      <c r="Y9" s="13"/>
      <c r="Z9" s="13"/>
      <c r="AA9" s="13">
        <f t="shared" si="3"/>
        <v>796</v>
      </c>
      <c r="AB9" s="13">
        <v>796</v>
      </c>
      <c r="AC9" s="13"/>
      <c r="AD9" s="13"/>
      <c r="AE9" s="13"/>
      <c r="AF9" s="56">
        <f t="shared" si="4"/>
        <v>796</v>
      </c>
      <c r="AG9" s="13"/>
    </row>
    <row r="10" spans="1:33">
      <c r="A10" s="13" t="s">
        <v>213</v>
      </c>
      <c r="B10" s="2">
        <v>4</v>
      </c>
      <c r="C10" s="4">
        <v>460262401</v>
      </c>
      <c r="D10" s="13" t="s">
        <v>132</v>
      </c>
      <c r="E10" s="6" t="s">
        <v>16</v>
      </c>
      <c r="F10" s="13"/>
      <c r="G10" s="15">
        <v>72</v>
      </c>
      <c r="H10" s="15"/>
      <c r="I10" s="15">
        <v>135</v>
      </c>
      <c r="J10" s="13">
        <v>200</v>
      </c>
      <c r="K10" s="13"/>
      <c r="L10" s="13">
        <v>0</v>
      </c>
      <c r="M10" s="13">
        <v>335</v>
      </c>
      <c r="N10" s="13">
        <f t="shared" si="1"/>
        <v>335</v>
      </c>
      <c r="O10" s="13"/>
      <c r="P10" s="13">
        <v>135</v>
      </c>
      <c r="Q10" s="13"/>
      <c r="R10" s="13">
        <f t="shared" si="2"/>
        <v>200</v>
      </c>
      <c r="S10" s="13"/>
      <c r="T10" s="13">
        <v>200</v>
      </c>
      <c r="U10" s="13"/>
      <c r="V10" s="13">
        <f t="shared" si="0"/>
        <v>0</v>
      </c>
      <c r="W10" s="13">
        <f t="shared" ref="W10:W72" si="5">V10</f>
        <v>0</v>
      </c>
      <c r="X10" s="13"/>
      <c r="Y10" s="13"/>
      <c r="Z10" s="13"/>
      <c r="AA10" s="13">
        <f t="shared" si="3"/>
        <v>0</v>
      </c>
      <c r="AB10" s="13">
        <v>0</v>
      </c>
      <c r="AC10" s="13"/>
      <c r="AD10" s="13"/>
      <c r="AE10" s="13"/>
      <c r="AF10" s="56">
        <f t="shared" si="4"/>
        <v>0</v>
      </c>
      <c r="AG10" s="13"/>
    </row>
    <row r="11" spans="1:33">
      <c r="A11" s="13" t="s">
        <v>213</v>
      </c>
      <c r="B11" s="2">
        <v>5</v>
      </c>
      <c r="C11" s="4">
        <v>460262500</v>
      </c>
      <c r="D11" s="13" t="s">
        <v>132</v>
      </c>
      <c r="E11" s="6" t="s">
        <v>17</v>
      </c>
      <c r="F11" s="13"/>
      <c r="G11" s="13">
        <v>87.8</v>
      </c>
      <c r="H11" s="13"/>
      <c r="I11" s="13">
        <v>109</v>
      </c>
      <c r="J11" s="13">
        <v>100</v>
      </c>
      <c r="K11" s="13"/>
      <c r="L11" s="13">
        <v>0</v>
      </c>
      <c r="M11" s="13">
        <v>209</v>
      </c>
      <c r="N11" s="13">
        <f t="shared" si="1"/>
        <v>209</v>
      </c>
      <c r="O11" s="13"/>
      <c r="P11" s="13">
        <v>60</v>
      </c>
      <c r="Q11" s="13"/>
      <c r="R11" s="13">
        <f t="shared" si="2"/>
        <v>149</v>
      </c>
      <c r="S11" s="13"/>
      <c r="T11" s="13">
        <v>140</v>
      </c>
      <c r="U11" s="13"/>
      <c r="V11" s="13">
        <f t="shared" si="0"/>
        <v>9</v>
      </c>
      <c r="W11" s="13">
        <f t="shared" si="5"/>
        <v>9</v>
      </c>
      <c r="X11" s="13"/>
      <c r="Y11" s="13"/>
      <c r="Z11" s="13"/>
      <c r="AA11" s="13">
        <f t="shared" si="3"/>
        <v>9</v>
      </c>
      <c r="AB11" s="13">
        <v>9</v>
      </c>
      <c r="AC11" s="13"/>
      <c r="AD11" s="13"/>
      <c r="AE11" s="13"/>
      <c r="AF11" s="56">
        <f t="shared" si="4"/>
        <v>9</v>
      </c>
      <c r="AG11" s="13"/>
    </row>
    <row r="12" spans="1:33">
      <c r="A12" s="13" t="s">
        <v>213</v>
      </c>
      <c r="B12" s="2">
        <v>6</v>
      </c>
      <c r="C12" s="4">
        <v>460262600</v>
      </c>
      <c r="D12" s="13" t="s">
        <v>132</v>
      </c>
      <c r="E12" s="6" t="s">
        <v>18</v>
      </c>
      <c r="F12" s="13"/>
      <c r="G12" s="15">
        <v>81</v>
      </c>
      <c r="H12" s="15"/>
      <c r="I12" s="15">
        <v>108</v>
      </c>
      <c r="J12" s="13">
        <v>100</v>
      </c>
      <c r="K12" s="13"/>
      <c r="L12" s="13">
        <v>0</v>
      </c>
      <c r="M12" s="13">
        <v>208</v>
      </c>
      <c r="N12" s="13">
        <f t="shared" si="1"/>
        <v>208</v>
      </c>
      <c r="O12" s="13"/>
      <c r="P12" s="13">
        <v>60</v>
      </c>
      <c r="Q12" s="13"/>
      <c r="R12" s="13">
        <f t="shared" si="2"/>
        <v>148</v>
      </c>
      <c r="S12" s="13"/>
      <c r="T12" s="13">
        <v>140</v>
      </c>
      <c r="U12" s="13"/>
      <c r="V12" s="13">
        <f t="shared" si="0"/>
        <v>8</v>
      </c>
      <c r="W12" s="13">
        <f t="shared" si="5"/>
        <v>8</v>
      </c>
      <c r="X12" s="13"/>
      <c r="Y12" s="13"/>
      <c r="Z12" s="13"/>
      <c r="AA12" s="13">
        <f t="shared" si="3"/>
        <v>8</v>
      </c>
      <c r="AB12" s="13">
        <v>8</v>
      </c>
      <c r="AC12" s="13"/>
      <c r="AD12" s="13"/>
      <c r="AE12" s="13"/>
      <c r="AF12" s="56">
        <f t="shared" si="4"/>
        <v>8</v>
      </c>
      <c r="AG12" s="13"/>
    </row>
    <row r="13" spans="1:33">
      <c r="A13" s="13" t="s">
        <v>213</v>
      </c>
      <c r="B13" s="2">
        <v>7</v>
      </c>
      <c r="C13" s="4">
        <v>460263900</v>
      </c>
      <c r="D13" s="13" t="s">
        <v>133</v>
      </c>
      <c r="E13" s="6" t="s">
        <v>19</v>
      </c>
      <c r="F13" s="13"/>
      <c r="G13" s="13">
        <v>103</v>
      </c>
      <c r="H13" s="13"/>
      <c r="I13" s="13">
        <v>29</v>
      </c>
      <c r="J13" s="13">
        <v>100</v>
      </c>
      <c r="K13" s="13"/>
      <c r="L13" s="13">
        <v>0</v>
      </c>
      <c r="M13" s="13">
        <v>129</v>
      </c>
      <c r="N13" s="13">
        <f t="shared" si="1"/>
        <v>129</v>
      </c>
      <c r="O13" s="13"/>
      <c r="P13" s="13">
        <v>30</v>
      </c>
      <c r="Q13" s="13"/>
      <c r="R13" s="13">
        <f t="shared" si="2"/>
        <v>99</v>
      </c>
      <c r="S13" s="13"/>
      <c r="T13" s="13">
        <v>80</v>
      </c>
      <c r="U13" s="13"/>
      <c r="V13" s="13">
        <f t="shared" si="0"/>
        <v>19</v>
      </c>
      <c r="W13" s="13">
        <f t="shared" si="5"/>
        <v>19</v>
      </c>
      <c r="X13" s="13"/>
      <c r="Y13" s="13"/>
      <c r="Z13" s="13"/>
      <c r="AA13" s="13">
        <f t="shared" si="3"/>
        <v>19</v>
      </c>
      <c r="AB13" s="13">
        <v>19</v>
      </c>
      <c r="AC13" s="13"/>
      <c r="AD13" s="13"/>
      <c r="AE13" s="13"/>
      <c r="AF13" s="56">
        <f t="shared" si="4"/>
        <v>19</v>
      </c>
      <c r="AG13" s="13"/>
    </row>
    <row r="14" spans="1:33">
      <c r="A14" s="13" t="s">
        <v>213</v>
      </c>
      <c r="B14" s="2">
        <v>8</v>
      </c>
      <c r="C14" s="4">
        <v>460264000</v>
      </c>
      <c r="D14" s="13" t="s">
        <v>134</v>
      </c>
      <c r="E14" s="6" t="s">
        <v>20</v>
      </c>
      <c r="F14" s="13"/>
      <c r="G14" s="13">
        <v>78</v>
      </c>
      <c r="H14" s="13"/>
      <c r="I14" s="13">
        <v>95</v>
      </c>
      <c r="J14" s="13"/>
      <c r="K14" s="13"/>
      <c r="L14" s="13">
        <v>0</v>
      </c>
      <c r="M14" s="13">
        <v>95</v>
      </c>
      <c r="N14" s="13">
        <f t="shared" si="1"/>
        <v>95</v>
      </c>
      <c r="O14" s="13"/>
      <c r="P14" s="13">
        <v>45</v>
      </c>
      <c r="Q14" s="13"/>
      <c r="R14" s="13">
        <f t="shared" si="2"/>
        <v>50</v>
      </c>
      <c r="S14" s="13"/>
      <c r="T14" s="13">
        <v>50</v>
      </c>
      <c r="U14" s="13"/>
      <c r="V14" s="13">
        <f t="shared" si="0"/>
        <v>0</v>
      </c>
      <c r="W14" s="13">
        <f t="shared" si="5"/>
        <v>0</v>
      </c>
      <c r="X14" s="13"/>
      <c r="Y14" s="13"/>
      <c r="Z14" s="13"/>
      <c r="AA14" s="13">
        <f t="shared" si="3"/>
        <v>0</v>
      </c>
      <c r="AB14" s="13">
        <v>0</v>
      </c>
      <c r="AC14" s="13"/>
      <c r="AD14" s="13"/>
      <c r="AE14" s="13"/>
      <c r="AF14" s="56">
        <f t="shared" si="4"/>
        <v>0</v>
      </c>
      <c r="AG14" s="13"/>
    </row>
    <row r="15" spans="1:33">
      <c r="A15" s="13" t="s">
        <v>213</v>
      </c>
      <c r="B15" s="2">
        <v>9</v>
      </c>
      <c r="C15" s="4">
        <v>460264100</v>
      </c>
      <c r="D15" s="13" t="s">
        <v>134</v>
      </c>
      <c r="E15" s="6" t="s">
        <v>21</v>
      </c>
      <c r="F15" s="13"/>
      <c r="G15" s="13">
        <v>88</v>
      </c>
      <c r="H15" s="13"/>
      <c r="I15" s="13">
        <v>60</v>
      </c>
      <c r="J15" s="13">
        <v>100</v>
      </c>
      <c r="K15" s="13"/>
      <c r="L15" s="13">
        <v>0</v>
      </c>
      <c r="M15" s="13">
        <v>160</v>
      </c>
      <c r="N15" s="13">
        <f t="shared" si="1"/>
        <v>160</v>
      </c>
      <c r="O15" s="13"/>
      <c r="P15" s="13">
        <v>30</v>
      </c>
      <c r="Q15" s="13"/>
      <c r="R15" s="13">
        <f t="shared" si="2"/>
        <v>130</v>
      </c>
      <c r="S15" s="13"/>
      <c r="T15" s="13">
        <v>80</v>
      </c>
      <c r="U15" s="13"/>
      <c r="V15" s="13">
        <f t="shared" si="0"/>
        <v>50</v>
      </c>
      <c r="W15" s="13">
        <f t="shared" si="5"/>
        <v>50</v>
      </c>
      <c r="X15" s="13"/>
      <c r="Y15" s="13"/>
      <c r="Z15" s="13"/>
      <c r="AA15" s="13">
        <f t="shared" si="3"/>
        <v>50</v>
      </c>
      <c r="AB15" s="13">
        <v>50</v>
      </c>
      <c r="AC15" s="13"/>
      <c r="AD15" s="13"/>
      <c r="AE15" s="13"/>
      <c r="AF15" s="56">
        <f t="shared" si="4"/>
        <v>50</v>
      </c>
      <c r="AG15" s="13"/>
    </row>
    <row r="16" spans="1:33">
      <c r="A16" s="13" t="s">
        <v>213</v>
      </c>
      <c r="B16" s="2">
        <v>10</v>
      </c>
      <c r="C16" s="4">
        <v>460265700</v>
      </c>
      <c r="D16" s="13" t="s">
        <v>135</v>
      </c>
      <c r="E16" s="6" t="s">
        <v>22</v>
      </c>
      <c r="F16" s="13"/>
      <c r="G16" s="13">
        <v>28.2</v>
      </c>
      <c r="H16" s="13"/>
      <c r="I16" s="13">
        <v>12</v>
      </c>
      <c r="J16" s="13"/>
      <c r="K16" s="13"/>
      <c r="L16" s="13">
        <v>0</v>
      </c>
      <c r="M16" s="13">
        <v>12</v>
      </c>
      <c r="N16" s="13">
        <f t="shared" si="1"/>
        <v>12</v>
      </c>
      <c r="O16" s="13"/>
      <c r="P16" s="13"/>
      <c r="Q16" s="13"/>
      <c r="R16" s="13">
        <f t="shared" si="2"/>
        <v>12</v>
      </c>
      <c r="S16" s="13"/>
      <c r="T16" s="13"/>
      <c r="U16" s="13"/>
      <c r="V16" s="13">
        <f t="shared" si="0"/>
        <v>12</v>
      </c>
      <c r="W16" s="13">
        <f t="shared" si="5"/>
        <v>12</v>
      </c>
      <c r="X16" s="13"/>
      <c r="Y16" s="13"/>
      <c r="Z16" s="13"/>
      <c r="AA16" s="13">
        <f t="shared" si="3"/>
        <v>12</v>
      </c>
      <c r="AB16" s="13">
        <v>12</v>
      </c>
      <c r="AC16" s="13"/>
      <c r="AD16" s="13"/>
      <c r="AE16" s="13"/>
      <c r="AF16" s="56">
        <f t="shared" si="4"/>
        <v>12</v>
      </c>
      <c r="AG16" s="13"/>
    </row>
    <row r="17" spans="1:33">
      <c r="A17" s="13" t="s">
        <v>213</v>
      </c>
      <c r="B17" s="2">
        <v>11</v>
      </c>
      <c r="C17" s="4">
        <v>460265800</v>
      </c>
      <c r="D17" s="13" t="s">
        <v>135</v>
      </c>
      <c r="E17" s="6" t="s">
        <v>23</v>
      </c>
      <c r="F17" s="13"/>
      <c r="G17" s="13">
        <v>29.7</v>
      </c>
      <c r="H17" s="13"/>
      <c r="I17" s="13">
        <v>24</v>
      </c>
      <c r="J17" s="13"/>
      <c r="K17" s="13"/>
      <c r="L17" s="13">
        <v>0</v>
      </c>
      <c r="M17" s="13">
        <v>24</v>
      </c>
      <c r="N17" s="13">
        <f t="shared" si="1"/>
        <v>24</v>
      </c>
      <c r="O17" s="13"/>
      <c r="P17" s="13"/>
      <c r="Q17" s="13"/>
      <c r="R17" s="13">
        <f t="shared" si="2"/>
        <v>24</v>
      </c>
      <c r="S17" s="13"/>
      <c r="T17" s="13"/>
      <c r="U17" s="13"/>
      <c r="V17" s="13">
        <f t="shared" si="0"/>
        <v>24</v>
      </c>
      <c r="W17" s="13">
        <f t="shared" si="5"/>
        <v>24</v>
      </c>
      <c r="X17" s="13"/>
      <c r="Y17" s="13"/>
      <c r="Z17" s="13"/>
      <c r="AA17" s="13">
        <f t="shared" si="3"/>
        <v>24</v>
      </c>
      <c r="AB17" s="13">
        <v>24</v>
      </c>
      <c r="AC17" s="13"/>
      <c r="AD17" s="13"/>
      <c r="AE17" s="13"/>
      <c r="AF17" s="56">
        <f t="shared" si="4"/>
        <v>24</v>
      </c>
      <c r="AG17" s="13"/>
    </row>
    <row r="18" spans="1:33">
      <c r="A18" s="13" t="s">
        <v>213</v>
      </c>
      <c r="B18" s="2">
        <v>12</v>
      </c>
      <c r="C18" s="4">
        <v>460265900</v>
      </c>
      <c r="D18" s="13" t="s">
        <v>135</v>
      </c>
      <c r="E18" s="6" t="s">
        <v>24</v>
      </c>
      <c r="F18" s="13"/>
      <c r="G18" s="13">
        <v>29.7</v>
      </c>
      <c r="H18" s="13"/>
      <c r="I18" s="13">
        <v>24</v>
      </c>
      <c r="J18" s="13"/>
      <c r="K18" s="13"/>
      <c r="L18" s="13">
        <v>0</v>
      </c>
      <c r="M18" s="13">
        <v>24</v>
      </c>
      <c r="N18" s="13">
        <f t="shared" si="1"/>
        <v>24</v>
      </c>
      <c r="O18" s="13"/>
      <c r="P18" s="13"/>
      <c r="Q18" s="13"/>
      <c r="R18" s="13">
        <f t="shared" si="2"/>
        <v>24</v>
      </c>
      <c r="S18" s="13"/>
      <c r="T18" s="13"/>
      <c r="U18" s="13"/>
      <c r="V18" s="13">
        <f t="shared" si="0"/>
        <v>24</v>
      </c>
      <c r="W18" s="13">
        <f t="shared" si="5"/>
        <v>24</v>
      </c>
      <c r="X18" s="13"/>
      <c r="Y18" s="13"/>
      <c r="Z18" s="13"/>
      <c r="AA18" s="13">
        <f t="shared" si="3"/>
        <v>24</v>
      </c>
      <c r="AB18" s="13">
        <v>24</v>
      </c>
      <c r="AC18" s="13"/>
      <c r="AD18" s="13"/>
      <c r="AE18" s="13"/>
      <c r="AF18" s="56">
        <f t="shared" si="4"/>
        <v>24</v>
      </c>
      <c r="AG18" s="13"/>
    </row>
    <row r="19" spans="1:33">
      <c r="A19" s="13" t="s">
        <v>213</v>
      </c>
      <c r="B19" s="2">
        <v>13</v>
      </c>
      <c r="C19" s="4">
        <v>460266000</v>
      </c>
      <c r="D19" s="13" t="s">
        <v>135</v>
      </c>
      <c r="E19" s="6" t="s">
        <v>25</v>
      </c>
      <c r="F19" s="13"/>
      <c r="G19" s="13">
        <v>30.3</v>
      </c>
      <c r="H19" s="13"/>
      <c r="I19" s="13">
        <v>12</v>
      </c>
      <c r="J19" s="13"/>
      <c r="K19" s="13"/>
      <c r="L19" s="13">
        <v>0</v>
      </c>
      <c r="M19" s="13">
        <v>12</v>
      </c>
      <c r="N19" s="13">
        <f t="shared" si="1"/>
        <v>12</v>
      </c>
      <c r="O19" s="13"/>
      <c r="P19" s="13"/>
      <c r="Q19" s="13"/>
      <c r="R19" s="13">
        <f t="shared" si="2"/>
        <v>12</v>
      </c>
      <c r="S19" s="13"/>
      <c r="T19" s="13"/>
      <c r="U19" s="13"/>
      <c r="V19" s="13">
        <f t="shared" si="0"/>
        <v>12</v>
      </c>
      <c r="W19" s="13">
        <f t="shared" si="5"/>
        <v>12</v>
      </c>
      <c r="X19" s="13"/>
      <c r="Y19" s="13"/>
      <c r="Z19" s="13"/>
      <c r="AA19" s="13">
        <f t="shared" si="3"/>
        <v>12</v>
      </c>
      <c r="AB19" s="13">
        <v>12</v>
      </c>
      <c r="AC19" s="13"/>
      <c r="AD19" s="13"/>
      <c r="AE19" s="13"/>
      <c r="AF19" s="56">
        <f t="shared" si="4"/>
        <v>12</v>
      </c>
      <c r="AG19" s="13"/>
    </row>
    <row r="20" spans="1:33">
      <c r="A20" s="13" t="s">
        <v>215</v>
      </c>
      <c r="B20" s="2">
        <v>14</v>
      </c>
      <c r="C20" s="4">
        <v>500062300</v>
      </c>
      <c r="D20" s="13" t="s">
        <v>136</v>
      </c>
      <c r="E20" s="6" t="s">
        <v>26</v>
      </c>
      <c r="F20" s="13"/>
      <c r="G20" s="13">
        <v>1300</v>
      </c>
      <c r="H20" s="13"/>
      <c r="I20" s="13">
        <v>17</v>
      </c>
      <c r="J20" s="13">
        <v>100</v>
      </c>
      <c r="K20" s="13"/>
      <c r="L20" s="13">
        <v>0</v>
      </c>
      <c r="M20" s="13">
        <v>117</v>
      </c>
      <c r="N20" s="13">
        <f t="shared" si="1"/>
        <v>117</v>
      </c>
      <c r="O20" s="13"/>
      <c r="P20" s="13">
        <v>42</v>
      </c>
      <c r="Q20" s="13"/>
      <c r="R20" s="13">
        <f t="shared" si="2"/>
        <v>75</v>
      </c>
      <c r="S20" s="13"/>
      <c r="T20" s="13">
        <v>75</v>
      </c>
      <c r="U20" s="13"/>
      <c r="V20" s="13">
        <f t="shared" si="0"/>
        <v>0</v>
      </c>
      <c r="W20" s="13">
        <f t="shared" si="5"/>
        <v>0</v>
      </c>
      <c r="X20" s="13"/>
      <c r="Y20" s="13"/>
      <c r="Z20" s="13"/>
      <c r="AA20" s="13">
        <f t="shared" si="3"/>
        <v>0</v>
      </c>
      <c r="AB20" s="13">
        <v>0</v>
      </c>
      <c r="AC20" s="13"/>
      <c r="AD20" s="13"/>
      <c r="AE20" s="13"/>
      <c r="AF20" s="56">
        <f t="shared" si="4"/>
        <v>0</v>
      </c>
      <c r="AG20" s="13"/>
    </row>
    <row r="21" spans="1:33">
      <c r="A21" s="13" t="s">
        <v>215</v>
      </c>
      <c r="B21" s="2">
        <v>15</v>
      </c>
      <c r="C21" s="4">
        <v>500062400</v>
      </c>
      <c r="D21" s="13" t="s">
        <v>136</v>
      </c>
      <c r="E21" s="6" t="s">
        <v>27</v>
      </c>
      <c r="F21" s="13"/>
      <c r="G21" s="13">
        <v>700</v>
      </c>
      <c r="H21" s="13"/>
      <c r="I21" s="13">
        <v>712</v>
      </c>
      <c r="J21" s="13"/>
      <c r="K21" s="13">
        <v>225</v>
      </c>
      <c r="L21" s="13">
        <v>80</v>
      </c>
      <c r="M21" s="13">
        <v>487</v>
      </c>
      <c r="N21" s="13">
        <f t="shared" si="1"/>
        <v>487</v>
      </c>
      <c r="O21" s="13"/>
      <c r="P21" s="13">
        <v>287</v>
      </c>
      <c r="Q21" s="13"/>
      <c r="R21" s="13">
        <f t="shared" si="2"/>
        <v>200</v>
      </c>
      <c r="S21" s="13"/>
      <c r="T21" s="13">
        <v>190</v>
      </c>
      <c r="U21" s="13"/>
      <c r="V21" s="13">
        <f t="shared" si="0"/>
        <v>10</v>
      </c>
      <c r="W21" s="13">
        <f t="shared" si="5"/>
        <v>10</v>
      </c>
      <c r="X21" s="13"/>
      <c r="Y21" s="13"/>
      <c r="Z21" s="13"/>
      <c r="AA21" s="13">
        <f t="shared" si="3"/>
        <v>10</v>
      </c>
      <c r="AB21" s="13">
        <v>10</v>
      </c>
      <c r="AC21" s="13"/>
      <c r="AD21" s="13">
        <v>10</v>
      </c>
      <c r="AE21" s="13"/>
      <c r="AF21" s="56">
        <f t="shared" si="4"/>
        <v>0</v>
      </c>
      <c r="AG21" s="13"/>
    </row>
    <row r="22" spans="1:33">
      <c r="A22" s="13" t="s">
        <v>215</v>
      </c>
      <c r="B22" s="2">
        <v>16</v>
      </c>
      <c r="C22" s="4">
        <v>500062601</v>
      </c>
      <c r="D22" s="13" t="s">
        <v>136</v>
      </c>
      <c r="E22" s="6" t="s">
        <v>28</v>
      </c>
      <c r="F22" s="13"/>
      <c r="G22" s="13">
        <v>2000</v>
      </c>
      <c r="H22" s="13"/>
      <c r="I22" s="13">
        <v>242</v>
      </c>
      <c r="J22" s="13"/>
      <c r="K22" s="13">
        <v>42</v>
      </c>
      <c r="L22" s="13">
        <v>42</v>
      </c>
      <c r="M22" s="13">
        <v>200</v>
      </c>
      <c r="N22" s="13">
        <f t="shared" si="1"/>
        <v>200</v>
      </c>
      <c r="O22" s="13"/>
      <c r="P22" s="13">
        <v>115</v>
      </c>
      <c r="Q22" s="13"/>
      <c r="R22" s="13">
        <f t="shared" si="2"/>
        <v>85</v>
      </c>
      <c r="S22" s="13"/>
      <c r="T22" s="13">
        <v>60</v>
      </c>
      <c r="U22" s="13"/>
      <c r="V22" s="13">
        <f t="shared" si="0"/>
        <v>25</v>
      </c>
      <c r="W22" s="13">
        <f t="shared" si="5"/>
        <v>25</v>
      </c>
      <c r="X22" s="13"/>
      <c r="Y22" s="13"/>
      <c r="Z22" s="13"/>
      <c r="AA22" s="13">
        <f t="shared" si="3"/>
        <v>25</v>
      </c>
      <c r="AB22" s="13">
        <v>25</v>
      </c>
      <c r="AC22" s="13"/>
      <c r="AD22" s="13"/>
      <c r="AE22" s="13"/>
      <c r="AF22" s="56">
        <f t="shared" si="4"/>
        <v>25</v>
      </c>
      <c r="AG22" s="13"/>
    </row>
    <row r="23" spans="1:33">
      <c r="A23" s="13" t="s">
        <v>215</v>
      </c>
      <c r="B23" s="2">
        <v>17</v>
      </c>
      <c r="C23" s="4">
        <v>500062700</v>
      </c>
      <c r="D23" s="13" t="s">
        <v>136</v>
      </c>
      <c r="E23" s="6" t="s">
        <v>29</v>
      </c>
      <c r="F23" s="13"/>
      <c r="G23" s="13">
        <v>400</v>
      </c>
      <c r="H23" s="13"/>
      <c r="I23" s="13">
        <v>71</v>
      </c>
      <c r="J23" s="13">
        <v>100</v>
      </c>
      <c r="K23" s="13"/>
      <c r="L23" s="24">
        <v>0</v>
      </c>
      <c r="M23" s="13">
        <v>171</v>
      </c>
      <c r="N23" s="13">
        <f t="shared" si="1"/>
        <v>171</v>
      </c>
      <c r="O23" s="13"/>
      <c r="P23" s="13">
        <v>30</v>
      </c>
      <c r="Q23" s="13"/>
      <c r="R23" s="13">
        <f t="shared" si="2"/>
        <v>141</v>
      </c>
      <c r="S23" s="13"/>
      <c r="T23" s="13">
        <v>100</v>
      </c>
      <c r="U23" s="13"/>
      <c r="V23" s="13">
        <f t="shared" si="0"/>
        <v>41</v>
      </c>
      <c r="W23" s="13">
        <f t="shared" si="5"/>
        <v>41</v>
      </c>
      <c r="X23" s="13"/>
      <c r="Y23" s="13">
        <v>41</v>
      </c>
      <c r="Z23" s="13"/>
      <c r="AA23" s="13">
        <f t="shared" si="3"/>
        <v>0</v>
      </c>
      <c r="AB23" s="13">
        <v>0</v>
      </c>
      <c r="AC23" s="13"/>
      <c r="AD23" s="13"/>
      <c r="AE23" s="13"/>
      <c r="AF23" s="56">
        <f t="shared" si="4"/>
        <v>0</v>
      </c>
      <c r="AG23" s="13"/>
    </row>
    <row r="24" spans="1:33">
      <c r="A24" s="13" t="s">
        <v>217</v>
      </c>
      <c r="B24" s="2">
        <v>18</v>
      </c>
      <c r="C24" s="4">
        <v>500063200</v>
      </c>
      <c r="D24" s="13" t="s">
        <v>137</v>
      </c>
      <c r="E24" s="6" t="s">
        <v>30</v>
      </c>
      <c r="F24" s="13"/>
      <c r="G24" s="13">
        <v>1317</v>
      </c>
      <c r="H24" s="13"/>
      <c r="I24" s="13">
        <v>58</v>
      </c>
      <c r="J24" s="13"/>
      <c r="K24" s="13"/>
      <c r="L24" s="13">
        <v>0</v>
      </c>
      <c r="M24" s="13">
        <v>58</v>
      </c>
      <c r="N24" s="13">
        <f t="shared" si="1"/>
        <v>58</v>
      </c>
      <c r="O24" s="13"/>
      <c r="P24" s="13"/>
      <c r="Q24" s="13"/>
      <c r="R24" s="13">
        <f t="shared" si="2"/>
        <v>58</v>
      </c>
      <c r="S24" s="13"/>
      <c r="T24" s="13"/>
      <c r="U24" s="13"/>
      <c r="V24" s="13">
        <f t="shared" si="0"/>
        <v>58</v>
      </c>
      <c r="W24" s="13">
        <f t="shared" si="5"/>
        <v>58</v>
      </c>
      <c r="X24" s="13"/>
      <c r="Y24" s="13"/>
      <c r="Z24" s="13"/>
      <c r="AA24" s="13">
        <f t="shared" si="3"/>
        <v>58</v>
      </c>
      <c r="AB24" s="13">
        <v>58</v>
      </c>
      <c r="AC24" s="13"/>
      <c r="AD24" s="13"/>
      <c r="AE24" s="13"/>
      <c r="AF24" s="56">
        <f t="shared" si="4"/>
        <v>58</v>
      </c>
      <c r="AG24" s="13"/>
    </row>
    <row r="25" spans="1:33">
      <c r="A25" s="13" t="s">
        <v>215</v>
      </c>
      <c r="B25" s="2">
        <v>19</v>
      </c>
      <c r="C25" s="4">
        <v>500063300</v>
      </c>
      <c r="D25" s="13" t="s">
        <v>137</v>
      </c>
      <c r="E25" s="6" t="s">
        <v>31</v>
      </c>
      <c r="F25" s="13"/>
      <c r="G25" s="13">
        <v>399</v>
      </c>
      <c r="H25" s="13"/>
      <c r="I25" s="13">
        <v>13</v>
      </c>
      <c r="J25" s="13"/>
      <c r="K25" s="13"/>
      <c r="L25" s="13">
        <v>0</v>
      </c>
      <c r="M25" s="13">
        <v>13</v>
      </c>
      <c r="N25" s="13">
        <f t="shared" si="1"/>
        <v>13</v>
      </c>
      <c r="O25" s="13"/>
      <c r="P25" s="13"/>
      <c r="Q25" s="13"/>
      <c r="R25" s="13">
        <f t="shared" si="2"/>
        <v>13</v>
      </c>
      <c r="S25" s="13"/>
      <c r="T25" s="13"/>
      <c r="U25" s="13"/>
      <c r="V25" s="13">
        <f t="shared" si="0"/>
        <v>13</v>
      </c>
      <c r="W25" s="13">
        <f t="shared" si="5"/>
        <v>13</v>
      </c>
      <c r="X25" s="13"/>
      <c r="Y25" s="13"/>
      <c r="Z25" s="13"/>
      <c r="AA25" s="13">
        <f t="shared" si="3"/>
        <v>13</v>
      </c>
      <c r="AB25" s="13">
        <v>13</v>
      </c>
      <c r="AC25" s="13"/>
      <c r="AD25" s="13"/>
      <c r="AE25" s="13"/>
      <c r="AF25" s="56">
        <f t="shared" si="4"/>
        <v>13</v>
      </c>
      <c r="AG25" s="13"/>
    </row>
    <row r="26" spans="1:33">
      <c r="A26" s="13" t="s">
        <v>215</v>
      </c>
      <c r="B26" s="2">
        <v>20</v>
      </c>
      <c r="C26" s="4">
        <v>500063400</v>
      </c>
      <c r="D26" s="13" t="s">
        <v>136</v>
      </c>
      <c r="E26" s="6" t="s">
        <v>32</v>
      </c>
      <c r="F26" s="13"/>
      <c r="G26" s="13">
        <v>1800</v>
      </c>
      <c r="H26" s="13"/>
      <c r="I26" s="13">
        <v>18</v>
      </c>
      <c r="J26" s="13"/>
      <c r="K26" s="13"/>
      <c r="L26" s="13">
        <v>0</v>
      </c>
      <c r="M26" s="13">
        <v>18</v>
      </c>
      <c r="N26" s="13">
        <f t="shared" si="1"/>
        <v>18</v>
      </c>
      <c r="O26" s="13"/>
      <c r="P26" s="13"/>
      <c r="Q26" s="13"/>
      <c r="R26" s="13">
        <f t="shared" si="2"/>
        <v>18</v>
      </c>
      <c r="S26" s="13"/>
      <c r="T26" s="13"/>
      <c r="U26" s="13"/>
      <c r="V26" s="13">
        <f t="shared" si="0"/>
        <v>18</v>
      </c>
      <c r="W26" s="13">
        <f t="shared" si="5"/>
        <v>18</v>
      </c>
      <c r="X26" s="13"/>
      <c r="Y26" s="13"/>
      <c r="Z26" s="13"/>
      <c r="AA26" s="13">
        <f t="shared" si="3"/>
        <v>18</v>
      </c>
      <c r="AB26" s="13">
        <v>18</v>
      </c>
      <c r="AC26" s="13"/>
      <c r="AD26" s="13"/>
      <c r="AE26" s="13"/>
      <c r="AF26" s="56">
        <f t="shared" si="4"/>
        <v>18</v>
      </c>
      <c r="AG26" s="13"/>
    </row>
    <row r="27" spans="1:33">
      <c r="A27" s="13" t="s">
        <v>214</v>
      </c>
      <c r="B27" s="2">
        <v>21</v>
      </c>
      <c r="C27" s="4">
        <v>510026201</v>
      </c>
      <c r="D27" s="13" t="s">
        <v>138</v>
      </c>
      <c r="E27" s="6" t="s">
        <v>33</v>
      </c>
      <c r="F27" s="13"/>
      <c r="G27" s="13">
        <v>4.4000000000000004</v>
      </c>
      <c r="H27" s="13"/>
      <c r="I27" s="13">
        <v>500</v>
      </c>
      <c r="J27" s="13"/>
      <c r="K27" s="13">
        <v>40</v>
      </c>
      <c r="L27" s="13">
        <v>40</v>
      </c>
      <c r="M27" s="13">
        <v>463</v>
      </c>
      <c r="N27" s="13">
        <f t="shared" si="1"/>
        <v>460</v>
      </c>
      <c r="O27" s="13"/>
      <c r="P27" s="13">
        <v>105</v>
      </c>
      <c r="Q27" s="13"/>
      <c r="R27" s="13">
        <f t="shared" si="2"/>
        <v>355</v>
      </c>
      <c r="S27" s="13"/>
      <c r="T27" s="13">
        <v>60</v>
      </c>
      <c r="U27" s="13"/>
      <c r="V27" s="13">
        <f t="shared" si="0"/>
        <v>295</v>
      </c>
      <c r="W27" s="13">
        <f>V27+3</f>
        <v>298</v>
      </c>
      <c r="X27" s="13"/>
      <c r="Y27" s="13"/>
      <c r="Z27" s="13"/>
      <c r="AA27" s="13">
        <f t="shared" si="3"/>
        <v>298</v>
      </c>
      <c r="AB27" s="13">
        <v>298</v>
      </c>
      <c r="AC27" s="13"/>
      <c r="AD27" s="13"/>
      <c r="AE27" s="13"/>
      <c r="AF27" s="56">
        <f t="shared" si="4"/>
        <v>298</v>
      </c>
      <c r="AG27" s="13"/>
    </row>
    <row r="28" spans="1:33">
      <c r="A28" s="13" t="s">
        <v>214</v>
      </c>
      <c r="B28" s="2">
        <v>22</v>
      </c>
      <c r="C28" s="4">
        <v>510026301</v>
      </c>
      <c r="D28" s="13" t="s">
        <v>138</v>
      </c>
      <c r="E28" s="6" t="s">
        <v>34</v>
      </c>
      <c r="F28" s="13"/>
      <c r="G28" s="13">
        <v>3</v>
      </c>
      <c r="H28" s="13"/>
      <c r="I28" s="13">
        <v>500</v>
      </c>
      <c r="J28" s="13"/>
      <c r="K28" s="13">
        <v>40</v>
      </c>
      <c r="L28" s="13">
        <v>40</v>
      </c>
      <c r="M28" s="13">
        <v>463</v>
      </c>
      <c r="N28" s="13">
        <f t="shared" si="1"/>
        <v>460</v>
      </c>
      <c r="O28" s="13"/>
      <c r="P28" s="13">
        <v>105</v>
      </c>
      <c r="Q28" s="13"/>
      <c r="R28" s="13">
        <f t="shared" si="2"/>
        <v>355</v>
      </c>
      <c r="S28" s="13"/>
      <c r="T28" s="13">
        <v>60</v>
      </c>
      <c r="U28" s="13"/>
      <c r="V28" s="13">
        <f t="shared" si="0"/>
        <v>295</v>
      </c>
      <c r="W28" s="13">
        <f>V28+3</f>
        <v>298</v>
      </c>
      <c r="X28" s="13"/>
      <c r="Y28" s="13"/>
      <c r="Z28" s="13"/>
      <c r="AA28" s="13">
        <f t="shared" si="3"/>
        <v>298</v>
      </c>
      <c r="AB28" s="13">
        <v>298</v>
      </c>
      <c r="AC28" s="13"/>
      <c r="AD28" s="13"/>
      <c r="AE28" s="13"/>
      <c r="AF28" s="56">
        <f t="shared" si="4"/>
        <v>298</v>
      </c>
      <c r="AG28" s="13"/>
    </row>
    <row r="29" spans="1:33">
      <c r="A29" s="13" t="s">
        <v>214</v>
      </c>
      <c r="B29" s="2">
        <v>23</v>
      </c>
      <c r="C29" s="4">
        <v>510026401</v>
      </c>
      <c r="D29" s="13" t="s">
        <v>138</v>
      </c>
      <c r="E29" s="6" t="s">
        <v>35</v>
      </c>
      <c r="F29" s="13"/>
      <c r="G29" s="13">
        <v>2.6</v>
      </c>
      <c r="H29" s="13"/>
      <c r="I29" s="13">
        <v>480</v>
      </c>
      <c r="J29" s="13"/>
      <c r="K29" s="13">
        <v>40</v>
      </c>
      <c r="L29" s="13">
        <v>40</v>
      </c>
      <c r="M29" s="13">
        <v>441</v>
      </c>
      <c r="N29" s="54">
        <f t="shared" si="1"/>
        <v>440</v>
      </c>
      <c r="O29" s="13"/>
      <c r="P29" s="13">
        <v>105</v>
      </c>
      <c r="Q29" s="13"/>
      <c r="R29" s="13">
        <f t="shared" si="2"/>
        <v>335</v>
      </c>
      <c r="S29" s="13"/>
      <c r="T29" s="13">
        <v>60</v>
      </c>
      <c r="U29" s="13"/>
      <c r="V29" s="13">
        <f t="shared" si="0"/>
        <v>275</v>
      </c>
      <c r="W29" s="13">
        <f>V29+1</f>
        <v>276</v>
      </c>
      <c r="X29" s="13"/>
      <c r="Y29" s="13"/>
      <c r="Z29" s="13"/>
      <c r="AA29" s="13">
        <f t="shared" si="3"/>
        <v>276</v>
      </c>
      <c r="AB29" s="13">
        <v>276</v>
      </c>
      <c r="AC29" s="13"/>
      <c r="AD29" s="13"/>
      <c r="AE29" s="13"/>
      <c r="AF29" s="56">
        <f t="shared" si="4"/>
        <v>276</v>
      </c>
      <c r="AG29" s="13"/>
    </row>
    <row r="30" spans="1:33">
      <c r="A30" s="13" t="s">
        <v>217</v>
      </c>
      <c r="B30" s="2">
        <v>24</v>
      </c>
      <c r="C30" s="4">
        <v>510035300</v>
      </c>
      <c r="D30" s="13" t="s">
        <v>139</v>
      </c>
      <c r="E30" s="6" t="s">
        <v>36</v>
      </c>
      <c r="F30" s="13"/>
      <c r="G30" s="13">
        <v>3.3</v>
      </c>
      <c r="H30" s="13"/>
      <c r="I30" s="13">
        <v>5000</v>
      </c>
      <c r="J30" s="13"/>
      <c r="K30" s="13">
        <v>1000</v>
      </c>
      <c r="L30" s="13">
        <v>1000</v>
      </c>
      <c r="M30" s="13">
        <v>4000</v>
      </c>
      <c r="N30" s="13">
        <f t="shared" si="1"/>
        <v>4000</v>
      </c>
      <c r="O30" s="13"/>
      <c r="P30" s="13">
        <v>1000</v>
      </c>
      <c r="Q30" s="13"/>
      <c r="R30" s="13">
        <f t="shared" si="2"/>
        <v>3000</v>
      </c>
      <c r="S30" s="13"/>
      <c r="T30" s="13">
        <v>540</v>
      </c>
      <c r="U30" s="13"/>
      <c r="V30" s="13">
        <f t="shared" si="0"/>
        <v>2460</v>
      </c>
      <c r="W30" s="13">
        <f t="shared" si="5"/>
        <v>2460</v>
      </c>
      <c r="X30" s="13"/>
      <c r="Y30" s="13"/>
      <c r="Z30" s="13"/>
      <c r="AA30" s="13">
        <f t="shared" si="3"/>
        <v>2460</v>
      </c>
      <c r="AB30" s="13">
        <v>2460</v>
      </c>
      <c r="AC30" s="13"/>
      <c r="AD30" s="13"/>
      <c r="AE30" s="13"/>
      <c r="AF30" s="56">
        <f t="shared" si="4"/>
        <v>2460</v>
      </c>
      <c r="AG30" s="13"/>
    </row>
    <row r="31" spans="1:33">
      <c r="A31" s="13" t="s">
        <v>214</v>
      </c>
      <c r="B31" s="2">
        <v>25</v>
      </c>
      <c r="C31" s="4">
        <v>510039901</v>
      </c>
      <c r="D31" s="13" t="s">
        <v>138</v>
      </c>
      <c r="E31" s="6" t="s">
        <v>37</v>
      </c>
      <c r="F31" s="13"/>
      <c r="G31" s="13">
        <v>7.82</v>
      </c>
      <c r="H31" s="13"/>
      <c r="I31" s="13">
        <v>500</v>
      </c>
      <c r="J31" s="13"/>
      <c r="K31" s="13">
        <v>40</v>
      </c>
      <c r="L31" s="13">
        <v>40</v>
      </c>
      <c r="M31" s="13">
        <v>460</v>
      </c>
      <c r="N31" s="13">
        <f t="shared" si="1"/>
        <v>460</v>
      </c>
      <c r="O31" s="13"/>
      <c r="P31" s="13">
        <v>105</v>
      </c>
      <c r="Q31" s="13"/>
      <c r="R31" s="13">
        <f t="shared" si="2"/>
        <v>355</v>
      </c>
      <c r="S31" s="13"/>
      <c r="T31" s="13">
        <v>60</v>
      </c>
      <c r="U31" s="13"/>
      <c r="V31" s="13">
        <f t="shared" si="0"/>
        <v>295</v>
      </c>
      <c r="W31" s="13">
        <f t="shared" si="5"/>
        <v>295</v>
      </c>
      <c r="X31" s="13"/>
      <c r="Y31" s="13"/>
      <c r="Z31" s="13"/>
      <c r="AA31" s="13">
        <f t="shared" si="3"/>
        <v>295</v>
      </c>
      <c r="AB31" s="13">
        <v>295</v>
      </c>
      <c r="AC31" s="13"/>
      <c r="AD31" s="13"/>
      <c r="AE31" s="13"/>
      <c r="AF31" s="56">
        <f t="shared" si="4"/>
        <v>295</v>
      </c>
      <c r="AG31" s="13"/>
    </row>
    <row r="32" spans="1:33">
      <c r="A32" s="13" t="s">
        <v>214</v>
      </c>
      <c r="B32" s="2">
        <v>26</v>
      </c>
      <c r="C32" s="4">
        <v>510040301</v>
      </c>
      <c r="D32" s="13" t="s">
        <v>138</v>
      </c>
      <c r="E32" s="6" t="s">
        <v>38</v>
      </c>
      <c r="F32" s="13"/>
      <c r="G32" s="13">
        <v>11</v>
      </c>
      <c r="H32" s="13"/>
      <c r="I32" s="13">
        <v>500</v>
      </c>
      <c r="J32" s="13"/>
      <c r="K32" s="13">
        <v>40</v>
      </c>
      <c r="L32" s="13">
        <v>40</v>
      </c>
      <c r="M32" s="13">
        <v>466</v>
      </c>
      <c r="N32" s="54">
        <f>(I32+J32)-K32</f>
        <v>460</v>
      </c>
      <c r="O32" s="13"/>
      <c r="P32" s="13">
        <v>105</v>
      </c>
      <c r="Q32" s="13"/>
      <c r="R32" s="13">
        <f>N32+O32-P32</f>
        <v>355</v>
      </c>
      <c r="S32" s="13"/>
      <c r="T32" s="13">
        <v>60</v>
      </c>
      <c r="U32" s="13"/>
      <c r="V32" s="13">
        <f>R32+S32-T32</f>
        <v>295</v>
      </c>
      <c r="W32" s="13">
        <f>V32+6</f>
        <v>301</v>
      </c>
      <c r="X32" s="13"/>
      <c r="Y32" s="13"/>
      <c r="Z32" s="13"/>
      <c r="AA32" s="13">
        <f t="shared" si="3"/>
        <v>301</v>
      </c>
      <c r="AB32" s="13">
        <v>301</v>
      </c>
      <c r="AC32" s="13"/>
      <c r="AD32" s="13"/>
      <c r="AE32" s="13"/>
      <c r="AF32" s="56">
        <f t="shared" si="4"/>
        <v>301</v>
      </c>
      <c r="AG32" s="13"/>
    </row>
    <row r="33" spans="1:34">
      <c r="A33" s="13" t="s">
        <v>214</v>
      </c>
      <c r="B33" s="2">
        <v>27</v>
      </c>
      <c r="C33" s="4">
        <v>510046901</v>
      </c>
      <c r="D33" s="13" t="s">
        <v>138</v>
      </c>
      <c r="E33" s="6" t="s">
        <v>39</v>
      </c>
      <c r="F33" s="13"/>
      <c r="G33" s="13">
        <v>15.9</v>
      </c>
      <c r="H33" s="13"/>
      <c r="I33" s="13">
        <v>500</v>
      </c>
      <c r="J33" s="13"/>
      <c r="K33" s="13"/>
      <c r="L33" s="13">
        <v>0</v>
      </c>
      <c r="M33" s="13">
        <v>500</v>
      </c>
      <c r="N33" s="13">
        <f t="shared" si="1"/>
        <v>500</v>
      </c>
      <c r="O33" s="13"/>
      <c r="P33" s="13">
        <v>60</v>
      </c>
      <c r="Q33" s="13"/>
      <c r="R33" s="13">
        <f t="shared" si="2"/>
        <v>440</v>
      </c>
      <c r="S33" s="13"/>
      <c r="T33" s="13">
        <v>160</v>
      </c>
      <c r="U33" s="13"/>
      <c r="V33" s="13">
        <f t="shared" si="0"/>
        <v>280</v>
      </c>
      <c r="W33" s="13">
        <f t="shared" si="5"/>
        <v>280</v>
      </c>
      <c r="X33" s="13"/>
      <c r="Y33" s="13"/>
      <c r="Z33" s="13"/>
      <c r="AA33" s="13">
        <f t="shared" si="3"/>
        <v>280</v>
      </c>
      <c r="AB33" s="13">
        <v>280</v>
      </c>
      <c r="AC33" s="13"/>
      <c r="AD33" s="13"/>
      <c r="AE33" s="13"/>
      <c r="AF33" s="56">
        <f t="shared" si="4"/>
        <v>280</v>
      </c>
      <c r="AG33" s="13"/>
    </row>
    <row r="34" spans="1:34">
      <c r="A34" s="13" t="s">
        <v>214</v>
      </c>
      <c r="B34" s="2">
        <v>28</v>
      </c>
      <c r="C34" s="4">
        <v>510051300</v>
      </c>
      <c r="D34" s="13" t="s">
        <v>138</v>
      </c>
      <c r="E34" s="6" t="s">
        <v>40</v>
      </c>
      <c r="F34" s="13"/>
      <c r="G34" s="13">
        <v>4</v>
      </c>
      <c r="H34" s="13"/>
      <c r="I34" s="13">
        <v>500</v>
      </c>
      <c r="J34" s="13"/>
      <c r="K34" s="13">
        <v>40</v>
      </c>
      <c r="L34" s="13">
        <v>40</v>
      </c>
      <c r="M34" s="13">
        <v>463</v>
      </c>
      <c r="N34" s="13">
        <f t="shared" si="1"/>
        <v>460</v>
      </c>
      <c r="O34" s="13"/>
      <c r="P34" s="13">
        <v>105</v>
      </c>
      <c r="Q34" s="13"/>
      <c r="R34" s="13">
        <f t="shared" si="2"/>
        <v>355</v>
      </c>
      <c r="S34" s="13"/>
      <c r="T34" s="13">
        <v>60</v>
      </c>
      <c r="U34" s="13"/>
      <c r="V34" s="13">
        <f t="shared" si="0"/>
        <v>295</v>
      </c>
      <c r="W34" s="13">
        <f>V34+3</f>
        <v>298</v>
      </c>
      <c r="X34" s="13"/>
      <c r="Y34" s="13"/>
      <c r="Z34" s="13"/>
      <c r="AA34" s="13">
        <f t="shared" si="3"/>
        <v>298</v>
      </c>
      <c r="AB34" s="13">
        <v>298</v>
      </c>
      <c r="AC34" s="13"/>
      <c r="AD34" s="13"/>
      <c r="AE34" s="13"/>
      <c r="AF34" s="56">
        <f t="shared" si="4"/>
        <v>298</v>
      </c>
      <c r="AG34" s="13"/>
    </row>
    <row r="35" spans="1:34">
      <c r="A35" s="13"/>
      <c r="B35" s="2">
        <v>29</v>
      </c>
      <c r="C35" s="4">
        <v>510059000</v>
      </c>
      <c r="D35" s="13" t="s">
        <v>140</v>
      </c>
      <c r="E35" s="6" t="s">
        <v>41</v>
      </c>
      <c r="F35" s="13"/>
      <c r="G35" s="13">
        <v>196</v>
      </c>
      <c r="H35" s="13"/>
      <c r="I35" s="13">
        <v>188</v>
      </c>
      <c r="J35" s="13"/>
      <c r="K35" s="13"/>
      <c r="L35" s="13">
        <v>0</v>
      </c>
      <c r="M35" s="13">
        <v>188</v>
      </c>
      <c r="N35" s="13">
        <f t="shared" si="1"/>
        <v>188</v>
      </c>
      <c r="O35" s="13"/>
      <c r="P35" s="13">
        <v>60</v>
      </c>
      <c r="Q35" s="13"/>
      <c r="R35" s="13">
        <f t="shared" si="2"/>
        <v>128</v>
      </c>
      <c r="S35" s="13"/>
      <c r="T35" s="13">
        <v>128</v>
      </c>
      <c r="U35" s="13"/>
      <c r="V35" s="13">
        <f t="shared" si="0"/>
        <v>0</v>
      </c>
      <c r="W35" s="13">
        <f t="shared" si="5"/>
        <v>0</v>
      </c>
      <c r="X35" s="13"/>
      <c r="Y35" s="13"/>
      <c r="Z35" s="13"/>
      <c r="AA35" s="13">
        <f t="shared" si="3"/>
        <v>0</v>
      </c>
      <c r="AB35" s="13">
        <v>0</v>
      </c>
      <c r="AC35" s="13"/>
      <c r="AD35" s="13"/>
      <c r="AE35" s="13"/>
      <c r="AF35" s="56">
        <f t="shared" si="4"/>
        <v>0</v>
      </c>
      <c r="AG35" s="13"/>
    </row>
    <row r="36" spans="1:34">
      <c r="A36" s="13"/>
      <c r="B36" s="2">
        <v>30</v>
      </c>
      <c r="C36" s="4">
        <v>510060000</v>
      </c>
      <c r="D36" s="13" t="s">
        <v>140</v>
      </c>
      <c r="E36" s="6" t="s">
        <v>42</v>
      </c>
      <c r="F36" s="13"/>
      <c r="G36" s="13">
        <v>190</v>
      </c>
      <c r="H36" s="13"/>
      <c r="I36" s="13">
        <v>208</v>
      </c>
      <c r="J36" s="13"/>
      <c r="K36" s="13">
        <v>61</v>
      </c>
      <c r="L36" s="13">
        <v>61</v>
      </c>
      <c r="M36" s="13">
        <v>147</v>
      </c>
      <c r="N36" s="13">
        <f t="shared" si="1"/>
        <v>147</v>
      </c>
      <c r="O36" s="13"/>
      <c r="P36" s="13">
        <v>147</v>
      </c>
      <c r="Q36" s="13"/>
      <c r="R36" s="13">
        <f t="shared" si="2"/>
        <v>0</v>
      </c>
      <c r="S36" s="13"/>
      <c r="T36" s="13"/>
      <c r="U36" s="13"/>
      <c r="V36" s="13">
        <f t="shared" si="0"/>
        <v>0</v>
      </c>
      <c r="W36" s="13">
        <f t="shared" si="5"/>
        <v>0</v>
      </c>
      <c r="X36" s="13"/>
      <c r="Y36" s="13"/>
      <c r="Z36" s="13"/>
      <c r="AA36" s="13">
        <f t="shared" si="3"/>
        <v>0</v>
      </c>
      <c r="AB36" s="13">
        <v>0</v>
      </c>
      <c r="AC36" s="13"/>
      <c r="AD36" s="13"/>
      <c r="AE36" s="13"/>
      <c r="AF36" s="56">
        <f t="shared" si="4"/>
        <v>0</v>
      </c>
      <c r="AG36" s="13"/>
    </row>
    <row r="37" spans="1:34">
      <c r="A37" s="13" t="s">
        <v>214</v>
      </c>
      <c r="B37" s="2">
        <v>31</v>
      </c>
      <c r="C37" s="4">
        <v>510064600</v>
      </c>
      <c r="D37" s="13" t="s">
        <v>141</v>
      </c>
      <c r="E37" s="6" t="s">
        <v>43</v>
      </c>
      <c r="F37" s="13"/>
      <c r="G37" s="13">
        <v>32.5</v>
      </c>
      <c r="H37" s="13"/>
      <c r="I37" s="13">
        <v>170</v>
      </c>
      <c r="J37" s="13"/>
      <c r="K37" s="13"/>
      <c r="L37" s="24">
        <v>0</v>
      </c>
      <c r="M37" s="13">
        <v>170</v>
      </c>
      <c r="N37" s="13">
        <f t="shared" si="1"/>
        <v>170</v>
      </c>
      <c r="O37" s="13"/>
      <c r="P37" s="13">
        <v>120</v>
      </c>
      <c r="Q37" s="13"/>
      <c r="R37" s="13">
        <f t="shared" si="2"/>
        <v>50</v>
      </c>
      <c r="S37" s="13">
        <v>600</v>
      </c>
      <c r="T37" s="13">
        <v>562</v>
      </c>
      <c r="U37" s="13"/>
      <c r="V37" s="13">
        <f t="shared" si="0"/>
        <v>88</v>
      </c>
      <c r="W37" s="13">
        <f t="shared" si="5"/>
        <v>88</v>
      </c>
      <c r="X37" s="13"/>
      <c r="Y37" s="13"/>
      <c r="Z37" s="13"/>
      <c r="AA37" s="13">
        <f t="shared" si="3"/>
        <v>88</v>
      </c>
      <c r="AB37" s="13">
        <v>88</v>
      </c>
      <c r="AC37" s="13"/>
      <c r="AD37" s="13"/>
      <c r="AE37" s="13"/>
      <c r="AF37" s="56">
        <f t="shared" si="4"/>
        <v>88</v>
      </c>
      <c r="AG37" s="13"/>
    </row>
    <row r="38" spans="1:34">
      <c r="A38" s="13" t="s">
        <v>214</v>
      </c>
      <c r="B38" s="2">
        <v>32</v>
      </c>
      <c r="C38" s="4">
        <v>510248300</v>
      </c>
      <c r="D38" s="13" t="s">
        <v>138</v>
      </c>
      <c r="E38" s="6" t="s">
        <v>44</v>
      </c>
      <c r="F38" s="13"/>
      <c r="G38" s="13">
        <v>6.9</v>
      </c>
      <c r="H38" s="13"/>
      <c r="I38" s="13">
        <v>412</v>
      </c>
      <c r="J38" s="13"/>
      <c r="K38" s="13">
        <v>40</v>
      </c>
      <c r="L38" s="24">
        <v>40</v>
      </c>
      <c r="M38" s="13">
        <v>374</v>
      </c>
      <c r="N38" s="13">
        <f t="shared" si="1"/>
        <v>372</v>
      </c>
      <c r="O38" s="13"/>
      <c r="P38" s="13">
        <v>135</v>
      </c>
      <c r="Q38" s="13"/>
      <c r="R38" s="13">
        <f t="shared" si="2"/>
        <v>237</v>
      </c>
      <c r="S38" s="13"/>
      <c r="T38" s="13">
        <v>160</v>
      </c>
      <c r="U38" s="13"/>
      <c r="V38" s="13">
        <f t="shared" si="0"/>
        <v>77</v>
      </c>
      <c r="W38" s="13">
        <f>V38+2</f>
        <v>79</v>
      </c>
      <c r="X38" s="13"/>
      <c r="Y38" s="13">
        <v>40</v>
      </c>
      <c r="Z38" s="13"/>
      <c r="AA38" s="13">
        <f t="shared" si="3"/>
        <v>39</v>
      </c>
      <c r="AB38" s="13">
        <v>39</v>
      </c>
      <c r="AC38" s="13"/>
      <c r="AD38" s="13"/>
      <c r="AE38" s="13"/>
      <c r="AF38" s="56">
        <f t="shared" si="4"/>
        <v>39</v>
      </c>
      <c r="AG38" s="13"/>
    </row>
    <row r="39" spans="1:34">
      <c r="A39" s="13" t="s">
        <v>214</v>
      </c>
      <c r="B39" s="2">
        <v>33</v>
      </c>
      <c r="C39" s="4">
        <v>510248400</v>
      </c>
      <c r="D39" s="13" t="s">
        <v>138</v>
      </c>
      <c r="E39" s="6" t="s">
        <v>45</v>
      </c>
      <c r="F39" s="13"/>
      <c r="G39" s="13">
        <v>9.26</v>
      </c>
      <c r="H39" s="13"/>
      <c r="I39" s="13">
        <v>579</v>
      </c>
      <c r="J39" s="13"/>
      <c r="K39" s="13">
        <v>40</v>
      </c>
      <c r="L39" s="24">
        <v>40</v>
      </c>
      <c r="M39" s="13">
        <v>541</v>
      </c>
      <c r="N39" s="13">
        <f t="shared" si="1"/>
        <v>539</v>
      </c>
      <c r="O39" s="13"/>
      <c r="P39" s="13">
        <v>135</v>
      </c>
      <c r="Q39" s="13"/>
      <c r="R39" s="13">
        <f>N39+O39-P39</f>
        <v>404</v>
      </c>
      <c r="S39" s="13"/>
      <c r="T39" s="13">
        <v>160</v>
      </c>
      <c r="U39" s="13"/>
      <c r="V39" s="13">
        <f t="shared" si="0"/>
        <v>244</v>
      </c>
      <c r="W39" s="13">
        <f>V39+2</f>
        <v>246</v>
      </c>
      <c r="X39" s="13"/>
      <c r="Y39" s="13">
        <v>40</v>
      </c>
      <c r="Z39" s="13"/>
      <c r="AA39" s="13">
        <f t="shared" si="3"/>
        <v>206</v>
      </c>
      <c r="AB39" s="24">
        <v>209</v>
      </c>
      <c r="AC39" s="24"/>
      <c r="AD39" s="24"/>
      <c r="AE39" s="24"/>
      <c r="AF39" s="56">
        <f t="shared" si="4"/>
        <v>209</v>
      </c>
      <c r="AG39" s="24"/>
      <c r="AH39" t="s">
        <v>245</v>
      </c>
    </row>
    <row r="40" spans="1:34">
      <c r="A40" s="13"/>
      <c r="B40" s="2">
        <v>34</v>
      </c>
      <c r="C40" s="4">
        <v>520029500</v>
      </c>
      <c r="D40" s="13" t="s">
        <v>142</v>
      </c>
      <c r="E40" s="6" t="s">
        <v>46</v>
      </c>
      <c r="F40" s="13"/>
      <c r="G40" s="13">
        <v>1750</v>
      </c>
      <c r="H40" s="13"/>
      <c r="I40" s="13">
        <v>173</v>
      </c>
      <c r="J40" s="13">
        <v>70</v>
      </c>
      <c r="K40" s="13">
        <v>40</v>
      </c>
      <c r="L40" s="13">
        <v>40</v>
      </c>
      <c r="M40" s="13">
        <v>133</v>
      </c>
      <c r="N40" s="13">
        <f t="shared" si="1"/>
        <v>203</v>
      </c>
      <c r="O40" s="13"/>
      <c r="P40" s="13">
        <v>105</v>
      </c>
      <c r="Q40" s="13"/>
      <c r="R40" s="13">
        <f t="shared" ref="R40:R103" si="6">N40+O40-P40</f>
        <v>98</v>
      </c>
      <c r="S40" s="13"/>
      <c r="T40" s="13">
        <v>60</v>
      </c>
      <c r="U40" s="13"/>
      <c r="V40" s="13">
        <f t="shared" si="0"/>
        <v>38</v>
      </c>
      <c r="W40" s="13">
        <f t="shared" si="5"/>
        <v>38</v>
      </c>
      <c r="X40" s="13"/>
      <c r="Y40" s="13"/>
      <c r="Z40" s="13"/>
      <c r="AA40" s="13">
        <f t="shared" si="3"/>
        <v>38</v>
      </c>
      <c r="AB40" s="13">
        <v>38</v>
      </c>
      <c r="AC40" s="13"/>
      <c r="AD40" s="13"/>
      <c r="AE40" s="13"/>
      <c r="AF40" s="56">
        <f t="shared" si="4"/>
        <v>38</v>
      </c>
      <c r="AG40" s="13"/>
    </row>
    <row r="41" spans="1:34">
      <c r="A41" s="13" t="s">
        <v>163</v>
      </c>
      <c r="B41" s="2">
        <v>35</v>
      </c>
      <c r="C41" s="4">
        <v>520067600</v>
      </c>
      <c r="D41" s="13" t="s">
        <v>143</v>
      </c>
      <c r="E41" s="6" t="s">
        <v>47</v>
      </c>
      <c r="F41" s="13"/>
      <c r="G41" s="13">
        <v>1147.1600000000001</v>
      </c>
      <c r="H41" s="13"/>
      <c r="I41" s="13">
        <v>70</v>
      </c>
      <c r="J41" s="13"/>
      <c r="K41" s="13">
        <v>70</v>
      </c>
      <c r="L41" s="13">
        <v>70</v>
      </c>
      <c r="M41" s="13">
        <v>0</v>
      </c>
      <c r="N41" s="13">
        <f t="shared" si="1"/>
        <v>0</v>
      </c>
      <c r="O41" s="13"/>
      <c r="P41" s="13"/>
      <c r="Q41" s="13"/>
      <c r="R41" s="13">
        <f t="shared" si="6"/>
        <v>0</v>
      </c>
      <c r="S41" s="13"/>
      <c r="T41" s="13"/>
      <c r="U41" s="13"/>
      <c r="V41" s="13">
        <f t="shared" si="0"/>
        <v>0</v>
      </c>
      <c r="W41" s="13">
        <f t="shared" si="5"/>
        <v>0</v>
      </c>
      <c r="X41" s="13"/>
      <c r="Y41" s="13"/>
      <c r="Z41" s="13"/>
      <c r="AA41" s="13">
        <f t="shared" si="3"/>
        <v>0</v>
      </c>
      <c r="AB41" s="13">
        <v>0</v>
      </c>
      <c r="AC41" s="13"/>
      <c r="AD41" s="13"/>
      <c r="AE41" s="13"/>
      <c r="AF41" s="56">
        <f t="shared" si="4"/>
        <v>0</v>
      </c>
      <c r="AG41" s="13"/>
    </row>
    <row r="42" spans="1:34">
      <c r="A42" s="13" t="s">
        <v>217</v>
      </c>
      <c r="B42" s="2">
        <v>36</v>
      </c>
      <c r="C42" s="4">
        <v>520067900</v>
      </c>
      <c r="D42" s="13" t="s">
        <v>143</v>
      </c>
      <c r="E42" s="6" t="s">
        <v>48</v>
      </c>
      <c r="F42" s="13"/>
      <c r="G42" s="13">
        <v>520.48</v>
      </c>
      <c r="H42" s="13"/>
      <c r="I42" s="13">
        <v>210</v>
      </c>
      <c r="J42" s="13"/>
      <c r="K42" s="13"/>
      <c r="L42" s="13">
        <v>0</v>
      </c>
      <c r="M42" s="13">
        <v>210</v>
      </c>
      <c r="N42" s="13">
        <f t="shared" si="1"/>
        <v>210</v>
      </c>
      <c r="O42" s="13"/>
      <c r="P42" s="13">
        <v>120</v>
      </c>
      <c r="Q42" s="13"/>
      <c r="R42" s="13">
        <f t="shared" si="6"/>
        <v>90</v>
      </c>
      <c r="S42" s="13"/>
      <c r="T42" s="13">
        <v>45</v>
      </c>
      <c r="U42" s="13"/>
      <c r="V42" s="13">
        <f t="shared" si="0"/>
        <v>45</v>
      </c>
      <c r="W42" s="13">
        <f t="shared" si="5"/>
        <v>45</v>
      </c>
      <c r="X42" s="13"/>
      <c r="Y42" s="13"/>
      <c r="Z42" s="13"/>
      <c r="AA42" s="13">
        <f t="shared" si="3"/>
        <v>45</v>
      </c>
      <c r="AB42" s="13">
        <v>45</v>
      </c>
      <c r="AC42" s="13"/>
      <c r="AD42" s="13"/>
      <c r="AE42" s="13"/>
      <c r="AF42" s="56">
        <f t="shared" si="4"/>
        <v>45</v>
      </c>
      <c r="AG42" s="13"/>
    </row>
    <row r="43" spans="1:34">
      <c r="A43" s="13" t="s">
        <v>215</v>
      </c>
      <c r="B43" s="2">
        <v>37</v>
      </c>
      <c r="C43" s="4">
        <v>520068600</v>
      </c>
      <c r="D43" s="13">
        <v>0</v>
      </c>
      <c r="E43" s="6" t="s">
        <v>173</v>
      </c>
      <c r="F43" s="13"/>
      <c r="G43" s="13">
        <v>863</v>
      </c>
      <c r="H43" s="13"/>
      <c r="I43" s="13">
        <v>2905</v>
      </c>
      <c r="J43" s="13"/>
      <c r="K43" s="13"/>
      <c r="L43" s="13">
        <v>0</v>
      </c>
      <c r="M43" s="13">
        <v>2905</v>
      </c>
      <c r="N43" s="13">
        <f t="shared" si="1"/>
        <v>2905</v>
      </c>
      <c r="O43" s="13"/>
      <c r="P43" s="13"/>
      <c r="Q43" s="13"/>
      <c r="R43" s="13">
        <f t="shared" si="6"/>
        <v>2905</v>
      </c>
      <c r="S43" s="13"/>
      <c r="T43" s="13"/>
      <c r="U43" s="13"/>
      <c r="V43" s="13">
        <f t="shared" si="0"/>
        <v>2905</v>
      </c>
      <c r="W43" s="13">
        <f t="shared" si="5"/>
        <v>2905</v>
      </c>
      <c r="X43" s="13"/>
      <c r="Y43" s="13"/>
      <c r="Z43" s="13"/>
      <c r="AA43" s="13">
        <f t="shared" si="3"/>
        <v>2905</v>
      </c>
      <c r="AB43" s="13">
        <v>2905</v>
      </c>
      <c r="AC43" s="13"/>
      <c r="AD43" s="13"/>
      <c r="AE43" s="13"/>
      <c r="AF43" s="56">
        <f t="shared" si="4"/>
        <v>2905</v>
      </c>
      <c r="AG43" s="13"/>
    </row>
    <row r="44" spans="1:34">
      <c r="A44" s="13" t="s">
        <v>217</v>
      </c>
      <c r="B44" s="2">
        <v>38</v>
      </c>
      <c r="C44" s="4">
        <v>520068700</v>
      </c>
      <c r="D44" s="13">
        <v>0</v>
      </c>
      <c r="E44" s="6" t="s">
        <v>49</v>
      </c>
      <c r="F44" s="13"/>
      <c r="G44" s="13">
        <v>1300</v>
      </c>
      <c r="H44" s="13"/>
      <c r="I44" s="13">
        <v>26</v>
      </c>
      <c r="J44" s="13"/>
      <c r="K44" s="13"/>
      <c r="L44" s="13">
        <v>0</v>
      </c>
      <c r="M44" s="13">
        <v>26</v>
      </c>
      <c r="N44" s="13">
        <f t="shared" si="1"/>
        <v>26</v>
      </c>
      <c r="O44" s="13"/>
      <c r="P44" s="13"/>
      <c r="Q44" s="13"/>
      <c r="R44" s="13">
        <f t="shared" si="6"/>
        <v>26</v>
      </c>
      <c r="S44" s="13"/>
      <c r="T44" s="13"/>
      <c r="U44" s="13"/>
      <c r="V44" s="13">
        <f t="shared" si="0"/>
        <v>26</v>
      </c>
      <c r="W44" s="13">
        <f t="shared" si="5"/>
        <v>26</v>
      </c>
      <c r="X44" s="13"/>
      <c r="Y44" s="13"/>
      <c r="Z44" s="13"/>
      <c r="AA44" s="13">
        <f t="shared" si="3"/>
        <v>26</v>
      </c>
      <c r="AB44" s="13">
        <v>26</v>
      </c>
      <c r="AC44" s="13"/>
      <c r="AD44" s="13"/>
      <c r="AE44" s="13"/>
      <c r="AF44" s="56">
        <f t="shared" si="4"/>
        <v>26</v>
      </c>
      <c r="AG44" s="13"/>
    </row>
    <row r="45" spans="1:34">
      <c r="A45" s="13" t="s">
        <v>217</v>
      </c>
      <c r="B45" s="2">
        <v>39</v>
      </c>
      <c r="C45" s="4">
        <v>530071000</v>
      </c>
      <c r="D45" s="13" t="s">
        <v>144</v>
      </c>
      <c r="E45" s="6" t="s">
        <v>174</v>
      </c>
      <c r="F45" s="13"/>
      <c r="G45" s="13">
        <v>665</v>
      </c>
      <c r="H45" s="13"/>
      <c r="I45" s="13">
        <v>186</v>
      </c>
      <c r="J45" s="13"/>
      <c r="K45" s="13">
        <v>40</v>
      </c>
      <c r="L45" s="13">
        <v>40</v>
      </c>
      <c r="M45" s="13">
        <v>146</v>
      </c>
      <c r="N45" s="13">
        <f t="shared" si="1"/>
        <v>146</v>
      </c>
      <c r="O45" s="13"/>
      <c r="P45" s="13">
        <v>106</v>
      </c>
      <c r="Q45" s="13"/>
      <c r="R45" s="13">
        <f t="shared" si="6"/>
        <v>40</v>
      </c>
      <c r="S45" s="13"/>
      <c r="T45" s="13">
        <v>40</v>
      </c>
      <c r="U45" s="13"/>
      <c r="V45" s="13">
        <f t="shared" si="0"/>
        <v>0</v>
      </c>
      <c r="W45" s="13">
        <f t="shared" si="5"/>
        <v>0</v>
      </c>
      <c r="X45" s="13"/>
      <c r="Y45" s="13"/>
      <c r="Z45" s="13"/>
      <c r="AA45" s="13">
        <f t="shared" si="3"/>
        <v>0</v>
      </c>
      <c r="AB45" s="13">
        <v>0</v>
      </c>
      <c r="AC45" s="13"/>
      <c r="AD45" s="13"/>
      <c r="AE45" s="13"/>
      <c r="AF45" s="56">
        <f t="shared" si="4"/>
        <v>0</v>
      </c>
      <c r="AG45" s="13"/>
    </row>
    <row r="46" spans="1:34">
      <c r="A46" s="13" t="s">
        <v>163</v>
      </c>
      <c r="B46" s="2">
        <v>40</v>
      </c>
      <c r="C46" s="4">
        <v>600048001</v>
      </c>
      <c r="D46" s="13" t="s">
        <v>145</v>
      </c>
      <c r="E46" s="6" t="s">
        <v>50</v>
      </c>
      <c r="F46" s="13"/>
      <c r="G46" s="13">
        <v>7.5</v>
      </c>
      <c r="H46" s="13"/>
      <c r="I46" s="13">
        <v>280</v>
      </c>
      <c r="J46" s="13"/>
      <c r="K46" s="13"/>
      <c r="L46" s="24">
        <v>0</v>
      </c>
      <c r="M46" s="13">
        <v>280</v>
      </c>
      <c r="N46" s="13">
        <f t="shared" si="1"/>
        <v>280</v>
      </c>
      <c r="O46" s="13"/>
      <c r="P46" s="13">
        <v>280</v>
      </c>
      <c r="Q46" s="13"/>
      <c r="R46" s="13">
        <f t="shared" si="6"/>
        <v>0</v>
      </c>
      <c r="S46" s="13"/>
      <c r="T46" s="13"/>
      <c r="U46" s="13"/>
      <c r="V46" s="13">
        <f t="shared" si="0"/>
        <v>0</v>
      </c>
      <c r="W46" s="13">
        <f t="shared" si="5"/>
        <v>0</v>
      </c>
      <c r="X46" s="13"/>
      <c r="Y46" s="13"/>
      <c r="Z46" s="13"/>
      <c r="AA46" s="13">
        <f t="shared" si="3"/>
        <v>0</v>
      </c>
      <c r="AB46" s="13">
        <v>0</v>
      </c>
      <c r="AC46" s="13"/>
      <c r="AD46" s="13"/>
      <c r="AE46" s="13"/>
      <c r="AF46" s="56">
        <f t="shared" si="4"/>
        <v>0</v>
      </c>
      <c r="AG46" s="13"/>
    </row>
    <row r="47" spans="1:34">
      <c r="A47" s="13" t="s">
        <v>163</v>
      </c>
      <c r="B47" s="2">
        <v>41</v>
      </c>
      <c r="C47" s="4">
        <v>600051100</v>
      </c>
      <c r="D47" s="13" t="s">
        <v>146</v>
      </c>
      <c r="E47" s="6" t="s">
        <v>164</v>
      </c>
      <c r="F47" s="13"/>
      <c r="G47" s="14" t="s">
        <v>163</v>
      </c>
      <c r="H47" s="13"/>
      <c r="I47" s="14"/>
      <c r="J47" s="13"/>
      <c r="K47" s="13"/>
      <c r="L47" s="24">
        <v>1551</v>
      </c>
      <c r="M47" s="13">
        <v>0</v>
      </c>
      <c r="N47" s="22">
        <f t="shared" si="1"/>
        <v>0</v>
      </c>
      <c r="O47" s="13"/>
      <c r="P47" s="13"/>
      <c r="Q47" s="13"/>
      <c r="R47" s="13">
        <f t="shared" si="6"/>
        <v>0</v>
      </c>
      <c r="S47" s="13"/>
      <c r="T47" s="13"/>
      <c r="U47" s="13"/>
      <c r="V47" s="13">
        <f t="shared" si="0"/>
        <v>0</v>
      </c>
      <c r="W47" s="13">
        <f t="shared" si="5"/>
        <v>0</v>
      </c>
      <c r="X47" s="13"/>
      <c r="Y47" s="13"/>
      <c r="Z47" s="13"/>
      <c r="AA47" s="13">
        <f t="shared" si="3"/>
        <v>0</v>
      </c>
      <c r="AB47" s="13">
        <v>0</v>
      </c>
      <c r="AC47" s="13"/>
      <c r="AD47" s="13"/>
      <c r="AE47" s="13"/>
      <c r="AF47" s="56">
        <f t="shared" si="4"/>
        <v>0</v>
      </c>
      <c r="AG47" s="13"/>
    </row>
    <row r="48" spans="1:34">
      <c r="A48" s="13" t="s">
        <v>163</v>
      </c>
      <c r="B48" s="2">
        <v>42</v>
      </c>
      <c r="C48" s="4">
        <v>600051200</v>
      </c>
      <c r="D48" s="13" t="s">
        <v>146</v>
      </c>
      <c r="E48" s="6" t="s">
        <v>169</v>
      </c>
      <c r="F48" s="13"/>
      <c r="G48" s="14" t="s">
        <v>163</v>
      </c>
      <c r="H48" s="13"/>
      <c r="I48" s="14"/>
      <c r="J48" s="13"/>
      <c r="K48" s="13"/>
      <c r="L48" s="24">
        <v>2695</v>
      </c>
      <c r="M48" s="13">
        <v>0</v>
      </c>
      <c r="N48" s="13">
        <f t="shared" si="1"/>
        <v>0</v>
      </c>
      <c r="O48" s="13"/>
      <c r="P48" s="13"/>
      <c r="Q48" s="13"/>
      <c r="R48" s="13">
        <f t="shared" si="6"/>
        <v>0</v>
      </c>
      <c r="S48" s="13"/>
      <c r="T48" s="13"/>
      <c r="U48" s="13"/>
      <c r="V48" s="13">
        <f t="shared" si="0"/>
        <v>0</v>
      </c>
      <c r="W48" s="13">
        <f t="shared" si="5"/>
        <v>0</v>
      </c>
      <c r="X48" s="13"/>
      <c r="Y48" s="13"/>
      <c r="Z48" s="13"/>
      <c r="AA48" s="13">
        <f t="shared" si="3"/>
        <v>0</v>
      </c>
      <c r="AB48" s="13">
        <v>0</v>
      </c>
      <c r="AC48" s="13"/>
      <c r="AD48" s="13"/>
      <c r="AE48" s="13"/>
      <c r="AF48" s="56">
        <f t="shared" si="4"/>
        <v>0</v>
      </c>
      <c r="AG48" s="13"/>
    </row>
    <row r="49" spans="1:33">
      <c r="A49" s="13" t="s">
        <v>163</v>
      </c>
      <c r="B49" s="2">
        <v>43</v>
      </c>
      <c r="C49" s="4">
        <v>600069701</v>
      </c>
      <c r="D49" s="13" t="s">
        <v>147</v>
      </c>
      <c r="E49" s="6" t="s">
        <v>170</v>
      </c>
      <c r="F49" s="13"/>
      <c r="G49" s="14" t="s">
        <v>163</v>
      </c>
      <c r="H49" s="13"/>
      <c r="I49" s="14"/>
      <c r="J49" s="13"/>
      <c r="K49" s="13"/>
      <c r="L49" s="13">
        <v>3983</v>
      </c>
      <c r="M49" s="13">
        <v>0</v>
      </c>
      <c r="N49" s="13">
        <f t="shared" si="1"/>
        <v>0</v>
      </c>
      <c r="O49" s="13"/>
      <c r="P49" s="13"/>
      <c r="Q49" s="13"/>
      <c r="R49" s="13">
        <f t="shared" si="6"/>
        <v>0</v>
      </c>
      <c r="S49" s="13"/>
      <c r="T49" s="13"/>
      <c r="U49" s="13"/>
      <c r="V49" s="13">
        <f t="shared" si="0"/>
        <v>0</v>
      </c>
      <c r="W49" s="13">
        <f t="shared" si="5"/>
        <v>0</v>
      </c>
      <c r="X49" s="13"/>
      <c r="Y49" s="13"/>
      <c r="Z49" s="13"/>
      <c r="AA49" s="13">
        <f t="shared" si="3"/>
        <v>0</v>
      </c>
      <c r="AB49" s="13">
        <v>0</v>
      </c>
      <c r="AC49" s="13"/>
      <c r="AD49" s="13"/>
      <c r="AE49" s="13"/>
      <c r="AF49" s="56">
        <f t="shared" si="4"/>
        <v>0</v>
      </c>
      <c r="AG49" s="13"/>
    </row>
    <row r="50" spans="1:33">
      <c r="A50" s="13" t="s">
        <v>163</v>
      </c>
      <c r="B50" s="2">
        <v>44</v>
      </c>
      <c r="C50" s="4">
        <v>600080400</v>
      </c>
      <c r="D50" s="13" t="s">
        <v>145</v>
      </c>
      <c r="E50" s="6" t="s">
        <v>171</v>
      </c>
      <c r="F50" s="13"/>
      <c r="G50" s="14" t="s">
        <v>163</v>
      </c>
      <c r="H50" s="13"/>
      <c r="I50" s="14"/>
      <c r="J50" s="13"/>
      <c r="K50" s="13"/>
      <c r="L50" s="24">
        <v>0</v>
      </c>
      <c r="M50" s="13">
        <v>0</v>
      </c>
      <c r="N50" s="13">
        <f t="shared" si="1"/>
        <v>0</v>
      </c>
      <c r="O50" s="13"/>
      <c r="P50" s="13"/>
      <c r="Q50" s="13"/>
      <c r="R50" s="13">
        <f t="shared" si="6"/>
        <v>0</v>
      </c>
      <c r="S50" s="13"/>
      <c r="T50" s="13"/>
      <c r="U50" s="13"/>
      <c r="V50" s="13">
        <f t="shared" si="0"/>
        <v>0</v>
      </c>
      <c r="W50" s="13">
        <f t="shared" si="5"/>
        <v>0</v>
      </c>
      <c r="X50" s="13"/>
      <c r="Y50" s="13"/>
      <c r="Z50" s="13"/>
      <c r="AA50" s="13">
        <f t="shared" si="3"/>
        <v>0</v>
      </c>
      <c r="AB50" s="13">
        <v>0</v>
      </c>
      <c r="AC50" s="13"/>
      <c r="AD50" s="13"/>
      <c r="AE50" s="13"/>
      <c r="AF50" s="56">
        <f t="shared" si="4"/>
        <v>0</v>
      </c>
      <c r="AG50" s="13"/>
    </row>
    <row r="51" spans="1:33">
      <c r="A51" s="13" t="s">
        <v>163</v>
      </c>
      <c r="B51" s="2">
        <v>45</v>
      </c>
      <c r="C51" s="4">
        <v>600084700</v>
      </c>
      <c r="D51" s="13" t="s">
        <v>148</v>
      </c>
      <c r="E51" s="6" t="s">
        <v>172</v>
      </c>
      <c r="F51" s="13"/>
      <c r="G51" s="14" t="s">
        <v>163</v>
      </c>
      <c r="H51" s="13"/>
      <c r="I51" s="14"/>
      <c r="J51" s="13"/>
      <c r="K51" s="13"/>
      <c r="L51" s="24">
        <v>1580</v>
      </c>
      <c r="M51" s="13">
        <v>0</v>
      </c>
      <c r="N51" s="13">
        <f t="shared" si="1"/>
        <v>0</v>
      </c>
      <c r="O51" s="13"/>
      <c r="P51" s="13"/>
      <c r="Q51" s="13"/>
      <c r="R51" s="13">
        <f t="shared" si="6"/>
        <v>0</v>
      </c>
      <c r="S51" s="13"/>
      <c r="T51" s="13"/>
      <c r="U51" s="13"/>
      <c r="V51" s="13">
        <f t="shared" si="0"/>
        <v>0</v>
      </c>
      <c r="W51" s="13">
        <f t="shared" si="5"/>
        <v>0</v>
      </c>
      <c r="X51" s="13"/>
      <c r="Y51" s="13"/>
      <c r="Z51" s="13"/>
      <c r="AA51" s="13">
        <f t="shared" si="3"/>
        <v>0</v>
      </c>
      <c r="AB51" s="13">
        <v>0</v>
      </c>
      <c r="AC51" s="13"/>
      <c r="AD51" s="13"/>
      <c r="AE51" s="13"/>
      <c r="AF51" s="56">
        <f t="shared" si="4"/>
        <v>0</v>
      </c>
      <c r="AG51" s="13"/>
    </row>
    <row r="52" spans="1:33">
      <c r="A52" s="13" t="s">
        <v>163</v>
      </c>
      <c r="B52" s="46">
        <v>46</v>
      </c>
      <c r="C52" s="48">
        <v>600104200</v>
      </c>
      <c r="D52" s="47" t="s">
        <v>149</v>
      </c>
      <c r="E52" s="49" t="s">
        <v>203</v>
      </c>
      <c r="F52" s="47"/>
      <c r="G52" s="50" t="s">
        <v>163</v>
      </c>
      <c r="H52" s="47"/>
      <c r="I52" s="50"/>
      <c r="J52" s="47"/>
      <c r="K52" s="47"/>
      <c r="L52" s="24">
        <v>0</v>
      </c>
      <c r="M52" s="47">
        <v>0</v>
      </c>
      <c r="N52" s="47">
        <f t="shared" si="1"/>
        <v>0</v>
      </c>
      <c r="O52" s="13"/>
      <c r="P52" s="13"/>
      <c r="Q52" s="13"/>
      <c r="R52" s="13">
        <f t="shared" si="6"/>
        <v>0</v>
      </c>
      <c r="S52" s="13"/>
      <c r="T52" s="13"/>
      <c r="U52" s="13"/>
      <c r="V52" s="13">
        <f t="shared" si="0"/>
        <v>0</v>
      </c>
      <c r="W52" s="13">
        <f t="shared" si="5"/>
        <v>0</v>
      </c>
      <c r="X52" s="13"/>
      <c r="Y52" s="13"/>
      <c r="Z52" s="13"/>
      <c r="AA52" s="13">
        <f t="shared" si="3"/>
        <v>0</v>
      </c>
      <c r="AB52" s="13">
        <v>0</v>
      </c>
      <c r="AC52" s="13"/>
      <c r="AD52" s="13"/>
      <c r="AE52" s="13"/>
      <c r="AF52" s="56">
        <f t="shared" si="4"/>
        <v>0</v>
      </c>
      <c r="AG52" s="13"/>
    </row>
    <row r="53" spans="1:33">
      <c r="A53" s="13" t="s">
        <v>163</v>
      </c>
      <c r="B53" s="2">
        <v>47</v>
      </c>
      <c r="C53" s="4">
        <v>600104700</v>
      </c>
      <c r="D53" s="13" t="s">
        <v>146</v>
      </c>
      <c r="E53" s="6" t="s">
        <v>176</v>
      </c>
      <c r="F53" s="13"/>
      <c r="G53" s="14" t="s">
        <v>163</v>
      </c>
      <c r="H53" s="13"/>
      <c r="I53" s="14"/>
      <c r="J53" s="13"/>
      <c r="K53" s="13"/>
      <c r="L53" s="24">
        <v>4216</v>
      </c>
      <c r="M53" s="13">
        <v>0</v>
      </c>
      <c r="N53" s="13">
        <f t="shared" si="1"/>
        <v>0</v>
      </c>
      <c r="O53" s="13"/>
      <c r="P53" s="13"/>
      <c r="Q53" s="13"/>
      <c r="R53" s="13">
        <f t="shared" si="6"/>
        <v>0</v>
      </c>
      <c r="S53" s="13"/>
      <c r="T53" s="13"/>
      <c r="U53" s="13"/>
      <c r="V53" s="13">
        <f t="shared" si="0"/>
        <v>0</v>
      </c>
      <c r="W53" s="13">
        <f t="shared" si="5"/>
        <v>0</v>
      </c>
      <c r="X53" s="13"/>
      <c r="Y53" s="13"/>
      <c r="Z53" s="13"/>
      <c r="AA53" s="13">
        <f t="shared" si="3"/>
        <v>0</v>
      </c>
      <c r="AB53" s="13">
        <v>0</v>
      </c>
      <c r="AC53" s="13"/>
      <c r="AD53" s="13"/>
      <c r="AE53" s="13"/>
      <c r="AF53" s="56">
        <f t="shared" si="4"/>
        <v>0</v>
      </c>
      <c r="AG53" s="13"/>
    </row>
    <row r="54" spans="1:33">
      <c r="A54" s="13" t="s">
        <v>163</v>
      </c>
      <c r="B54" s="2">
        <v>48</v>
      </c>
      <c r="C54" s="4">
        <v>600105600</v>
      </c>
      <c r="D54" s="13" t="s">
        <v>146</v>
      </c>
      <c r="E54" s="6" t="s">
        <v>177</v>
      </c>
      <c r="F54" s="13"/>
      <c r="G54" s="14" t="s">
        <v>163</v>
      </c>
      <c r="H54" s="13"/>
      <c r="I54" s="14"/>
      <c r="J54" s="13"/>
      <c r="K54" s="13"/>
      <c r="L54" s="13">
        <v>0</v>
      </c>
      <c r="M54" s="13">
        <v>0</v>
      </c>
      <c r="N54" s="13">
        <f t="shared" si="1"/>
        <v>0</v>
      </c>
      <c r="O54" s="13"/>
      <c r="P54" s="13"/>
      <c r="Q54" s="13"/>
      <c r="R54" s="13">
        <f t="shared" si="6"/>
        <v>0</v>
      </c>
      <c r="S54" s="13"/>
      <c r="T54" s="13"/>
      <c r="U54" s="13"/>
      <c r="V54" s="13">
        <f t="shared" si="0"/>
        <v>0</v>
      </c>
      <c r="W54" s="13">
        <f t="shared" si="5"/>
        <v>0</v>
      </c>
      <c r="X54" s="13"/>
      <c r="Y54" s="13"/>
      <c r="Z54" s="13"/>
      <c r="AA54" s="13">
        <f t="shared" si="3"/>
        <v>0</v>
      </c>
      <c r="AB54" s="13">
        <v>0</v>
      </c>
      <c r="AC54" s="13"/>
      <c r="AD54" s="13"/>
      <c r="AE54" s="13"/>
      <c r="AF54" s="56">
        <f t="shared" si="4"/>
        <v>0</v>
      </c>
      <c r="AG54" s="13"/>
    </row>
    <row r="55" spans="1:33">
      <c r="A55" s="13" t="s">
        <v>163</v>
      </c>
      <c r="B55" s="2">
        <v>49</v>
      </c>
      <c r="C55" s="4">
        <v>600112000</v>
      </c>
      <c r="D55" s="13" t="s">
        <v>145</v>
      </c>
      <c r="E55" s="6" t="s">
        <v>178</v>
      </c>
      <c r="F55" s="13"/>
      <c r="G55" s="14" t="s">
        <v>163</v>
      </c>
      <c r="H55" s="13"/>
      <c r="I55" s="14"/>
      <c r="J55" s="13"/>
      <c r="K55" s="13"/>
      <c r="L55" s="24">
        <v>779</v>
      </c>
      <c r="M55" s="13">
        <v>0</v>
      </c>
      <c r="N55" s="13">
        <f t="shared" si="1"/>
        <v>0</v>
      </c>
      <c r="O55" s="13"/>
      <c r="P55" s="13"/>
      <c r="Q55" s="13"/>
      <c r="R55" s="13">
        <f t="shared" si="6"/>
        <v>0</v>
      </c>
      <c r="S55" s="13"/>
      <c r="T55" s="13"/>
      <c r="U55" s="13"/>
      <c r="V55" s="13">
        <f t="shared" si="0"/>
        <v>0</v>
      </c>
      <c r="W55" s="13">
        <f t="shared" si="5"/>
        <v>0</v>
      </c>
      <c r="X55" s="13"/>
      <c r="Y55" s="13"/>
      <c r="Z55" s="13"/>
      <c r="AA55" s="13">
        <f t="shared" si="3"/>
        <v>0</v>
      </c>
      <c r="AB55" s="13">
        <v>0</v>
      </c>
      <c r="AC55" s="13"/>
      <c r="AD55" s="13"/>
      <c r="AE55" s="13"/>
      <c r="AF55" s="56">
        <f t="shared" si="4"/>
        <v>0</v>
      </c>
      <c r="AG55" s="13"/>
    </row>
    <row r="56" spans="1:33">
      <c r="A56" s="13" t="s">
        <v>163</v>
      </c>
      <c r="B56" s="2">
        <v>50</v>
      </c>
      <c r="C56" s="4">
        <v>600113300</v>
      </c>
      <c r="D56" s="13" t="s">
        <v>150</v>
      </c>
      <c r="E56" s="6" t="s">
        <v>179</v>
      </c>
      <c r="F56" s="13"/>
      <c r="G56" s="14" t="s">
        <v>163</v>
      </c>
      <c r="H56" s="13"/>
      <c r="I56" s="14"/>
      <c r="J56" s="13"/>
      <c r="K56" s="13"/>
      <c r="L56" s="13">
        <v>0</v>
      </c>
      <c r="M56" s="13">
        <v>0</v>
      </c>
      <c r="N56" s="13">
        <f t="shared" si="1"/>
        <v>0</v>
      </c>
      <c r="O56" s="13"/>
      <c r="P56" s="13"/>
      <c r="Q56" s="13"/>
      <c r="R56" s="13">
        <f t="shared" si="6"/>
        <v>0</v>
      </c>
      <c r="S56" s="13"/>
      <c r="T56" s="13"/>
      <c r="U56" s="13"/>
      <c r="V56" s="13">
        <f t="shared" si="0"/>
        <v>0</v>
      </c>
      <c r="W56" s="13">
        <f t="shared" si="5"/>
        <v>0</v>
      </c>
      <c r="X56" s="13"/>
      <c r="Y56" s="13"/>
      <c r="Z56" s="13"/>
      <c r="AA56" s="13">
        <f t="shared" si="3"/>
        <v>0</v>
      </c>
      <c r="AB56" s="13">
        <v>0</v>
      </c>
      <c r="AC56" s="13"/>
      <c r="AD56" s="13"/>
      <c r="AE56" s="13"/>
      <c r="AF56" s="56">
        <f t="shared" si="4"/>
        <v>0</v>
      </c>
      <c r="AG56" s="13"/>
    </row>
    <row r="57" spans="1:33">
      <c r="A57" s="13" t="s">
        <v>163</v>
      </c>
      <c r="B57" s="2">
        <v>51</v>
      </c>
      <c r="C57" s="4">
        <v>600129600</v>
      </c>
      <c r="D57" s="13" t="s">
        <v>151</v>
      </c>
      <c r="E57" s="6" t="s">
        <v>51</v>
      </c>
      <c r="F57" s="13"/>
      <c r="G57" s="13">
        <v>11.8</v>
      </c>
      <c r="H57" s="13"/>
      <c r="I57" s="13">
        <v>1600</v>
      </c>
      <c r="J57" s="13"/>
      <c r="K57" s="13"/>
      <c r="L57" s="24">
        <v>0</v>
      </c>
      <c r="M57" s="13">
        <v>1600</v>
      </c>
      <c r="N57" s="13">
        <f t="shared" si="1"/>
        <v>1600</v>
      </c>
      <c r="O57" s="13"/>
      <c r="P57" s="13">
        <v>1600</v>
      </c>
      <c r="Q57" s="13"/>
      <c r="R57" s="13">
        <f t="shared" si="6"/>
        <v>0</v>
      </c>
      <c r="S57" s="13"/>
      <c r="T57" s="13"/>
      <c r="U57" s="13"/>
      <c r="V57" s="13">
        <f t="shared" si="0"/>
        <v>0</v>
      </c>
      <c r="W57" s="13">
        <f t="shared" si="5"/>
        <v>0</v>
      </c>
      <c r="X57" s="13"/>
      <c r="Y57" s="13"/>
      <c r="Z57" s="13"/>
      <c r="AA57" s="13">
        <f t="shared" si="3"/>
        <v>0</v>
      </c>
      <c r="AB57" s="13">
        <v>0</v>
      </c>
      <c r="AC57" s="13"/>
      <c r="AD57" s="13"/>
      <c r="AE57" s="13"/>
      <c r="AF57" s="56">
        <f t="shared" si="4"/>
        <v>0</v>
      </c>
      <c r="AG57" s="13"/>
    </row>
    <row r="58" spans="1:33">
      <c r="A58" s="13" t="s">
        <v>214</v>
      </c>
      <c r="B58" s="2">
        <v>52</v>
      </c>
      <c r="C58" s="4">
        <v>600129900</v>
      </c>
      <c r="D58" s="13" t="s">
        <v>146</v>
      </c>
      <c r="E58" s="6" t="s">
        <v>204</v>
      </c>
      <c r="F58" s="13"/>
      <c r="G58" s="15">
        <v>1.39</v>
      </c>
      <c r="H58" s="13"/>
      <c r="I58" s="14"/>
      <c r="J58" s="13">
        <v>12000</v>
      </c>
      <c r="K58" s="13"/>
      <c r="L58" s="24">
        <v>5900</v>
      </c>
      <c r="M58" s="13"/>
      <c r="N58" s="22">
        <f t="shared" si="1"/>
        <v>12000</v>
      </c>
      <c r="O58" s="13"/>
      <c r="P58" s="13">
        <v>3000</v>
      </c>
      <c r="Q58" s="13"/>
      <c r="R58" s="13">
        <f t="shared" si="6"/>
        <v>9000</v>
      </c>
      <c r="S58" s="13"/>
      <c r="T58" s="13"/>
      <c r="U58" s="13"/>
      <c r="V58" s="13">
        <f t="shared" si="0"/>
        <v>9000</v>
      </c>
      <c r="W58" s="13">
        <f t="shared" si="5"/>
        <v>9000</v>
      </c>
      <c r="X58" s="13"/>
      <c r="Y58" s="13"/>
      <c r="Z58" s="13"/>
      <c r="AA58" s="13">
        <f t="shared" si="3"/>
        <v>9000</v>
      </c>
      <c r="AB58" s="13">
        <v>9000</v>
      </c>
      <c r="AC58" s="13"/>
      <c r="AD58" s="13"/>
      <c r="AE58" s="13"/>
      <c r="AF58" s="56">
        <f t="shared" si="4"/>
        <v>9000</v>
      </c>
      <c r="AG58" s="13"/>
    </row>
    <row r="59" spans="1:33">
      <c r="A59" s="13" t="s">
        <v>163</v>
      </c>
      <c r="B59" s="40">
        <v>53</v>
      </c>
      <c r="C59" s="42">
        <v>600134800</v>
      </c>
      <c r="D59" s="41" t="s">
        <v>152</v>
      </c>
      <c r="E59" s="43" t="s">
        <v>121</v>
      </c>
      <c r="F59" s="41"/>
      <c r="G59" s="44" t="s">
        <v>163</v>
      </c>
      <c r="H59" s="41"/>
      <c r="I59" s="44"/>
      <c r="J59" s="41"/>
      <c r="K59" s="41"/>
      <c r="L59" s="24">
        <v>0</v>
      </c>
      <c r="M59" s="41">
        <v>0</v>
      </c>
      <c r="N59" s="41">
        <f t="shared" si="1"/>
        <v>0</v>
      </c>
      <c r="O59" s="13"/>
      <c r="P59" s="13"/>
      <c r="Q59" s="13"/>
      <c r="R59" s="13">
        <f t="shared" si="6"/>
        <v>0</v>
      </c>
      <c r="S59" s="13"/>
      <c r="T59" s="13"/>
      <c r="U59" s="13"/>
      <c r="V59" s="13">
        <f t="shared" si="0"/>
        <v>0</v>
      </c>
      <c r="W59" s="13">
        <f t="shared" si="5"/>
        <v>0</v>
      </c>
      <c r="X59" s="13"/>
      <c r="Y59" s="13"/>
      <c r="Z59" s="13"/>
      <c r="AA59" s="13">
        <f t="shared" si="3"/>
        <v>0</v>
      </c>
      <c r="AB59" s="13">
        <v>0</v>
      </c>
      <c r="AC59" s="13"/>
      <c r="AD59" s="13"/>
      <c r="AE59" s="13"/>
      <c r="AF59" s="56">
        <f t="shared" si="4"/>
        <v>0</v>
      </c>
      <c r="AG59" s="13"/>
    </row>
    <row r="60" spans="1:33">
      <c r="A60" s="13" t="s">
        <v>217</v>
      </c>
      <c r="B60" s="2">
        <v>54</v>
      </c>
      <c r="C60" s="4">
        <v>620006400</v>
      </c>
      <c r="D60" s="13" t="s">
        <v>144</v>
      </c>
      <c r="E60" s="6" t="s">
        <v>52</v>
      </c>
      <c r="F60" s="13"/>
      <c r="G60" s="13">
        <v>12</v>
      </c>
      <c r="H60" s="13"/>
      <c r="I60" s="13">
        <v>1150</v>
      </c>
      <c r="J60" s="13"/>
      <c r="K60" s="13">
        <v>250</v>
      </c>
      <c r="L60" s="13">
        <v>250</v>
      </c>
      <c r="M60" s="13">
        <v>900</v>
      </c>
      <c r="N60" s="13">
        <f t="shared" si="1"/>
        <v>900</v>
      </c>
      <c r="O60" s="13"/>
      <c r="P60" s="13">
        <v>750</v>
      </c>
      <c r="Q60" s="13"/>
      <c r="R60" s="13">
        <f t="shared" si="6"/>
        <v>150</v>
      </c>
      <c r="S60" s="13"/>
      <c r="T60" s="13">
        <v>150</v>
      </c>
      <c r="U60" s="13"/>
      <c r="V60" s="13">
        <f t="shared" si="0"/>
        <v>0</v>
      </c>
      <c r="W60" s="13">
        <f t="shared" si="5"/>
        <v>0</v>
      </c>
      <c r="X60" s="13"/>
      <c r="Y60" s="13"/>
      <c r="Z60" s="13"/>
      <c r="AA60" s="13">
        <f t="shared" si="3"/>
        <v>0</v>
      </c>
      <c r="AB60" s="13">
        <v>0</v>
      </c>
      <c r="AC60" s="13"/>
      <c r="AD60" s="13"/>
      <c r="AE60" s="13"/>
      <c r="AF60" s="56">
        <f t="shared" si="4"/>
        <v>0</v>
      </c>
      <c r="AG60" s="13"/>
    </row>
    <row r="61" spans="1:33">
      <c r="A61" s="13" t="s">
        <v>217</v>
      </c>
      <c r="B61" s="2">
        <v>55</v>
      </c>
      <c r="C61" s="4">
        <v>620008900</v>
      </c>
      <c r="D61" s="13" t="s">
        <v>153</v>
      </c>
      <c r="E61" s="6" t="s">
        <v>246</v>
      </c>
      <c r="F61" s="13"/>
      <c r="G61" s="13">
        <v>45</v>
      </c>
      <c r="H61" s="13"/>
      <c r="I61" s="13">
        <v>600</v>
      </c>
      <c r="J61" s="13"/>
      <c r="K61" s="13">
        <v>40</v>
      </c>
      <c r="L61" s="13">
        <v>40</v>
      </c>
      <c r="M61" s="13">
        <v>561</v>
      </c>
      <c r="N61" s="13">
        <f t="shared" si="1"/>
        <v>560</v>
      </c>
      <c r="O61" s="13"/>
      <c r="P61" s="13">
        <v>221</v>
      </c>
      <c r="Q61" s="13"/>
      <c r="R61" s="13">
        <f t="shared" si="6"/>
        <v>339</v>
      </c>
      <c r="S61" s="13"/>
      <c r="T61" s="13">
        <v>60</v>
      </c>
      <c r="U61" s="13"/>
      <c r="V61" s="13">
        <f t="shared" si="0"/>
        <v>279</v>
      </c>
      <c r="W61" s="13">
        <f>V61+1</f>
        <v>280</v>
      </c>
      <c r="X61" s="13"/>
      <c r="Y61" s="13"/>
      <c r="Z61" s="13"/>
      <c r="AA61" s="13">
        <f t="shared" si="3"/>
        <v>280</v>
      </c>
      <c r="AB61" s="13">
        <v>280</v>
      </c>
      <c r="AC61" s="13"/>
      <c r="AD61" s="13"/>
      <c r="AE61" s="13"/>
      <c r="AF61" s="56">
        <f t="shared" si="4"/>
        <v>280</v>
      </c>
      <c r="AG61" s="13"/>
    </row>
    <row r="62" spans="1:33">
      <c r="A62" s="13" t="s">
        <v>218</v>
      </c>
      <c r="B62" s="2">
        <v>56</v>
      </c>
      <c r="C62" s="4">
        <v>630005200</v>
      </c>
      <c r="D62" s="13" t="s">
        <v>148</v>
      </c>
      <c r="E62" s="6" t="s">
        <v>54</v>
      </c>
      <c r="F62" s="13"/>
      <c r="G62" s="13">
        <v>22</v>
      </c>
      <c r="H62" s="13"/>
      <c r="I62" s="13">
        <v>552</v>
      </c>
      <c r="J62" s="13"/>
      <c r="K62" s="13">
        <v>100</v>
      </c>
      <c r="L62" s="13">
        <v>100</v>
      </c>
      <c r="M62" s="13">
        <v>452</v>
      </c>
      <c r="N62" s="13">
        <f t="shared" si="1"/>
        <v>452</v>
      </c>
      <c r="O62" s="13"/>
      <c r="P62" s="13">
        <v>302</v>
      </c>
      <c r="Q62" s="13"/>
      <c r="R62" s="13">
        <f t="shared" si="6"/>
        <v>150</v>
      </c>
      <c r="S62" s="13"/>
      <c r="T62" s="13">
        <v>150</v>
      </c>
      <c r="U62" s="13"/>
      <c r="V62" s="13">
        <f t="shared" si="0"/>
        <v>0</v>
      </c>
      <c r="W62" s="13">
        <f t="shared" si="5"/>
        <v>0</v>
      </c>
      <c r="X62" s="13"/>
      <c r="Y62" s="13"/>
      <c r="Z62" s="13"/>
      <c r="AA62" s="13">
        <f t="shared" si="3"/>
        <v>0</v>
      </c>
      <c r="AB62" s="13">
        <v>0</v>
      </c>
      <c r="AC62" s="13"/>
      <c r="AD62" s="13"/>
      <c r="AE62" s="13"/>
      <c r="AF62" s="56">
        <f t="shared" si="4"/>
        <v>0</v>
      </c>
      <c r="AG62" s="13"/>
    </row>
    <row r="63" spans="1:33">
      <c r="A63" s="13" t="s">
        <v>218</v>
      </c>
      <c r="B63" s="2">
        <v>57</v>
      </c>
      <c r="C63" s="4">
        <v>630032301</v>
      </c>
      <c r="D63" s="13" t="s">
        <v>147</v>
      </c>
      <c r="E63" s="6" t="s">
        <v>55</v>
      </c>
      <c r="F63" s="13"/>
      <c r="G63" s="13">
        <v>53</v>
      </c>
      <c r="H63" s="13"/>
      <c r="I63" s="13">
        <v>553</v>
      </c>
      <c r="J63" s="13"/>
      <c r="K63" s="13">
        <v>50</v>
      </c>
      <c r="L63" s="13">
        <v>50</v>
      </c>
      <c r="M63" s="13">
        <v>503</v>
      </c>
      <c r="N63" s="13">
        <f t="shared" si="1"/>
        <v>503</v>
      </c>
      <c r="O63" s="13"/>
      <c r="P63" s="13">
        <v>150</v>
      </c>
      <c r="Q63" s="13"/>
      <c r="R63" s="13">
        <f t="shared" si="6"/>
        <v>353</v>
      </c>
      <c r="S63" s="13"/>
      <c r="T63" s="13">
        <v>100</v>
      </c>
      <c r="U63" s="13"/>
      <c r="V63" s="13">
        <f t="shared" si="0"/>
        <v>253</v>
      </c>
      <c r="W63" s="13">
        <f>V63</f>
        <v>253</v>
      </c>
      <c r="X63" s="13"/>
      <c r="Y63" s="13"/>
      <c r="Z63" s="13"/>
      <c r="AA63" s="13">
        <f t="shared" si="3"/>
        <v>253</v>
      </c>
      <c r="AB63" s="13">
        <v>253</v>
      </c>
      <c r="AC63" s="13"/>
      <c r="AD63" s="13"/>
      <c r="AE63" s="13"/>
      <c r="AF63" s="56">
        <f t="shared" si="4"/>
        <v>253</v>
      </c>
      <c r="AG63" s="13"/>
    </row>
    <row r="64" spans="1:33">
      <c r="A64" s="13" t="s">
        <v>163</v>
      </c>
      <c r="B64" s="2">
        <v>58</v>
      </c>
      <c r="C64" s="4">
        <v>630033401</v>
      </c>
      <c r="D64" s="13" t="s">
        <v>147</v>
      </c>
      <c r="E64" s="6" t="s">
        <v>56</v>
      </c>
      <c r="F64" s="13"/>
      <c r="G64" s="13">
        <v>98.9</v>
      </c>
      <c r="H64" s="13"/>
      <c r="I64" s="13">
        <v>115</v>
      </c>
      <c r="J64" s="13">
        <v>300</v>
      </c>
      <c r="K64" s="13">
        <v>215</v>
      </c>
      <c r="L64" s="13">
        <v>215</v>
      </c>
      <c r="M64" s="13">
        <v>200</v>
      </c>
      <c r="N64" s="13">
        <f t="shared" si="1"/>
        <v>200</v>
      </c>
      <c r="O64" s="13"/>
      <c r="P64" s="13">
        <v>200</v>
      </c>
      <c r="Q64" s="13"/>
      <c r="R64" s="13">
        <f t="shared" si="6"/>
        <v>0</v>
      </c>
      <c r="S64" s="13"/>
      <c r="T64" s="13"/>
      <c r="U64" s="13"/>
      <c r="V64" s="13">
        <f t="shared" si="0"/>
        <v>0</v>
      </c>
      <c r="W64" s="13">
        <f t="shared" si="5"/>
        <v>0</v>
      </c>
      <c r="X64" s="13"/>
      <c r="Y64" s="13"/>
      <c r="Z64" s="13"/>
      <c r="AA64" s="13">
        <f t="shared" si="3"/>
        <v>0</v>
      </c>
      <c r="AB64" s="13">
        <v>0</v>
      </c>
      <c r="AC64" s="13"/>
      <c r="AD64" s="13"/>
      <c r="AE64" s="13"/>
      <c r="AF64" s="56">
        <f t="shared" si="4"/>
        <v>0</v>
      </c>
      <c r="AG64" s="13"/>
    </row>
    <row r="65" spans="1:33">
      <c r="A65" s="13" t="s">
        <v>218</v>
      </c>
      <c r="B65" s="2">
        <v>59</v>
      </c>
      <c r="C65" s="4">
        <v>630041200</v>
      </c>
      <c r="D65" s="13" t="s">
        <v>147</v>
      </c>
      <c r="E65" s="6" t="s">
        <v>57</v>
      </c>
      <c r="F65" s="13"/>
      <c r="G65" s="13">
        <v>23.7</v>
      </c>
      <c r="H65" s="13"/>
      <c r="I65" s="13">
        <v>448</v>
      </c>
      <c r="J65" s="13"/>
      <c r="K65" s="13">
        <v>49</v>
      </c>
      <c r="L65" s="13">
        <v>49</v>
      </c>
      <c r="M65" s="13">
        <v>399</v>
      </c>
      <c r="N65" s="13">
        <f t="shared" si="1"/>
        <v>399</v>
      </c>
      <c r="O65" s="13"/>
      <c r="P65" s="13">
        <v>149</v>
      </c>
      <c r="Q65" s="13"/>
      <c r="R65" s="13">
        <f t="shared" si="6"/>
        <v>250</v>
      </c>
      <c r="S65" s="13"/>
      <c r="T65" s="13">
        <v>100</v>
      </c>
      <c r="U65" s="13"/>
      <c r="V65" s="13">
        <f t="shared" si="0"/>
        <v>150</v>
      </c>
      <c r="W65" s="13">
        <f t="shared" si="5"/>
        <v>150</v>
      </c>
      <c r="X65" s="13"/>
      <c r="Y65" s="13"/>
      <c r="Z65" s="13"/>
      <c r="AA65" s="13">
        <f t="shared" si="3"/>
        <v>150</v>
      </c>
      <c r="AB65" s="13">
        <v>150</v>
      </c>
      <c r="AC65" s="13"/>
      <c r="AD65" s="13"/>
      <c r="AE65" s="13"/>
      <c r="AF65" s="56">
        <f t="shared" si="4"/>
        <v>150</v>
      </c>
      <c r="AG65" s="13"/>
    </row>
    <row r="66" spans="1:33">
      <c r="A66" s="13" t="s">
        <v>163</v>
      </c>
      <c r="B66" s="2">
        <v>60</v>
      </c>
      <c r="C66" s="4">
        <v>630041500</v>
      </c>
      <c r="D66" s="13" t="s">
        <v>147</v>
      </c>
      <c r="E66" s="6" t="s">
        <v>180</v>
      </c>
      <c r="F66" s="13"/>
      <c r="G66" s="14" t="s">
        <v>163</v>
      </c>
      <c r="H66" s="13"/>
      <c r="I66" s="14"/>
      <c r="J66" s="13"/>
      <c r="K66" s="13"/>
      <c r="L66" s="24">
        <v>2655</v>
      </c>
      <c r="M66" s="13">
        <v>0</v>
      </c>
      <c r="N66" s="22">
        <f t="shared" si="1"/>
        <v>0</v>
      </c>
      <c r="O66" s="13"/>
      <c r="P66" s="13"/>
      <c r="Q66" s="13"/>
      <c r="R66" s="13">
        <f t="shared" si="6"/>
        <v>0</v>
      </c>
      <c r="S66" s="13"/>
      <c r="T66" s="13"/>
      <c r="U66" s="13"/>
      <c r="V66" s="13">
        <f t="shared" si="0"/>
        <v>0</v>
      </c>
      <c r="W66" s="13">
        <f t="shared" si="5"/>
        <v>0</v>
      </c>
      <c r="X66" s="13"/>
      <c r="Y66" s="13"/>
      <c r="Z66" s="13"/>
      <c r="AA66" s="13">
        <f t="shared" si="3"/>
        <v>0</v>
      </c>
      <c r="AB66" s="13">
        <v>0</v>
      </c>
      <c r="AC66" s="13"/>
      <c r="AD66" s="13"/>
      <c r="AE66" s="13"/>
      <c r="AF66" s="56">
        <f t="shared" si="4"/>
        <v>0</v>
      </c>
      <c r="AG66" s="13"/>
    </row>
    <row r="67" spans="1:33">
      <c r="A67" s="13" t="s">
        <v>163</v>
      </c>
      <c r="B67" s="2">
        <v>61</v>
      </c>
      <c r="C67" s="4">
        <v>630042000</v>
      </c>
      <c r="D67" s="13" t="s">
        <v>154</v>
      </c>
      <c r="E67" s="6" t="s">
        <v>122</v>
      </c>
      <c r="F67" s="13"/>
      <c r="G67" s="14" t="s">
        <v>163</v>
      </c>
      <c r="H67" s="13"/>
      <c r="I67" s="14"/>
      <c r="J67" s="13"/>
      <c r="K67" s="13"/>
      <c r="L67" s="24">
        <v>0</v>
      </c>
      <c r="M67" s="13">
        <v>0</v>
      </c>
      <c r="N67" s="13">
        <f t="shared" si="1"/>
        <v>0</v>
      </c>
      <c r="O67" s="13"/>
      <c r="P67" s="13"/>
      <c r="Q67" s="13"/>
      <c r="R67" s="13">
        <f t="shared" si="6"/>
        <v>0</v>
      </c>
      <c r="S67" s="13"/>
      <c r="T67" s="13"/>
      <c r="U67" s="13"/>
      <c r="V67" s="13">
        <f t="shared" si="0"/>
        <v>0</v>
      </c>
      <c r="W67" s="13">
        <f t="shared" si="5"/>
        <v>0</v>
      </c>
      <c r="X67" s="13"/>
      <c r="Y67" s="13"/>
      <c r="Z67" s="13"/>
      <c r="AA67" s="13">
        <f t="shared" si="3"/>
        <v>0</v>
      </c>
      <c r="AB67" s="13">
        <v>0</v>
      </c>
      <c r="AC67" s="13"/>
      <c r="AD67" s="13"/>
      <c r="AE67" s="13"/>
      <c r="AF67" s="56">
        <f t="shared" si="4"/>
        <v>0</v>
      </c>
      <c r="AG67" s="13"/>
    </row>
    <row r="68" spans="1:33">
      <c r="A68" s="13"/>
      <c r="B68" s="2">
        <v>62</v>
      </c>
      <c r="C68" s="4">
        <v>630042100</v>
      </c>
      <c r="D68" s="13" t="s">
        <v>144</v>
      </c>
      <c r="E68" s="6" t="s">
        <v>58</v>
      </c>
      <c r="F68" s="13"/>
      <c r="G68" s="13">
        <v>64</v>
      </c>
      <c r="H68" s="13"/>
      <c r="I68" s="13">
        <v>157</v>
      </c>
      <c r="J68" s="13"/>
      <c r="K68" s="13">
        <v>50</v>
      </c>
      <c r="L68" s="13">
        <v>50</v>
      </c>
      <c r="M68" s="13">
        <v>107</v>
      </c>
      <c r="N68" s="13">
        <f t="shared" si="1"/>
        <v>107</v>
      </c>
      <c r="O68" s="13"/>
      <c r="P68" s="13">
        <v>107</v>
      </c>
      <c r="Q68" s="13"/>
      <c r="R68" s="13">
        <f t="shared" si="6"/>
        <v>0</v>
      </c>
      <c r="S68" s="13"/>
      <c r="T68" s="13"/>
      <c r="U68" s="13"/>
      <c r="V68" s="13">
        <f t="shared" si="0"/>
        <v>0</v>
      </c>
      <c r="W68" s="13">
        <f t="shared" si="5"/>
        <v>0</v>
      </c>
      <c r="X68" s="13"/>
      <c r="Y68" s="13"/>
      <c r="Z68" s="13"/>
      <c r="AA68" s="13">
        <f t="shared" si="3"/>
        <v>0</v>
      </c>
      <c r="AB68" s="13">
        <v>0</v>
      </c>
      <c r="AC68" s="13"/>
      <c r="AD68" s="13"/>
      <c r="AE68" s="13"/>
      <c r="AF68" s="56">
        <f t="shared" si="4"/>
        <v>0</v>
      </c>
      <c r="AG68" s="13"/>
    </row>
    <row r="69" spans="1:33">
      <c r="A69" s="13" t="s">
        <v>218</v>
      </c>
      <c r="B69" s="2">
        <v>63</v>
      </c>
      <c r="C69" s="4">
        <v>630053400</v>
      </c>
      <c r="D69" s="13">
        <v>0</v>
      </c>
      <c r="E69" s="6" t="s">
        <v>59</v>
      </c>
      <c r="F69" s="13"/>
      <c r="G69" s="13">
        <v>265</v>
      </c>
      <c r="H69" s="13"/>
      <c r="I69" s="13">
        <v>1533</v>
      </c>
      <c r="J69" s="13"/>
      <c r="K69" s="13">
        <v>80</v>
      </c>
      <c r="L69" s="13">
        <v>80</v>
      </c>
      <c r="M69" s="13">
        <v>1453</v>
      </c>
      <c r="N69" s="13">
        <f t="shared" si="1"/>
        <v>1453</v>
      </c>
      <c r="O69" s="13"/>
      <c r="P69" s="13">
        <v>250</v>
      </c>
      <c r="Q69" s="13"/>
      <c r="R69" s="13">
        <f t="shared" si="6"/>
        <v>1203</v>
      </c>
      <c r="S69" s="13"/>
      <c r="T69" s="13">
        <v>150</v>
      </c>
      <c r="U69" s="13"/>
      <c r="V69" s="13">
        <f t="shared" si="0"/>
        <v>1053</v>
      </c>
      <c r="W69" s="13">
        <f t="shared" si="5"/>
        <v>1053</v>
      </c>
      <c r="X69" s="13"/>
      <c r="Y69" s="13"/>
      <c r="Z69" s="13"/>
      <c r="AA69" s="13">
        <f t="shared" si="3"/>
        <v>1053</v>
      </c>
      <c r="AB69" s="13">
        <v>1053</v>
      </c>
      <c r="AC69" s="13"/>
      <c r="AD69" s="13"/>
      <c r="AE69" s="13"/>
      <c r="AF69" s="56">
        <f t="shared" si="4"/>
        <v>1053</v>
      </c>
      <c r="AG69" s="13"/>
    </row>
    <row r="70" spans="1:33">
      <c r="A70" s="13" t="s">
        <v>163</v>
      </c>
      <c r="B70" s="2">
        <v>64</v>
      </c>
      <c r="C70" s="4">
        <v>650072201</v>
      </c>
      <c r="D70" s="13" t="s">
        <v>155</v>
      </c>
      <c r="E70" s="6" t="s">
        <v>60</v>
      </c>
      <c r="F70" s="13"/>
      <c r="G70" s="13">
        <v>0.85</v>
      </c>
      <c r="H70" s="13"/>
      <c r="I70" s="13">
        <v>4890</v>
      </c>
      <c r="J70" s="13"/>
      <c r="K70" s="13"/>
      <c r="L70" s="24">
        <v>0</v>
      </c>
      <c r="M70" s="13">
        <v>4890</v>
      </c>
      <c r="N70" s="13">
        <f t="shared" si="1"/>
        <v>4890</v>
      </c>
      <c r="O70" s="13"/>
      <c r="P70" s="13">
        <v>4890</v>
      </c>
      <c r="Q70" s="13"/>
      <c r="R70" s="13">
        <f t="shared" si="6"/>
        <v>0</v>
      </c>
      <c r="S70" s="13"/>
      <c r="T70" s="13"/>
      <c r="U70" s="13"/>
      <c r="V70" s="13">
        <f t="shared" ref="V70:V133" si="7">R70+S70-T70</f>
        <v>0</v>
      </c>
      <c r="W70" s="13">
        <f t="shared" si="5"/>
        <v>0</v>
      </c>
      <c r="X70" s="13"/>
      <c r="Y70" s="13"/>
      <c r="Z70" s="13"/>
      <c r="AA70" s="13">
        <f t="shared" si="3"/>
        <v>0</v>
      </c>
      <c r="AB70" s="13">
        <v>0</v>
      </c>
      <c r="AC70" s="13"/>
      <c r="AD70" s="13"/>
      <c r="AE70" s="13"/>
      <c r="AF70" s="56">
        <f t="shared" si="4"/>
        <v>0</v>
      </c>
      <c r="AG70" s="13"/>
    </row>
    <row r="71" spans="1:33">
      <c r="A71" s="13" t="s">
        <v>163</v>
      </c>
      <c r="B71" s="2">
        <v>65</v>
      </c>
      <c r="C71" s="4">
        <v>650078001</v>
      </c>
      <c r="D71" s="13" t="s">
        <v>155</v>
      </c>
      <c r="E71" s="6" t="s">
        <v>61</v>
      </c>
      <c r="F71" s="13"/>
      <c r="G71" s="13">
        <v>0.85</v>
      </c>
      <c r="H71" s="13"/>
      <c r="I71" s="13">
        <v>3637</v>
      </c>
      <c r="J71" s="13"/>
      <c r="K71" s="13"/>
      <c r="L71" s="24">
        <v>0</v>
      </c>
      <c r="M71" s="13">
        <v>3637</v>
      </c>
      <c r="N71" s="13">
        <f t="shared" ref="N71:N101" si="8">(I71+J71)-K71</f>
        <v>3637</v>
      </c>
      <c r="O71" s="13"/>
      <c r="P71" s="13">
        <v>3637</v>
      </c>
      <c r="Q71" s="13"/>
      <c r="R71" s="13">
        <f t="shared" si="6"/>
        <v>0</v>
      </c>
      <c r="S71" s="13"/>
      <c r="T71" s="13"/>
      <c r="U71" s="13"/>
      <c r="V71" s="13">
        <f t="shared" si="7"/>
        <v>0</v>
      </c>
      <c r="W71" s="13">
        <f t="shared" si="5"/>
        <v>0</v>
      </c>
      <c r="X71" s="13"/>
      <c r="Y71" s="13"/>
      <c r="Z71" s="13"/>
      <c r="AA71" s="13">
        <f t="shared" si="3"/>
        <v>0</v>
      </c>
      <c r="AB71" s="13">
        <v>0</v>
      </c>
      <c r="AC71" s="13"/>
      <c r="AD71" s="13"/>
      <c r="AE71" s="13"/>
      <c r="AF71" s="56">
        <f t="shared" si="4"/>
        <v>0</v>
      </c>
      <c r="AG71" s="13"/>
    </row>
    <row r="72" spans="1:33">
      <c r="A72" s="13" t="s">
        <v>163</v>
      </c>
      <c r="B72" s="2">
        <v>66</v>
      </c>
      <c r="C72" s="4">
        <v>650080001</v>
      </c>
      <c r="D72" s="13" t="s">
        <v>155</v>
      </c>
      <c r="E72" s="6" t="s">
        <v>62</v>
      </c>
      <c r="F72" s="13"/>
      <c r="G72" s="13">
        <v>0.85</v>
      </c>
      <c r="H72" s="13"/>
      <c r="I72" s="13">
        <v>617</v>
      </c>
      <c r="J72" s="13"/>
      <c r="K72" s="13"/>
      <c r="L72" s="24">
        <v>0</v>
      </c>
      <c r="M72" s="13">
        <v>617</v>
      </c>
      <c r="N72" s="13">
        <f t="shared" si="8"/>
        <v>617</v>
      </c>
      <c r="O72" s="13"/>
      <c r="P72" s="13">
        <v>617</v>
      </c>
      <c r="Q72" s="13"/>
      <c r="R72" s="13">
        <f t="shared" si="6"/>
        <v>0</v>
      </c>
      <c r="S72" s="13"/>
      <c r="T72" s="13"/>
      <c r="U72" s="13"/>
      <c r="V72" s="13">
        <f t="shared" si="7"/>
        <v>0</v>
      </c>
      <c r="W72" s="13">
        <f t="shared" si="5"/>
        <v>0</v>
      </c>
      <c r="X72" s="13"/>
      <c r="Y72" s="13"/>
      <c r="Z72" s="13"/>
      <c r="AA72" s="13">
        <f t="shared" ref="AA72:AA135" si="9">W72+X72-Y72</f>
        <v>0</v>
      </c>
      <c r="AB72" s="13">
        <v>0</v>
      </c>
      <c r="AC72" s="13"/>
      <c r="AD72" s="13"/>
      <c r="AE72" s="13"/>
      <c r="AF72" s="56">
        <f t="shared" ref="AF72:AF135" si="10">AB72+AC72-AD72</f>
        <v>0</v>
      </c>
      <c r="AG72" s="13"/>
    </row>
    <row r="73" spans="1:33">
      <c r="A73" s="13" t="s">
        <v>214</v>
      </c>
      <c r="B73" s="2">
        <v>67</v>
      </c>
      <c r="C73" s="4">
        <v>650086800</v>
      </c>
      <c r="D73" s="13" t="s">
        <v>144</v>
      </c>
      <c r="E73" s="6" t="s">
        <v>63</v>
      </c>
      <c r="F73" s="13"/>
      <c r="G73" s="13">
        <v>2</v>
      </c>
      <c r="H73" s="13"/>
      <c r="I73" s="13">
        <v>767</v>
      </c>
      <c r="J73" s="13"/>
      <c r="K73" s="13"/>
      <c r="L73" s="13">
        <v>0</v>
      </c>
      <c r="M73" s="13">
        <v>767</v>
      </c>
      <c r="N73" s="13">
        <f t="shared" si="8"/>
        <v>767</v>
      </c>
      <c r="O73" s="13"/>
      <c r="P73" s="13">
        <v>60</v>
      </c>
      <c r="Q73" s="13"/>
      <c r="R73" s="13">
        <f t="shared" si="6"/>
        <v>707</v>
      </c>
      <c r="S73" s="13"/>
      <c r="T73" s="13">
        <v>160</v>
      </c>
      <c r="U73" s="13"/>
      <c r="V73" s="13">
        <f t="shared" si="7"/>
        <v>547</v>
      </c>
      <c r="W73" s="13">
        <f t="shared" ref="W73:W136" si="11">V73</f>
        <v>547</v>
      </c>
      <c r="X73" s="13"/>
      <c r="Y73" s="13"/>
      <c r="Z73" s="13"/>
      <c r="AA73" s="13">
        <f t="shared" si="9"/>
        <v>547</v>
      </c>
      <c r="AB73" s="13">
        <v>547</v>
      </c>
      <c r="AC73" s="13"/>
      <c r="AD73" s="13"/>
      <c r="AE73" s="13"/>
      <c r="AF73" s="56">
        <f t="shared" si="10"/>
        <v>547</v>
      </c>
      <c r="AG73" s="13"/>
    </row>
    <row r="74" spans="1:33">
      <c r="A74" s="13" t="s">
        <v>163</v>
      </c>
      <c r="B74" s="2">
        <v>68</v>
      </c>
      <c r="C74" s="4">
        <v>650094001</v>
      </c>
      <c r="D74" s="13" t="s">
        <v>156</v>
      </c>
      <c r="E74" s="6" t="s">
        <v>64</v>
      </c>
      <c r="F74" s="13"/>
      <c r="G74" s="13">
        <v>41</v>
      </c>
      <c r="H74" s="13"/>
      <c r="I74" s="13">
        <v>603</v>
      </c>
      <c r="J74" s="13"/>
      <c r="K74" s="13">
        <v>603</v>
      </c>
      <c r="L74" s="13">
        <v>603</v>
      </c>
      <c r="M74" s="13">
        <v>0</v>
      </c>
      <c r="N74" s="13">
        <f t="shared" si="8"/>
        <v>0</v>
      </c>
      <c r="O74" s="13"/>
      <c r="P74" s="13"/>
      <c r="Q74" s="13"/>
      <c r="R74" s="13">
        <f t="shared" si="6"/>
        <v>0</v>
      </c>
      <c r="S74" s="13"/>
      <c r="T74" s="13"/>
      <c r="U74" s="13"/>
      <c r="V74" s="13">
        <f t="shared" si="7"/>
        <v>0</v>
      </c>
      <c r="W74" s="13">
        <f t="shared" si="11"/>
        <v>0</v>
      </c>
      <c r="X74" s="13"/>
      <c r="Y74" s="13"/>
      <c r="Z74" s="13"/>
      <c r="AA74" s="13">
        <f t="shared" si="9"/>
        <v>0</v>
      </c>
      <c r="AB74" s="13">
        <v>0</v>
      </c>
      <c r="AC74" s="13"/>
      <c r="AD74" s="13"/>
      <c r="AE74" s="13"/>
      <c r="AF74" s="56">
        <f t="shared" si="10"/>
        <v>0</v>
      </c>
      <c r="AG74" s="13"/>
    </row>
    <row r="75" spans="1:33">
      <c r="A75" s="13" t="s">
        <v>163</v>
      </c>
      <c r="B75" s="2">
        <v>69</v>
      </c>
      <c r="C75" s="4">
        <v>650110701</v>
      </c>
      <c r="D75" s="13" t="s">
        <v>157</v>
      </c>
      <c r="E75" s="6" t="s">
        <v>65</v>
      </c>
      <c r="F75" s="13"/>
      <c r="G75" s="13">
        <v>30</v>
      </c>
      <c r="H75" s="13"/>
      <c r="I75" s="13">
        <v>1000</v>
      </c>
      <c r="J75" s="13"/>
      <c r="K75" s="13">
        <v>500</v>
      </c>
      <c r="L75" s="13">
        <v>500</v>
      </c>
      <c r="M75" s="13">
        <v>500</v>
      </c>
      <c r="N75" s="13">
        <f t="shared" si="8"/>
        <v>500</v>
      </c>
      <c r="O75" s="13"/>
      <c r="P75" s="13">
        <v>500</v>
      </c>
      <c r="Q75" s="13"/>
      <c r="R75" s="13">
        <f t="shared" si="6"/>
        <v>0</v>
      </c>
      <c r="S75" s="13"/>
      <c r="T75" s="13"/>
      <c r="U75" s="13"/>
      <c r="V75" s="13">
        <f t="shared" si="7"/>
        <v>0</v>
      </c>
      <c r="W75" s="13">
        <f t="shared" si="11"/>
        <v>0</v>
      </c>
      <c r="X75" s="13"/>
      <c r="Y75" s="13"/>
      <c r="Z75" s="13"/>
      <c r="AA75" s="13">
        <f t="shared" si="9"/>
        <v>0</v>
      </c>
      <c r="AB75" s="13">
        <v>0</v>
      </c>
      <c r="AC75" s="13"/>
      <c r="AD75" s="13"/>
      <c r="AE75" s="13"/>
      <c r="AF75" s="56">
        <f t="shared" si="10"/>
        <v>0</v>
      </c>
      <c r="AG75" s="13"/>
    </row>
    <row r="76" spans="1:33">
      <c r="A76" s="13" t="s">
        <v>217</v>
      </c>
      <c r="B76" s="2">
        <v>70</v>
      </c>
      <c r="C76" s="4">
        <v>650117601</v>
      </c>
      <c r="D76" s="13" t="s">
        <v>156</v>
      </c>
      <c r="E76" s="6" t="s">
        <v>66</v>
      </c>
      <c r="F76" s="13"/>
      <c r="G76" s="13">
        <v>0.45</v>
      </c>
      <c r="H76" s="13"/>
      <c r="I76" s="13">
        <v>730</v>
      </c>
      <c r="J76" s="13"/>
      <c r="K76" s="13">
        <v>40</v>
      </c>
      <c r="L76" s="13">
        <v>40</v>
      </c>
      <c r="M76" s="13">
        <v>690</v>
      </c>
      <c r="N76" s="13">
        <f t="shared" si="8"/>
        <v>690</v>
      </c>
      <c r="O76" s="13"/>
      <c r="P76" s="13">
        <v>110</v>
      </c>
      <c r="Q76" s="13"/>
      <c r="R76" s="13">
        <f t="shared" si="6"/>
        <v>580</v>
      </c>
      <c r="S76" s="13"/>
      <c r="T76" s="13">
        <v>60</v>
      </c>
      <c r="U76" s="13"/>
      <c r="V76" s="13">
        <f t="shared" si="7"/>
        <v>520</v>
      </c>
      <c r="W76" s="13">
        <f t="shared" si="11"/>
        <v>520</v>
      </c>
      <c r="X76" s="13"/>
      <c r="Y76" s="13"/>
      <c r="Z76" s="13"/>
      <c r="AA76" s="13">
        <f t="shared" si="9"/>
        <v>520</v>
      </c>
      <c r="AB76" s="13">
        <v>520</v>
      </c>
      <c r="AC76" s="13"/>
      <c r="AD76" s="13"/>
      <c r="AE76" s="13"/>
      <c r="AF76" s="56">
        <f t="shared" si="10"/>
        <v>520</v>
      </c>
      <c r="AG76" s="13"/>
    </row>
    <row r="77" spans="1:33">
      <c r="A77" s="13" t="s">
        <v>163</v>
      </c>
      <c r="B77" s="2">
        <v>71</v>
      </c>
      <c r="C77" s="4">
        <v>650126600</v>
      </c>
      <c r="D77" s="13" t="s">
        <v>144</v>
      </c>
      <c r="E77" s="6" t="s">
        <v>181</v>
      </c>
      <c r="F77" s="13"/>
      <c r="G77" s="14" t="s">
        <v>163</v>
      </c>
      <c r="H77" s="13"/>
      <c r="I77" s="14"/>
      <c r="J77" s="13"/>
      <c r="K77" s="13"/>
      <c r="L77" s="24">
        <v>0</v>
      </c>
      <c r="M77" s="13">
        <v>0</v>
      </c>
      <c r="N77" s="22">
        <f t="shared" si="8"/>
        <v>0</v>
      </c>
      <c r="O77" s="13"/>
      <c r="P77" s="13"/>
      <c r="Q77" s="13"/>
      <c r="R77" s="13">
        <f t="shared" si="6"/>
        <v>0</v>
      </c>
      <c r="S77" s="13"/>
      <c r="T77" s="13"/>
      <c r="U77" s="13"/>
      <c r="V77" s="13">
        <f t="shared" si="7"/>
        <v>0</v>
      </c>
      <c r="W77" s="13">
        <f t="shared" si="11"/>
        <v>0</v>
      </c>
      <c r="X77" s="13"/>
      <c r="Y77" s="13"/>
      <c r="Z77" s="13"/>
      <c r="AA77" s="13">
        <f t="shared" si="9"/>
        <v>0</v>
      </c>
      <c r="AB77" s="13">
        <v>0</v>
      </c>
      <c r="AC77" s="13"/>
      <c r="AD77" s="13"/>
      <c r="AE77" s="13"/>
      <c r="AF77" s="56">
        <f t="shared" si="10"/>
        <v>0</v>
      </c>
      <c r="AG77" s="13"/>
    </row>
    <row r="78" spans="1:33">
      <c r="A78" s="13" t="s">
        <v>163</v>
      </c>
      <c r="B78" s="2">
        <v>72</v>
      </c>
      <c r="C78" s="4">
        <v>650127600</v>
      </c>
      <c r="D78" s="13" t="s">
        <v>144</v>
      </c>
      <c r="E78" s="6" t="s">
        <v>182</v>
      </c>
      <c r="F78" s="13"/>
      <c r="G78" s="14" t="s">
        <v>163</v>
      </c>
      <c r="H78" s="13"/>
      <c r="I78" s="14"/>
      <c r="J78" s="13"/>
      <c r="K78" s="13"/>
      <c r="L78" s="24">
        <v>0</v>
      </c>
      <c r="M78" s="13">
        <v>0</v>
      </c>
      <c r="N78" s="13">
        <f t="shared" si="8"/>
        <v>0</v>
      </c>
      <c r="O78" s="13"/>
      <c r="P78" s="13"/>
      <c r="Q78" s="13"/>
      <c r="R78" s="13">
        <f t="shared" si="6"/>
        <v>0</v>
      </c>
      <c r="S78" s="13"/>
      <c r="T78" s="13"/>
      <c r="U78" s="13"/>
      <c r="V78" s="13">
        <f t="shared" si="7"/>
        <v>0</v>
      </c>
      <c r="W78" s="13">
        <f t="shared" si="11"/>
        <v>0</v>
      </c>
      <c r="X78" s="13"/>
      <c r="Y78" s="13"/>
      <c r="Z78" s="13"/>
      <c r="AA78" s="13">
        <f t="shared" si="9"/>
        <v>0</v>
      </c>
      <c r="AB78" s="13">
        <v>0</v>
      </c>
      <c r="AC78" s="13"/>
      <c r="AD78" s="13"/>
      <c r="AE78" s="13"/>
      <c r="AF78" s="56">
        <f t="shared" si="10"/>
        <v>0</v>
      </c>
      <c r="AG78" s="13"/>
    </row>
    <row r="79" spans="1:33">
      <c r="A79" s="13" t="s">
        <v>163</v>
      </c>
      <c r="B79" s="2">
        <v>73</v>
      </c>
      <c r="C79" s="4">
        <v>650139100</v>
      </c>
      <c r="D79" s="13" t="s">
        <v>144</v>
      </c>
      <c r="E79" s="6" t="s">
        <v>67</v>
      </c>
      <c r="F79" s="13"/>
      <c r="G79" s="13">
        <v>41</v>
      </c>
      <c r="H79" s="13"/>
      <c r="I79" s="13">
        <v>2000</v>
      </c>
      <c r="J79" s="13"/>
      <c r="K79" s="13">
        <v>2000</v>
      </c>
      <c r="L79" s="13">
        <v>2000</v>
      </c>
      <c r="M79" s="13">
        <v>0</v>
      </c>
      <c r="N79" s="13">
        <f t="shared" si="8"/>
        <v>0</v>
      </c>
      <c r="O79" s="13"/>
      <c r="P79" s="13"/>
      <c r="Q79" s="13"/>
      <c r="R79" s="13">
        <f t="shared" si="6"/>
        <v>0</v>
      </c>
      <c r="S79" s="13"/>
      <c r="T79" s="13"/>
      <c r="U79" s="13"/>
      <c r="V79" s="13">
        <f t="shared" si="7"/>
        <v>0</v>
      </c>
      <c r="W79" s="13">
        <f t="shared" si="11"/>
        <v>0</v>
      </c>
      <c r="X79" s="13"/>
      <c r="Y79" s="13"/>
      <c r="Z79" s="13"/>
      <c r="AA79" s="13">
        <f t="shared" si="9"/>
        <v>0</v>
      </c>
      <c r="AB79" s="13">
        <v>0</v>
      </c>
      <c r="AC79" s="13"/>
      <c r="AD79" s="13"/>
      <c r="AE79" s="13"/>
      <c r="AF79" s="56">
        <f t="shared" si="10"/>
        <v>0</v>
      </c>
      <c r="AG79" s="13"/>
    </row>
    <row r="80" spans="1:33">
      <c r="A80" s="13" t="s">
        <v>163</v>
      </c>
      <c r="B80" s="2">
        <v>74</v>
      </c>
      <c r="C80" s="4">
        <v>650147101</v>
      </c>
      <c r="D80" s="13" t="s">
        <v>156</v>
      </c>
      <c r="E80" s="6" t="s">
        <v>68</v>
      </c>
      <c r="F80" s="13"/>
      <c r="G80" s="13">
        <v>0.35</v>
      </c>
      <c r="H80" s="13"/>
      <c r="I80" s="13">
        <v>611</v>
      </c>
      <c r="J80" s="13"/>
      <c r="K80" s="13">
        <v>611</v>
      </c>
      <c r="L80" s="13">
        <v>611</v>
      </c>
      <c r="M80" s="13">
        <v>0</v>
      </c>
      <c r="N80" s="13">
        <f t="shared" si="8"/>
        <v>0</v>
      </c>
      <c r="O80" s="13"/>
      <c r="P80" s="13"/>
      <c r="Q80" s="13"/>
      <c r="R80" s="13">
        <f t="shared" si="6"/>
        <v>0</v>
      </c>
      <c r="S80" s="13"/>
      <c r="T80" s="13"/>
      <c r="U80" s="13"/>
      <c r="V80" s="13">
        <f t="shared" si="7"/>
        <v>0</v>
      </c>
      <c r="W80" s="13">
        <f t="shared" si="11"/>
        <v>0</v>
      </c>
      <c r="X80" s="13"/>
      <c r="Y80" s="13"/>
      <c r="Z80" s="13"/>
      <c r="AA80" s="13">
        <f t="shared" si="9"/>
        <v>0</v>
      </c>
      <c r="AB80" s="13">
        <v>0</v>
      </c>
      <c r="AC80" s="13"/>
      <c r="AD80" s="13"/>
      <c r="AE80" s="13"/>
      <c r="AF80" s="56">
        <f t="shared" si="10"/>
        <v>0</v>
      </c>
      <c r="AG80" s="13"/>
    </row>
    <row r="81" spans="1:33">
      <c r="A81" s="13" t="s">
        <v>214</v>
      </c>
      <c r="B81" s="2">
        <v>75</v>
      </c>
      <c r="C81" s="4">
        <v>650147701</v>
      </c>
      <c r="D81" s="13" t="s">
        <v>156</v>
      </c>
      <c r="E81" s="6" t="s">
        <v>69</v>
      </c>
      <c r="F81" s="13"/>
      <c r="G81" s="13">
        <v>17</v>
      </c>
      <c r="H81" s="13"/>
      <c r="I81" s="13">
        <v>100</v>
      </c>
      <c r="J81" s="13"/>
      <c r="K81" s="13"/>
      <c r="L81" s="13">
        <v>0</v>
      </c>
      <c r="M81" s="13">
        <v>100</v>
      </c>
      <c r="N81" s="13">
        <f t="shared" si="8"/>
        <v>100</v>
      </c>
      <c r="O81" s="13"/>
      <c r="P81" s="13"/>
      <c r="Q81" s="13"/>
      <c r="R81" s="13">
        <f t="shared" si="6"/>
        <v>100</v>
      </c>
      <c r="S81" s="13"/>
      <c r="T81" s="13"/>
      <c r="U81" s="13"/>
      <c r="V81" s="13">
        <f t="shared" si="7"/>
        <v>100</v>
      </c>
      <c r="W81" s="13">
        <f t="shared" si="11"/>
        <v>100</v>
      </c>
      <c r="X81" s="13"/>
      <c r="Y81" s="13"/>
      <c r="Z81" s="13"/>
      <c r="AA81" s="13">
        <f t="shared" si="9"/>
        <v>100</v>
      </c>
      <c r="AB81" s="13">
        <v>100</v>
      </c>
      <c r="AC81" s="13"/>
      <c r="AD81" s="13"/>
      <c r="AE81" s="13"/>
      <c r="AF81" s="56">
        <f t="shared" si="10"/>
        <v>100</v>
      </c>
      <c r="AG81" s="13"/>
    </row>
    <row r="82" spans="1:33">
      <c r="A82" s="13" t="s">
        <v>163</v>
      </c>
      <c r="B82" s="2">
        <v>76</v>
      </c>
      <c r="C82" s="4">
        <v>650168000</v>
      </c>
      <c r="D82" s="13" t="s">
        <v>144</v>
      </c>
      <c r="E82" s="6" t="s">
        <v>70</v>
      </c>
      <c r="F82" s="13"/>
      <c r="G82" s="14" t="s">
        <v>163</v>
      </c>
      <c r="H82" s="13"/>
      <c r="I82" s="14"/>
      <c r="J82" s="13"/>
      <c r="K82" s="13"/>
      <c r="L82" s="24">
        <v>2347</v>
      </c>
      <c r="M82" s="13">
        <v>0</v>
      </c>
      <c r="N82" s="22">
        <f t="shared" si="8"/>
        <v>0</v>
      </c>
      <c r="O82" s="13"/>
      <c r="P82" s="13"/>
      <c r="Q82" s="13"/>
      <c r="R82" s="13">
        <f t="shared" si="6"/>
        <v>0</v>
      </c>
      <c r="S82" s="13"/>
      <c r="T82" s="13"/>
      <c r="U82" s="13"/>
      <c r="V82" s="13">
        <f t="shared" si="7"/>
        <v>0</v>
      </c>
      <c r="W82" s="13">
        <f t="shared" si="11"/>
        <v>0</v>
      </c>
      <c r="X82" s="13"/>
      <c r="Y82" s="13"/>
      <c r="Z82" s="13"/>
      <c r="AA82" s="13">
        <f t="shared" si="9"/>
        <v>0</v>
      </c>
      <c r="AB82" s="13">
        <v>0</v>
      </c>
      <c r="AC82" s="13"/>
      <c r="AD82" s="13"/>
      <c r="AE82" s="13"/>
      <c r="AF82" s="56">
        <f t="shared" si="10"/>
        <v>0</v>
      </c>
      <c r="AG82" s="13"/>
    </row>
    <row r="83" spans="1:33">
      <c r="A83" s="13" t="s">
        <v>163</v>
      </c>
      <c r="B83" s="2">
        <v>77</v>
      </c>
      <c r="C83" s="4">
        <v>650168300</v>
      </c>
      <c r="D83" s="13" t="s">
        <v>144</v>
      </c>
      <c r="E83" s="6" t="s">
        <v>71</v>
      </c>
      <c r="F83" s="13"/>
      <c r="G83" s="14" t="s">
        <v>163</v>
      </c>
      <c r="H83" s="13"/>
      <c r="I83" s="14"/>
      <c r="J83" s="13"/>
      <c r="K83" s="13"/>
      <c r="L83" s="24">
        <v>3000</v>
      </c>
      <c r="M83" s="13">
        <v>0</v>
      </c>
      <c r="N83" s="13">
        <f t="shared" si="8"/>
        <v>0</v>
      </c>
      <c r="O83" s="13"/>
      <c r="P83" s="13"/>
      <c r="Q83" s="13"/>
      <c r="R83" s="13">
        <f t="shared" si="6"/>
        <v>0</v>
      </c>
      <c r="S83" s="13"/>
      <c r="T83" s="13"/>
      <c r="U83" s="13"/>
      <c r="V83" s="13">
        <f t="shared" si="7"/>
        <v>0</v>
      </c>
      <c r="W83" s="13">
        <f t="shared" si="11"/>
        <v>0</v>
      </c>
      <c r="X83" s="13"/>
      <c r="Y83" s="13"/>
      <c r="Z83" s="13"/>
      <c r="AA83" s="13">
        <f t="shared" si="9"/>
        <v>0</v>
      </c>
      <c r="AB83" s="13">
        <v>0</v>
      </c>
      <c r="AC83" s="13"/>
      <c r="AD83" s="13"/>
      <c r="AE83" s="13"/>
      <c r="AF83" s="56">
        <f t="shared" si="10"/>
        <v>0</v>
      </c>
      <c r="AG83" s="13"/>
    </row>
    <row r="84" spans="1:33">
      <c r="A84" s="13" t="s">
        <v>163</v>
      </c>
      <c r="B84" s="2">
        <v>78</v>
      </c>
      <c r="C84" s="4">
        <v>650168400</v>
      </c>
      <c r="D84" s="13" t="s">
        <v>144</v>
      </c>
      <c r="E84" s="6" t="s">
        <v>72</v>
      </c>
      <c r="F84" s="13"/>
      <c r="G84" s="14" t="s">
        <v>163</v>
      </c>
      <c r="H84" s="13"/>
      <c r="I84" s="14"/>
      <c r="J84" s="13"/>
      <c r="K84" s="13"/>
      <c r="L84" s="24">
        <v>1689</v>
      </c>
      <c r="M84" s="13">
        <v>0</v>
      </c>
      <c r="N84" s="13">
        <f t="shared" si="8"/>
        <v>0</v>
      </c>
      <c r="O84" s="13"/>
      <c r="P84" s="13"/>
      <c r="Q84" s="13"/>
      <c r="R84" s="13">
        <f t="shared" si="6"/>
        <v>0</v>
      </c>
      <c r="S84" s="13"/>
      <c r="T84" s="13"/>
      <c r="U84" s="13"/>
      <c r="V84" s="13">
        <f t="shared" si="7"/>
        <v>0</v>
      </c>
      <c r="W84" s="13">
        <f t="shared" si="11"/>
        <v>0</v>
      </c>
      <c r="X84" s="13"/>
      <c r="Y84" s="13"/>
      <c r="Z84" s="13"/>
      <c r="AA84" s="13">
        <f t="shared" si="9"/>
        <v>0</v>
      </c>
      <c r="AB84" s="13">
        <v>0</v>
      </c>
      <c r="AC84" s="13"/>
      <c r="AD84" s="13"/>
      <c r="AE84" s="13"/>
      <c r="AF84" s="56">
        <f t="shared" si="10"/>
        <v>0</v>
      </c>
      <c r="AG84" s="13"/>
    </row>
    <row r="85" spans="1:33">
      <c r="A85" s="13" t="s">
        <v>163</v>
      </c>
      <c r="B85" s="2">
        <v>79</v>
      </c>
      <c r="C85" s="4">
        <v>650168600</v>
      </c>
      <c r="D85" s="13" t="s">
        <v>144</v>
      </c>
      <c r="E85" s="6" t="s">
        <v>73</v>
      </c>
      <c r="F85" s="13"/>
      <c r="G85" s="14" t="s">
        <v>163</v>
      </c>
      <c r="H85" s="13"/>
      <c r="I85" s="14"/>
      <c r="J85" s="13"/>
      <c r="K85" s="13"/>
      <c r="L85" s="24">
        <v>3740</v>
      </c>
      <c r="M85" s="13">
        <v>0</v>
      </c>
      <c r="N85" s="13">
        <f t="shared" si="8"/>
        <v>0</v>
      </c>
      <c r="O85" s="13"/>
      <c r="P85" s="13"/>
      <c r="Q85" s="13"/>
      <c r="R85" s="13">
        <f t="shared" si="6"/>
        <v>0</v>
      </c>
      <c r="S85" s="13"/>
      <c r="T85" s="13"/>
      <c r="U85" s="13"/>
      <c r="V85" s="13">
        <f t="shared" si="7"/>
        <v>0</v>
      </c>
      <c r="W85" s="13">
        <f t="shared" si="11"/>
        <v>0</v>
      </c>
      <c r="X85" s="13"/>
      <c r="Y85" s="13"/>
      <c r="Z85" s="13"/>
      <c r="AA85" s="13">
        <f t="shared" si="9"/>
        <v>0</v>
      </c>
      <c r="AB85" s="13">
        <v>0</v>
      </c>
      <c r="AC85" s="13"/>
      <c r="AD85" s="13"/>
      <c r="AE85" s="13"/>
      <c r="AF85" s="56">
        <f t="shared" si="10"/>
        <v>0</v>
      </c>
      <c r="AG85" s="13"/>
    </row>
    <row r="86" spans="1:33">
      <c r="A86" s="13" t="s">
        <v>163</v>
      </c>
      <c r="B86" s="2">
        <v>80</v>
      </c>
      <c r="C86" s="4">
        <v>650168700</v>
      </c>
      <c r="D86" s="13" t="s">
        <v>144</v>
      </c>
      <c r="E86" s="6" t="s">
        <v>74</v>
      </c>
      <c r="F86" s="13"/>
      <c r="G86" s="14" t="s">
        <v>163</v>
      </c>
      <c r="H86" s="13"/>
      <c r="I86" s="14"/>
      <c r="J86" s="13"/>
      <c r="K86" s="13"/>
      <c r="L86" s="24">
        <v>8182</v>
      </c>
      <c r="M86" s="13">
        <v>0</v>
      </c>
      <c r="N86" s="13">
        <f t="shared" si="8"/>
        <v>0</v>
      </c>
      <c r="O86" s="13"/>
      <c r="P86" s="13"/>
      <c r="Q86" s="13"/>
      <c r="R86" s="13">
        <f t="shared" si="6"/>
        <v>0</v>
      </c>
      <c r="S86" s="13"/>
      <c r="T86" s="13"/>
      <c r="U86" s="13"/>
      <c r="V86" s="13">
        <f t="shared" si="7"/>
        <v>0</v>
      </c>
      <c r="W86" s="13">
        <f t="shared" si="11"/>
        <v>0</v>
      </c>
      <c r="X86" s="13"/>
      <c r="Y86" s="13"/>
      <c r="Z86" s="13"/>
      <c r="AA86" s="13">
        <f t="shared" si="9"/>
        <v>0</v>
      </c>
      <c r="AB86" s="13">
        <v>0</v>
      </c>
      <c r="AC86" s="13"/>
      <c r="AD86" s="13"/>
      <c r="AE86" s="13"/>
      <c r="AF86" s="56">
        <f t="shared" si="10"/>
        <v>0</v>
      </c>
      <c r="AG86" s="13"/>
    </row>
    <row r="87" spans="1:33">
      <c r="A87" s="13" t="s">
        <v>163</v>
      </c>
      <c r="B87" s="2">
        <v>81</v>
      </c>
      <c r="C87" s="4">
        <v>650168800</v>
      </c>
      <c r="D87" s="13" t="s">
        <v>144</v>
      </c>
      <c r="E87" s="6" t="s">
        <v>75</v>
      </c>
      <c r="F87" s="13"/>
      <c r="G87" s="14" t="s">
        <v>163</v>
      </c>
      <c r="H87" s="13"/>
      <c r="I87" s="14"/>
      <c r="J87" s="13"/>
      <c r="K87" s="13"/>
      <c r="L87" s="24">
        <v>2525</v>
      </c>
      <c r="M87" s="13">
        <v>0</v>
      </c>
      <c r="N87" s="13">
        <f t="shared" si="8"/>
        <v>0</v>
      </c>
      <c r="O87" s="13"/>
      <c r="P87" s="13"/>
      <c r="Q87" s="13"/>
      <c r="R87" s="13">
        <f t="shared" si="6"/>
        <v>0</v>
      </c>
      <c r="S87" s="13"/>
      <c r="T87" s="13"/>
      <c r="U87" s="13"/>
      <c r="V87" s="13">
        <f t="shared" si="7"/>
        <v>0</v>
      </c>
      <c r="W87" s="13">
        <f t="shared" si="11"/>
        <v>0</v>
      </c>
      <c r="X87" s="13"/>
      <c r="Y87" s="13"/>
      <c r="Z87" s="13"/>
      <c r="AA87" s="13">
        <f t="shared" si="9"/>
        <v>0</v>
      </c>
      <c r="AB87" s="13">
        <v>0</v>
      </c>
      <c r="AC87" s="13"/>
      <c r="AD87" s="13"/>
      <c r="AE87" s="13"/>
      <c r="AF87" s="56">
        <f t="shared" si="10"/>
        <v>0</v>
      </c>
      <c r="AG87" s="13"/>
    </row>
    <row r="88" spans="1:33">
      <c r="A88" s="13" t="s">
        <v>163</v>
      </c>
      <c r="B88" s="2">
        <v>82</v>
      </c>
      <c r="C88" s="4">
        <v>650169100</v>
      </c>
      <c r="D88" s="13" t="s">
        <v>144</v>
      </c>
      <c r="E88" s="6" t="s">
        <v>76</v>
      </c>
      <c r="F88" s="13"/>
      <c r="G88" s="14" t="s">
        <v>163</v>
      </c>
      <c r="H88" s="13"/>
      <c r="I88" s="14"/>
      <c r="J88" s="13"/>
      <c r="K88" s="13"/>
      <c r="L88" s="13">
        <v>0</v>
      </c>
      <c r="M88" s="13">
        <v>0</v>
      </c>
      <c r="N88" s="13">
        <f t="shared" si="8"/>
        <v>0</v>
      </c>
      <c r="O88" s="13"/>
      <c r="P88" s="13"/>
      <c r="Q88" s="13"/>
      <c r="R88" s="13">
        <f t="shared" si="6"/>
        <v>0</v>
      </c>
      <c r="S88" s="13"/>
      <c r="T88" s="13"/>
      <c r="U88" s="13"/>
      <c r="V88" s="13">
        <f t="shared" si="7"/>
        <v>0</v>
      </c>
      <c r="W88" s="13">
        <f t="shared" si="11"/>
        <v>0</v>
      </c>
      <c r="X88" s="13"/>
      <c r="Y88" s="13"/>
      <c r="Z88" s="13"/>
      <c r="AA88" s="13">
        <f t="shared" si="9"/>
        <v>0</v>
      </c>
      <c r="AB88" s="13">
        <v>0</v>
      </c>
      <c r="AC88" s="13"/>
      <c r="AD88" s="13"/>
      <c r="AE88" s="13"/>
      <c r="AF88" s="56">
        <f t="shared" si="10"/>
        <v>0</v>
      </c>
      <c r="AG88" s="13"/>
    </row>
    <row r="89" spans="1:33">
      <c r="A89" s="13" t="s">
        <v>163</v>
      </c>
      <c r="B89" s="2">
        <v>83</v>
      </c>
      <c r="C89" s="4">
        <v>650170200</v>
      </c>
      <c r="D89" s="13" t="s">
        <v>144</v>
      </c>
      <c r="E89" s="6" t="s">
        <v>77</v>
      </c>
      <c r="F89" s="13"/>
      <c r="G89" s="14" t="s">
        <v>163</v>
      </c>
      <c r="H89" s="13"/>
      <c r="I89" s="14"/>
      <c r="J89" s="13"/>
      <c r="K89" s="13"/>
      <c r="L89" s="24">
        <v>6648</v>
      </c>
      <c r="M89" s="13">
        <v>0</v>
      </c>
      <c r="N89" s="13">
        <f t="shared" si="8"/>
        <v>0</v>
      </c>
      <c r="O89" s="36"/>
      <c r="P89" s="13"/>
      <c r="Q89" s="13"/>
      <c r="R89" s="13">
        <f t="shared" si="6"/>
        <v>0</v>
      </c>
      <c r="S89" s="13"/>
      <c r="T89" s="13"/>
      <c r="U89" s="13"/>
      <c r="V89" s="13">
        <f t="shared" si="7"/>
        <v>0</v>
      </c>
      <c r="W89" s="13">
        <f t="shared" si="11"/>
        <v>0</v>
      </c>
      <c r="X89" s="13"/>
      <c r="Y89" s="13"/>
      <c r="Z89" s="13"/>
      <c r="AA89" s="13">
        <f t="shared" si="9"/>
        <v>0</v>
      </c>
      <c r="AB89" s="13">
        <v>0</v>
      </c>
      <c r="AC89" s="13"/>
      <c r="AD89" s="13"/>
      <c r="AE89" s="13"/>
      <c r="AF89" s="56">
        <f t="shared" si="10"/>
        <v>0</v>
      </c>
      <c r="AG89" s="13"/>
    </row>
    <row r="90" spans="1:33">
      <c r="A90" s="13" t="s">
        <v>163</v>
      </c>
      <c r="B90" s="2">
        <v>84</v>
      </c>
      <c r="C90" s="4">
        <v>650171500</v>
      </c>
      <c r="D90" s="13" t="s">
        <v>144</v>
      </c>
      <c r="E90" s="6" t="s">
        <v>78</v>
      </c>
      <c r="F90" s="13"/>
      <c r="G90" s="14" t="s">
        <v>163</v>
      </c>
      <c r="H90" s="13"/>
      <c r="I90" s="14"/>
      <c r="J90" s="13"/>
      <c r="K90" s="13"/>
      <c r="L90" s="24">
        <v>5980</v>
      </c>
      <c r="M90" s="13">
        <v>0</v>
      </c>
      <c r="N90" s="13">
        <f t="shared" si="8"/>
        <v>0</v>
      </c>
      <c r="O90" s="13"/>
      <c r="P90" s="13"/>
      <c r="Q90" s="13"/>
      <c r="R90" s="13">
        <f t="shared" si="6"/>
        <v>0</v>
      </c>
      <c r="S90" s="13"/>
      <c r="T90" s="13"/>
      <c r="U90" s="13"/>
      <c r="V90" s="13">
        <f t="shared" si="7"/>
        <v>0</v>
      </c>
      <c r="W90" s="13">
        <f t="shared" si="11"/>
        <v>0</v>
      </c>
      <c r="X90" s="13"/>
      <c r="Y90" s="13"/>
      <c r="Z90" s="13"/>
      <c r="AA90" s="13">
        <f t="shared" si="9"/>
        <v>0</v>
      </c>
      <c r="AB90" s="13">
        <v>0</v>
      </c>
      <c r="AC90" s="13"/>
      <c r="AD90" s="13"/>
      <c r="AE90" s="13"/>
      <c r="AF90" s="56">
        <f t="shared" si="10"/>
        <v>0</v>
      </c>
      <c r="AG90" s="13"/>
    </row>
    <row r="91" spans="1:33">
      <c r="A91" s="13" t="s">
        <v>163</v>
      </c>
      <c r="B91" s="2">
        <v>85</v>
      </c>
      <c r="C91" s="4">
        <v>650172000</v>
      </c>
      <c r="D91" s="13" t="s">
        <v>144</v>
      </c>
      <c r="E91" s="6" t="s">
        <v>79</v>
      </c>
      <c r="F91" s="13"/>
      <c r="G91" s="14" t="s">
        <v>163</v>
      </c>
      <c r="H91" s="13"/>
      <c r="I91" s="14"/>
      <c r="J91" s="13"/>
      <c r="K91" s="13"/>
      <c r="L91" s="24">
        <v>4958</v>
      </c>
      <c r="M91" s="13">
        <v>0</v>
      </c>
      <c r="N91" s="13">
        <f t="shared" si="8"/>
        <v>0</v>
      </c>
      <c r="O91" s="13"/>
      <c r="P91" s="13"/>
      <c r="Q91" s="13"/>
      <c r="R91" s="13">
        <f t="shared" si="6"/>
        <v>0</v>
      </c>
      <c r="S91" s="13"/>
      <c r="T91" s="13"/>
      <c r="U91" s="13"/>
      <c r="V91" s="13">
        <f t="shared" si="7"/>
        <v>0</v>
      </c>
      <c r="W91" s="13">
        <f t="shared" si="11"/>
        <v>0</v>
      </c>
      <c r="X91" s="13"/>
      <c r="Y91" s="13"/>
      <c r="Z91" s="13"/>
      <c r="AA91" s="13">
        <f t="shared" si="9"/>
        <v>0</v>
      </c>
      <c r="AB91" s="13">
        <v>0</v>
      </c>
      <c r="AC91" s="13"/>
      <c r="AD91" s="13"/>
      <c r="AE91" s="13"/>
      <c r="AF91" s="56">
        <f t="shared" si="10"/>
        <v>0</v>
      </c>
      <c r="AG91" s="13"/>
    </row>
    <row r="92" spans="1:33">
      <c r="A92" s="13" t="s">
        <v>163</v>
      </c>
      <c r="B92" s="2">
        <v>86</v>
      </c>
      <c r="C92" s="4">
        <v>650172100</v>
      </c>
      <c r="D92" s="13" t="s">
        <v>144</v>
      </c>
      <c r="E92" s="6" t="s">
        <v>80</v>
      </c>
      <c r="F92" s="13"/>
      <c r="G92" s="14" t="s">
        <v>163</v>
      </c>
      <c r="H92" s="13"/>
      <c r="I92" s="14"/>
      <c r="J92" s="13"/>
      <c r="K92" s="13"/>
      <c r="L92" s="24">
        <v>2500</v>
      </c>
      <c r="M92" s="13">
        <v>0</v>
      </c>
      <c r="N92" s="13">
        <f t="shared" si="8"/>
        <v>0</v>
      </c>
      <c r="O92" s="13"/>
      <c r="P92" s="13"/>
      <c r="Q92" s="13"/>
      <c r="R92" s="13">
        <f t="shared" si="6"/>
        <v>0</v>
      </c>
      <c r="S92" s="13"/>
      <c r="T92" s="13"/>
      <c r="U92" s="13"/>
      <c r="V92" s="13">
        <f t="shared" si="7"/>
        <v>0</v>
      </c>
      <c r="W92" s="13">
        <f t="shared" si="11"/>
        <v>0</v>
      </c>
      <c r="X92" s="13"/>
      <c r="Y92" s="13"/>
      <c r="Z92" s="13"/>
      <c r="AA92" s="13">
        <f t="shared" si="9"/>
        <v>0</v>
      </c>
      <c r="AB92" s="13">
        <v>0</v>
      </c>
      <c r="AC92" s="13"/>
      <c r="AD92" s="13"/>
      <c r="AE92" s="13"/>
      <c r="AF92" s="56">
        <f t="shared" si="10"/>
        <v>0</v>
      </c>
      <c r="AG92" s="13"/>
    </row>
    <row r="93" spans="1:33">
      <c r="A93" s="13" t="s">
        <v>163</v>
      </c>
      <c r="B93" s="2">
        <v>87</v>
      </c>
      <c r="C93" s="4">
        <v>650172600</v>
      </c>
      <c r="D93" s="13" t="s">
        <v>144</v>
      </c>
      <c r="E93" s="6" t="s">
        <v>81</v>
      </c>
      <c r="F93" s="13"/>
      <c r="G93" s="14" t="s">
        <v>163</v>
      </c>
      <c r="H93" s="13"/>
      <c r="I93" s="14"/>
      <c r="J93" s="13"/>
      <c r="K93" s="13"/>
      <c r="L93" s="24">
        <v>6088</v>
      </c>
      <c r="M93" s="13">
        <v>0</v>
      </c>
      <c r="N93" s="13">
        <f t="shared" si="8"/>
        <v>0</v>
      </c>
      <c r="O93" s="13"/>
      <c r="P93" s="13"/>
      <c r="Q93" s="13"/>
      <c r="R93" s="13">
        <f t="shared" si="6"/>
        <v>0</v>
      </c>
      <c r="S93" s="13"/>
      <c r="T93" s="13"/>
      <c r="U93" s="13"/>
      <c r="V93" s="13">
        <f t="shared" si="7"/>
        <v>0</v>
      </c>
      <c r="W93" s="13">
        <f t="shared" si="11"/>
        <v>0</v>
      </c>
      <c r="X93" s="13"/>
      <c r="Y93" s="13"/>
      <c r="Z93" s="13"/>
      <c r="AA93" s="13">
        <f t="shared" si="9"/>
        <v>0</v>
      </c>
      <c r="AB93" s="13">
        <v>0</v>
      </c>
      <c r="AC93" s="13"/>
      <c r="AD93" s="13"/>
      <c r="AE93" s="13"/>
      <c r="AF93" s="56">
        <f t="shared" si="10"/>
        <v>0</v>
      </c>
      <c r="AG93" s="13"/>
    </row>
    <row r="94" spans="1:33">
      <c r="A94" s="13" t="s">
        <v>163</v>
      </c>
      <c r="B94" s="2">
        <v>88</v>
      </c>
      <c r="C94" s="4">
        <v>650172900</v>
      </c>
      <c r="D94" s="13" t="s">
        <v>144</v>
      </c>
      <c r="E94" s="6" t="s">
        <v>82</v>
      </c>
      <c r="F94" s="13"/>
      <c r="G94" s="14" t="s">
        <v>163</v>
      </c>
      <c r="H94" s="13"/>
      <c r="I94" s="14"/>
      <c r="J94" s="13"/>
      <c r="K94" s="13"/>
      <c r="L94" s="24">
        <v>1954</v>
      </c>
      <c r="M94" s="13">
        <v>0</v>
      </c>
      <c r="N94" s="13">
        <f t="shared" si="8"/>
        <v>0</v>
      </c>
      <c r="O94" s="13"/>
      <c r="P94" s="13"/>
      <c r="Q94" s="13"/>
      <c r="R94" s="13">
        <f t="shared" si="6"/>
        <v>0</v>
      </c>
      <c r="S94" s="13"/>
      <c r="T94" s="13"/>
      <c r="U94" s="13"/>
      <c r="V94" s="13">
        <f t="shared" si="7"/>
        <v>0</v>
      </c>
      <c r="W94" s="13">
        <f t="shared" si="11"/>
        <v>0</v>
      </c>
      <c r="X94" s="13"/>
      <c r="Y94" s="13"/>
      <c r="Z94" s="13"/>
      <c r="AA94" s="13">
        <f t="shared" si="9"/>
        <v>0</v>
      </c>
      <c r="AB94" s="13">
        <v>0</v>
      </c>
      <c r="AC94" s="13"/>
      <c r="AD94" s="13"/>
      <c r="AE94" s="13"/>
      <c r="AF94" s="56">
        <f t="shared" si="10"/>
        <v>0</v>
      </c>
      <c r="AG94" s="13"/>
    </row>
    <row r="95" spans="1:33">
      <c r="A95" s="13" t="s">
        <v>163</v>
      </c>
      <c r="B95" s="2">
        <v>89</v>
      </c>
      <c r="C95" s="4">
        <v>650173400</v>
      </c>
      <c r="D95" s="13" t="s">
        <v>144</v>
      </c>
      <c r="E95" s="6" t="s">
        <v>83</v>
      </c>
      <c r="F95" s="13"/>
      <c r="G95" s="14" t="s">
        <v>163</v>
      </c>
      <c r="H95" s="13"/>
      <c r="I95" s="14"/>
      <c r="J95" s="13"/>
      <c r="K95" s="13"/>
      <c r="L95" s="24">
        <v>6157</v>
      </c>
      <c r="M95" s="13">
        <v>0</v>
      </c>
      <c r="N95" s="13">
        <f t="shared" si="8"/>
        <v>0</v>
      </c>
      <c r="O95" s="13"/>
      <c r="P95" s="13"/>
      <c r="Q95" s="13"/>
      <c r="R95" s="13">
        <f t="shared" si="6"/>
        <v>0</v>
      </c>
      <c r="S95" s="13"/>
      <c r="T95" s="13"/>
      <c r="U95" s="13"/>
      <c r="V95" s="13">
        <f t="shared" si="7"/>
        <v>0</v>
      </c>
      <c r="W95" s="13">
        <f t="shared" si="11"/>
        <v>0</v>
      </c>
      <c r="X95" s="13"/>
      <c r="Y95" s="13"/>
      <c r="Z95" s="13"/>
      <c r="AA95" s="13">
        <f t="shared" si="9"/>
        <v>0</v>
      </c>
      <c r="AB95" s="13">
        <v>0</v>
      </c>
      <c r="AC95" s="13"/>
      <c r="AD95" s="13"/>
      <c r="AE95" s="13"/>
      <c r="AF95" s="56">
        <f t="shared" si="10"/>
        <v>0</v>
      </c>
      <c r="AG95" s="13"/>
    </row>
    <row r="96" spans="1:33">
      <c r="A96" s="13" t="s">
        <v>163</v>
      </c>
      <c r="B96" s="2">
        <v>90</v>
      </c>
      <c r="C96" s="4">
        <v>650173800</v>
      </c>
      <c r="D96" s="13" t="s">
        <v>144</v>
      </c>
      <c r="E96" s="6" t="s">
        <v>84</v>
      </c>
      <c r="F96" s="13"/>
      <c r="G96" s="14" t="s">
        <v>163</v>
      </c>
      <c r="H96" s="13"/>
      <c r="I96" s="14"/>
      <c r="J96" s="13"/>
      <c r="K96" s="13"/>
      <c r="L96" s="24">
        <v>2520</v>
      </c>
      <c r="M96" s="13">
        <v>0</v>
      </c>
      <c r="N96" s="13">
        <f t="shared" si="8"/>
        <v>0</v>
      </c>
      <c r="O96" s="13"/>
      <c r="P96" s="13"/>
      <c r="Q96" s="13"/>
      <c r="R96" s="13">
        <f t="shared" si="6"/>
        <v>0</v>
      </c>
      <c r="S96" s="13"/>
      <c r="T96" s="13"/>
      <c r="U96" s="13"/>
      <c r="V96" s="13">
        <f t="shared" si="7"/>
        <v>0</v>
      </c>
      <c r="W96" s="13">
        <f t="shared" si="11"/>
        <v>0</v>
      </c>
      <c r="X96" s="13"/>
      <c r="Y96" s="13"/>
      <c r="Z96" s="13"/>
      <c r="AA96" s="13">
        <f t="shared" si="9"/>
        <v>0</v>
      </c>
      <c r="AB96" s="13">
        <v>0</v>
      </c>
      <c r="AC96" s="13"/>
      <c r="AD96" s="13"/>
      <c r="AE96" s="13"/>
      <c r="AF96" s="56">
        <f t="shared" si="10"/>
        <v>0</v>
      </c>
      <c r="AG96" s="13"/>
    </row>
    <row r="97" spans="1:33">
      <c r="A97" s="13" t="s">
        <v>163</v>
      </c>
      <c r="B97" s="2">
        <v>91</v>
      </c>
      <c r="C97" s="4">
        <v>650174100</v>
      </c>
      <c r="D97" s="13" t="s">
        <v>144</v>
      </c>
      <c r="E97" s="6" t="s">
        <v>85</v>
      </c>
      <c r="F97" s="13"/>
      <c r="G97" s="14" t="s">
        <v>163</v>
      </c>
      <c r="H97" s="13"/>
      <c r="I97" s="14"/>
      <c r="J97" s="13"/>
      <c r="K97" s="13"/>
      <c r="L97" s="24">
        <v>5000</v>
      </c>
      <c r="M97" s="13">
        <v>0</v>
      </c>
      <c r="N97" s="13">
        <f t="shared" si="8"/>
        <v>0</v>
      </c>
      <c r="O97" s="13"/>
      <c r="P97" s="13"/>
      <c r="Q97" s="13"/>
      <c r="R97" s="13">
        <f t="shared" si="6"/>
        <v>0</v>
      </c>
      <c r="S97" s="13"/>
      <c r="T97" s="13"/>
      <c r="U97" s="13"/>
      <c r="V97" s="13">
        <f t="shared" si="7"/>
        <v>0</v>
      </c>
      <c r="W97" s="13">
        <f t="shared" si="11"/>
        <v>0</v>
      </c>
      <c r="X97" s="13"/>
      <c r="Y97" s="13"/>
      <c r="Z97" s="13"/>
      <c r="AA97" s="13">
        <f t="shared" si="9"/>
        <v>0</v>
      </c>
      <c r="AB97" s="13">
        <v>0</v>
      </c>
      <c r="AC97" s="13"/>
      <c r="AD97" s="13"/>
      <c r="AE97" s="13"/>
      <c r="AF97" s="56">
        <f t="shared" si="10"/>
        <v>0</v>
      </c>
      <c r="AG97" s="13"/>
    </row>
    <row r="98" spans="1:33">
      <c r="A98" s="13" t="s">
        <v>163</v>
      </c>
      <c r="B98" s="2">
        <v>92</v>
      </c>
      <c r="C98" s="4">
        <v>650174200</v>
      </c>
      <c r="D98" s="13" t="s">
        <v>144</v>
      </c>
      <c r="E98" s="6" t="s">
        <v>86</v>
      </c>
      <c r="F98" s="13"/>
      <c r="G98" s="14" t="s">
        <v>163</v>
      </c>
      <c r="H98" s="13"/>
      <c r="I98" s="14"/>
      <c r="J98" s="13"/>
      <c r="K98" s="13"/>
      <c r="L98" s="13">
        <v>0</v>
      </c>
      <c r="M98" s="13">
        <v>0</v>
      </c>
      <c r="N98" s="13">
        <f t="shared" si="8"/>
        <v>0</v>
      </c>
      <c r="O98" s="13"/>
      <c r="P98" s="13"/>
      <c r="Q98" s="13"/>
      <c r="R98" s="13">
        <f t="shared" si="6"/>
        <v>0</v>
      </c>
      <c r="S98" s="13"/>
      <c r="T98" s="13"/>
      <c r="U98" s="13"/>
      <c r="V98" s="13">
        <f t="shared" si="7"/>
        <v>0</v>
      </c>
      <c r="W98" s="13">
        <f t="shared" si="11"/>
        <v>0</v>
      </c>
      <c r="X98" s="13"/>
      <c r="Y98" s="13"/>
      <c r="Z98" s="13"/>
      <c r="AA98" s="13">
        <f t="shared" si="9"/>
        <v>0</v>
      </c>
      <c r="AB98" s="13">
        <v>0</v>
      </c>
      <c r="AC98" s="13"/>
      <c r="AD98" s="13"/>
      <c r="AE98" s="13"/>
      <c r="AF98" s="56">
        <f t="shared" si="10"/>
        <v>0</v>
      </c>
      <c r="AG98" s="13"/>
    </row>
    <row r="99" spans="1:33">
      <c r="A99" s="13" t="s">
        <v>163</v>
      </c>
      <c r="B99" s="2">
        <v>93</v>
      </c>
      <c r="C99" s="4">
        <v>650174900</v>
      </c>
      <c r="D99" s="13" t="s">
        <v>144</v>
      </c>
      <c r="E99" s="6" t="s">
        <v>87</v>
      </c>
      <c r="F99" s="13"/>
      <c r="G99" s="14" t="s">
        <v>163</v>
      </c>
      <c r="H99" s="13"/>
      <c r="I99" s="14"/>
      <c r="J99" s="13"/>
      <c r="K99" s="13"/>
      <c r="L99" s="24">
        <v>2570</v>
      </c>
      <c r="M99" s="13">
        <v>0</v>
      </c>
      <c r="N99" s="13">
        <f t="shared" si="8"/>
        <v>0</v>
      </c>
      <c r="O99" s="13"/>
      <c r="P99" s="13"/>
      <c r="Q99" s="13"/>
      <c r="R99" s="13">
        <f t="shared" si="6"/>
        <v>0</v>
      </c>
      <c r="S99" s="13"/>
      <c r="T99" s="13"/>
      <c r="U99" s="13"/>
      <c r="V99" s="13">
        <f t="shared" si="7"/>
        <v>0</v>
      </c>
      <c r="W99" s="13">
        <f t="shared" si="11"/>
        <v>0</v>
      </c>
      <c r="X99" s="13"/>
      <c r="Y99" s="13"/>
      <c r="Z99" s="13"/>
      <c r="AA99" s="13">
        <f t="shared" si="9"/>
        <v>0</v>
      </c>
      <c r="AB99" s="13">
        <v>0</v>
      </c>
      <c r="AC99" s="13"/>
      <c r="AD99" s="13"/>
      <c r="AE99" s="13"/>
      <c r="AF99" s="56">
        <f t="shared" si="10"/>
        <v>0</v>
      </c>
      <c r="AG99" s="13"/>
    </row>
    <row r="100" spans="1:33">
      <c r="A100" s="13" t="s">
        <v>163</v>
      </c>
      <c r="B100" s="2">
        <v>94</v>
      </c>
      <c r="C100" s="4">
        <v>650175700</v>
      </c>
      <c r="D100" s="13" t="s">
        <v>144</v>
      </c>
      <c r="E100" s="6" t="s">
        <v>88</v>
      </c>
      <c r="F100" s="13"/>
      <c r="G100" s="14" t="s">
        <v>163</v>
      </c>
      <c r="H100" s="13"/>
      <c r="I100" s="14"/>
      <c r="J100" s="13"/>
      <c r="K100" s="13"/>
      <c r="L100" s="24">
        <v>3976</v>
      </c>
      <c r="M100" s="13">
        <v>0</v>
      </c>
      <c r="N100" s="13">
        <f t="shared" si="8"/>
        <v>0</v>
      </c>
      <c r="O100" s="13"/>
      <c r="P100" s="13"/>
      <c r="Q100" s="13"/>
      <c r="R100" s="13">
        <f t="shared" si="6"/>
        <v>0</v>
      </c>
      <c r="S100" s="13"/>
      <c r="T100" s="13"/>
      <c r="U100" s="13"/>
      <c r="V100" s="13">
        <f t="shared" si="7"/>
        <v>0</v>
      </c>
      <c r="W100" s="13">
        <f t="shared" si="11"/>
        <v>0</v>
      </c>
      <c r="X100" s="13"/>
      <c r="Y100" s="13"/>
      <c r="Z100" s="13"/>
      <c r="AA100" s="13">
        <f t="shared" si="9"/>
        <v>0</v>
      </c>
      <c r="AB100" s="13">
        <v>0</v>
      </c>
      <c r="AC100" s="13"/>
      <c r="AD100" s="13"/>
      <c r="AE100" s="13"/>
      <c r="AF100" s="56">
        <f t="shared" si="10"/>
        <v>0</v>
      </c>
      <c r="AG100" s="13"/>
    </row>
    <row r="101" spans="1:33">
      <c r="A101" s="13" t="s">
        <v>163</v>
      </c>
      <c r="B101" s="2">
        <v>95</v>
      </c>
      <c r="C101" s="4">
        <v>650176600</v>
      </c>
      <c r="D101" s="13" t="s">
        <v>144</v>
      </c>
      <c r="E101" s="6" t="s">
        <v>89</v>
      </c>
      <c r="F101" s="13"/>
      <c r="G101" s="14" t="s">
        <v>163</v>
      </c>
      <c r="H101" s="13"/>
      <c r="I101" s="14"/>
      <c r="J101" s="13"/>
      <c r="K101" s="13"/>
      <c r="L101" s="24">
        <v>3576</v>
      </c>
      <c r="M101" s="13">
        <v>0</v>
      </c>
      <c r="N101" s="13">
        <f t="shared" si="8"/>
        <v>0</v>
      </c>
      <c r="O101" s="13"/>
      <c r="P101" s="13"/>
      <c r="Q101" s="13"/>
      <c r="R101" s="13">
        <f t="shared" si="6"/>
        <v>0</v>
      </c>
      <c r="S101" s="13"/>
      <c r="T101" s="13"/>
      <c r="U101" s="13"/>
      <c r="V101" s="13">
        <f t="shared" si="7"/>
        <v>0</v>
      </c>
      <c r="W101" s="13">
        <f t="shared" si="11"/>
        <v>0</v>
      </c>
      <c r="X101" s="13"/>
      <c r="Y101" s="13"/>
      <c r="Z101" s="13"/>
      <c r="AA101" s="13">
        <f t="shared" si="9"/>
        <v>0</v>
      </c>
      <c r="AB101" s="13">
        <v>0</v>
      </c>
      <c r="AC101" s="13"/>
      <c r="AD101" s="13"/>
      <c r="AE101" s="13"/>
      <c r="AF101" s="56">
        <f t="shared" si="10"/>
        <v>0</v>
      </c>
      <c r="AG101" s="13"/>
    </row>
    <row r="102" spans="1:33" ht="17.5" customHeight="1">
      <c r="A102" s="13" t="s">
        <v>214</v>
      </c>
      <c r="B102" s="2">
        <v>96</v>
      </c>
      <c r="C102" s="4">
        <v>650176700</v>
      </c>
      <c r="D102" s="13" t="s">
        <v>144</v>
      </c>
      <c r="E102" s="6" t="s">
        <v>165</v>
      </c>
      <c r="F102" s="13"/>
      <c r="G102" s="15">
        <v>78</v>
      </c>
      <c r="H102" s="13"/>
      <c r="I102" s="14"/>
      <c r="J102" s="13">
        <v>8000</v>
      </c>
      <c r="K102" s="13">
        <v>3000</v>
      </c>
      <c r="L102" s="13">
        <v>5380</v>
      </c>
      <c r="M102" s="13">
        <v>5000</v>
      </c>
      <c r="N102" s="13">
        <f>(I102+J102)-K102</f>
        <v>5000</v>
      </c>
      <c r="O102" s="13"/>
      <c r="P102" s="13"/>
      <c r="Q102" s="13"/>
      <c r="R102" s="13">
        <f t="shared" si="6"/>
        <v>5000</v>
      </c>
      <c r="S102" s="13"/>
      <c r="T102" s="13"/>
      <c r="U102" s="13"/>
      <c r="V102" s="13">
        <f t="shared" si="7"/>
        <v>5000</v>
      </c>
      <c r="W102" s="13">
        <f t="shared" si="11"/>
        <v>5000</v>
      </c>
      <c r="X102" s="13"/>
      <c r="Y102" s="13"/>
      <c r="Z102" s="13"/>
      <c r="AA102" s="13">
        <f t="shared" si="9"/>
        <v>5000</v>
      </c>
      <c r="AB102" s="13">
        <v>5000</v>
      </c>
      <c r="AC102" s="13"/>
      <c r="AD102" s="13"/>
      <c r="AE102" s="13"/>
      <c r="AF102" s="56">
        <f t="shared" si="10"/>
        <v>5000</v>
      </c>
      <c r="AG102" s="13"/>
    </row>
    <row r="103" spans="1:33">
      <c r="A103" s="13" t="s">
        <v>163</v>
      </c>
      <c r="B103" s="2">
        <v>97</v>
      </c>
      <c r="C103" s="4">
        <v>650191200</v>
      </c>
      <c r="D103" s="13" t="s">
        <v>155</v>
      </c>
      <c r="E103" s="6" t="s">
        <v>90</v>
      </c>
      <c r="F103" s="13"/>
      <c r="G103" s="13">
        <v>0.85</v>
      </c>
      <c r="H103" s="13"/>
      <c r="I103" s="13">
        <v>818</v>
      </c>
      <c r="J103" s="13">
        <v>1000</v>
      </c>
      <c r="K103" s="13">
        <v>1000</v>
      </c>
      <c r="L103" s="13">
        <v>1000</v>
      </c>
      <c r="M103" s="13">
        <v>818</v>
      </c>
      <c r="N103" s="13">
        <f t="shared" ref="N103:N138" si="12">(I103+J103)-K103</f>
        <v>818</v>
      </c>
      <c r="O103" s="13"/>
      <c r="P103" s="13">
        <v>818</v>
      </c>
      <c r="Q103" s="13"/>
      <c r="R103" s="13">
        <f t="shared" si="6"/>
        <v>0</v>
      </c>
      <c r="S103" s="13"/>
      <c r="T103" s="13"/>
      <c r="U103" s="13"/>
      <c r="V103" s="13">
        <f t="shared" si="7"/>
        <v>0</v>
      </c>
      <c r="W103" s="13">
        <f t="shared" si="11"/>
        <v>0</v>
      </c>
      <c r="X103" s="13"/>
      <c r="Y103" s="13"/>
      <c r="Z103" s="13"/>
      <c r="AA103" s="13">
        <f t="shared" si="9"/>
        <v>0</v>
      </c>
      <c r="AB103" s="13">
        <v>0</v>
      </c>
      <c r="AC103" s="13"/>
      <c r="AD103" s="13"/>
      <c r="AE103" s="13"/>
      <c r="AF103" s="56">
        <f t="shared" si="10"/>
        <v>0</v>
      </c>
      <c r="AG103" s="13"/>
    </row>
    <row r="104" spans="1:33">
      <c r="A104" s="13" t="s">
        <v>163</v>
      </c>
      <c r="B104" s="2">
        <v>98</v>
      </c>
      <c r="C104" s="4">
        <v>650200600</v>
      </c>
      <c r="D104" s="13" t="s">
        <v>144</v>
      </c>
      <c r="E104" s="6" t="s">
        <v>91</v>
      </c>
      <c r="F104" s="13"/>
      <c r="G104" s="14" t="s">
        <v>163</v>
      </c>
      <c r="H104" s="13"/>
      <c r="I104" s="14"/>
      <c r="J104" s="13"/>
      <c r="K104" s="13"/>
      <c r="L104" s="24">
        <v>5335</v>
      </c>
      <c r="M104" s="13">
        <v>0</v>
      </c>
      <c r="N104" s="22">
        <f t="shared" si="12"/>
        <v>0</v>
      </c>
      <c r="O104" s="13"/>
      <c r="P104" s="13"/>
      <c r="Q104" s="13"/>
      <c r="R104" s="13">
        <f t="shared" ref="R104:R138" si="13">N104+O104-P104</f>
        <v>0</v>
      </c>
      <c r="S104" s="13"/>
      <c r="T104" s="13"/>
      <c r="U104" s="13"/>
      <c r="V104" s="13">
        <f t="shared" si="7"/>
        <v>0</v>
      </c>
      <c r="W104" s="13">
        <f t="shared" si="11"/>
        <v>0</v>
      </c>
      <c r="X104" s="13"/>
      <c r="Y104" s="13"/>
      <c r="Z104" s="13"/>
      <c r="AA104" s="13">
        <f t="shared" si="9"/>
        <v>0</v>
      </c>
      <c r="AB104" s="13">
        <v>0</v>
      </c>
      <c r="AC104" s="13"/>
      <c r="AD104" s="13"/>
      <c r="AE104" s="13"/>
      <c r="AF104" s="56">
        <f t="shared" si="10"/>
        <v>0</v>
      </c>
      <c r="AG104" s="13"/>
    </row>
    <row r="105" spans="1:33">
      <c r="A105" s="13" t="s">
        <v>163</v>
      </c>
      <c r="B105" s="2">
        <v>99</v>
      </c>
      <c r="C105" s="4">
        <v>650216900</v>
      </c>
      <c r="D105" s="13" t="s">
        <v>144</v>
      </c>
      <c r="E105" s="6" t="s">
        <v>92</v>
      </c>
      <c r="F105" s="13"/>
      <c r="G105" s="14" t="s">
        <v>163</v>
      </c>
      <c r="H105" s="13"/>
      <c r="I105" s="14"/>
      <c r="J105" s="13"/>
      <c r="K105" s="13"/>
      <c r="L105" s="24">
        <v>3940</v>
      </c>
      <c r="M105" s="13">
        <v>0</v>
      </c>
      <c r="N105" s="13">
        <f t="shared" si="12"/>
        <v>0</v>
      </c>
      <c r="O105" s="13"/>
      <c r="P105" s="13"/>
      <c r="Q105" s="13"/>
      <c r="R105" s="13">
        <f t="shared" si="13"/>
        <v>0</v>
      </c>
      <c r="S105" s="13"/>
      <c r="T105" s="13"/>
      <c r="U105" s="13"/>
      <c r="V105" s="13">
        <f t="shared" si="7"/>
        <v>0</v>
      </c>
      <c r="W105" s="13">
        <f t="shared" si="11"/>
        <v>0</v>
      </c>
      <c r="X105" s="13"/>
      <c r="Y105" s="13"/>
      <c r="Z105" s="13"/>
      <c r="AA105" s="13">
        <f t="shared" si="9"/>
        <v>0</v>
      </c>
      <c r="AB105" s="13">
        <v>0</v>
      </c>
      <c r="AC105" s="13"/>
      <c r="AD105" s="13"/>
      <c r="AE105" s="13"/>
      <c r="AF105" s="56">
        <f t="shared" si="10"/>
        <v>0</v>
      </c>
      <c r="AG105" s="13"/>
    </row>
    <row r="106" spans="1:33">
      <c r="A106" s="13" t="s">
        <v>163</v>
      </c>
      <c r="B106" s="2">
        <v>100</v>
      </c>
      <c r="C106" s="4">
        <v>650221500</v>
      </c>
      <c r="D106" s="13" t="s">
        <v>144</v>
      </c>
      <c r="E106" s="6" t="s">
        <v>93</v>
      </c>
      <c r="F106" s="13"/>
      <c r="G106" s="14" t="s">
        <v>163</v>
      </c>
      <c r="H106" s="13"/>
      <c r="I106" s="14"/>
      <c r="J106" s="13"/>
      <c r="K106" s="13"/>
      <c r="L106" s="24">
        <v>5300</v>
      </c>
      <c r="M106" s="13">
        <v>0</v>
      </c>
      <c r="N106" s="13">
        <f t="shared" si="12"/>
        <v>0</v>
      </c>
      <c r="O106" s="13"/>
      <c r="P106" s="13"/>
      <c r="Q106" s="13"/>
      <c r="R106" s="13">
        <f t="shared" si="13"/>
        <v>0</v>
      </c>
      <c r="S106" s="13"/>
      <c r="T106" s="13"/>
      <c r="U106" s="13"/>
      <c r="V106" s="13">
        <f t="shared" si="7"/>
        <v>0</v>
      </c>
      <c r="W106" s="13">
        <f t="shared" si="11"/>
        <v>0</v>
      </c>
      <c r="X106" s="13"/>
      <c r="Y106" s="13"/>
      <c r="Z106" s="13"/>
      <c r="AA106" s="13">
        <f t="shared" si="9"/>
        <v>0</v>
      </c>
      <c r="AB106" s="13">
        <v>0</v>
      </c>
      <c r="AC106" s="13"/>
      <c r="AD106" s="13"/>
      <c r="AE106" s="13"/>
      <c r="AF106" s="56">
        <f t="shared" si="10"/>
        <v>0</v>
      </c>
      <c r="AG106" s="13"/>
    </row>
    <row r="107" spans="1:33">
      <c r="A107" s="13" t="s">
        <v>163</v>
      </c>
      <c r="B107" s="2">
        <v>101</v>
      </c>
      <c r="C107" s="4">
        <v>650222600</v>
      </c>
      <c r="D107" s="13" t="s">
        <v>144</v>
      </c>
      <c r="E107" s="6" t="s">
        <v>94</v>
      </c>
      <c r="F107" s="13"/>
      <c r="G107" s="14" t="s">
        <v>163</v>
      </c>
      <c r="H107" s="13"/>
      <c r="I107" s="14"/>
      <c r="J107" s="13"/>
      <c r="K107" s="13"/>
      <c r="L107" s="24">
        <v>2890</v>
      </c>
      <c r="M107" s="13">
        <v>0</v>
      </c>
      <c r="N107" s="13">
        <f t="shared" si="12"/>
        <v>0</v>
      </c>
      <c r="O107" s="13"/>
      <c r="P107" s="13"/>
      <c r="Q107" s="13"/>
      <c r="R107" s="13">
        <f t="shared" si="13"/>
        <v>0</v>
      </c>
      <c r="S107" s="13"/>
      <c r="T107" s="13"/>
      <c r="U107" s="13"/>
      <c r="V107" s="13">
        <f t="shared" si="7"/>
        <v>0</v>
      </c>
      <c r="W107" s="13">
        <f t="shared" si="11"/>
        <v>0</v>
      </c>
      <c r="X107" s="13"/>
      <c r="Y107" s="13"/>
      <c r="Z107" s="13"/>
      <c r="AA107" s="13">
        <f t="shared" si="9"/>
        <v>0</v>
      </c>
      <c r="AB107" s="13">
        <v>0</v>
      </c>
      <c r="AC107" s="13"/>
      <c r="AD107" s="13"/>
      <c r="AE107" s="13"/>
      <c r="AF107" s="56">
        <f t="shared" si="10"/>
        <v>0</v>
      </c>
      <c r="AG107" s="13"/>
    </row>
    <row r="108" spans="1:33">
      <c r="A108" s="13" t="s">
        <v>163</v>
      </c>
      <c r="B108" s="2">
        <v>102</v>
      </c>
      <c r="C108" s="4">
        <v>650233800</v>
      </c>
      <c r="D108" s="13" t="s">
        <v>144</v>
      </c>
      <c r="E108" s="6" t="s">
        <v>95</v>
      </c>
      <c r="F108" s="13"/>
      <c r="G108" s="14" t="s">
        <v>163</v>
      </c>
      <c r="H108" s="13"/>
      <c r="I108" s="14"/>
      <c r="J108" s="13"/>
      <c r="K108" s="13"/>
      <c r="L108" s="24">
        <v>2900</v>
      </c>
      <c r="M108" s="13">
        <v>0</v>
      </c>
      <c r="N108" s="13">
        <f t="shared" si="12"/>
        <v>0</v>
      </c>
      <c r="O108" s="13"/>
      <c r="P108" s="13"/>
      <c r="Q108" s="13"/>
      <c r="R108" s="13">
        <f t="shared" si="13"/>
        <v>0</v>
      </c>
      <c r="S108" s="13"/>
      <c r="T108" s="13"/>
      <c r="U108" s="13"/>
      <c r="V108" s="13">
        <f t="shared" si="7"/>
        <v>0</v>
      </c>
      <c r="W108" s="13">
        <f t="shared" si="11"/>
        <v>0</v>
      </c>
      <c r="X108" s="13"/>
      <c r="Y108" s="13"/>
      <c r="Z108" s="13"/>
      <c r="AA108" s="13">
        <f t="shared" si="9"/>
        <v>0</v>
      </c>
      <c r="AB108" s="13">
        <v>0</v>
      </c>
      <c r="AC108" s="13"/>
      <c r="AD108" s="13"/>
      <c r="AE108" s="13"/>
      <c r="AF108" s="56">
        <f t="shared" si="10"/>
        <v>0</v>
      </c>
      <c r="AG108" s="13"/>
    </row>
    <row r="109" spans="1:33">
      <c r="A109" s="13" t="s">
        <v>215</v>
      </c>
      <c r="B109" s="2">
        <v>103</v>
      </c>
      <c r="C109" s="4">
        <v>650245000</v>
      </c>
      <c r="D109" s="13" t="s">
        <v>155</v>
      </c>
      <c r="E109" s="6" t="s">
        <v>96</v>
      </c>
      <c r="F109" s="13"/>
      <c r="G109" s="13">
        <v>6</v>
      </c>
      <c r="H109" s="13"/>
      <c r="I109" s="13">
        <v>1000</v>
      </c>
      <c r="J109" s="13">
        <v>1000</v>
      </c>
      <c r="K109" s="13"/>
      <c r="L109" s="24">
        <v>0</v>
      </c>
      <c r="M109" s="13">
        <v>2000</v>
      </c>
      <c r="N109" s="13">
        <f t="shared" si="12"/>
        <v>2000</v>
      </c>
      <c r="O109" s="13"/>
      <c r="P109" s="13">
        <v>1000</v>
      </c>
      <c r="Q109" s="13"/>
      <c r="R109" s="13">
        <f t="shared" si="13"/>
        <v>1000</v>
      </c>
      <c r="S109" s="13"/>
      <c r="T109" s="13">
        <v>400</v>
      </c>
      <c r="U109" s="13"/>
      <c r="V109" s="13">
        <f t="shared" si="7"/>
        <v>600</v>
      </c>
      <c r="W109" s="13">
        <f t="shared" si="11"/>
        <v>600</v>
      </c>
      <c r="X109" s="13"/>
      <c r="Y109" s="13">
        <v>160</v>
      </c>
      <c r="Z109" s="13"/>
      <c r="AA109" s="13">
        <f t="shared" si="9"/>
        <v>440</v>
      </c>
      <c r="AB109" s="13">
        <v>440</v>
      </c>
      <c r="AC109" s="13"/>
      <c r="AD109" s="13"/>
      <c r="AE109" s="13"/>
      <c r="AF109" s="56">
        <f t="shared" si="10"/>
        <v>440</v>
      </c>
      <c r="AG109" s="13"/>
    </row>
    <row r="110" spans="1:33">
      <c r="A110" s="13" t="s">
        <v>163</v>
      </c>
      <c r="B110" s="2">
        <v>104</v>
      </c>
      <c r="C110" s="4">
        <v>650247100</v>
      </c>
      <c r="D110" s="13" t="s">
        <v>144</v>
      </c>
      <c r="E110" s="6" t="s">
        <v>228</v>
      </c>
      <c r="F110" s="13"/>
      <c r="G110" s="14" t="s">
        <v>163</v>
      </c>
      <c r="H110" s="13"/>
      <c r="I110" s="14"/>
      <c r="J110" s="13"/>
      <c r="K110" s="13"/>
      <c r="L110" s="13">
        <v>0</v>
      </c>
      <c r="M110" s="13">
        <v>0</v>
      </c>
      <c r="N110" s="22">
        <f t="shared" si="12"/>
        <v>0</v>
      </c>
      <c r="O110" s="13"/>
      <c r="P110" s="13"/>
      <c r="Q110" s="13"/>
      <c r="R110" s="13">
        <f t="shared" si="13"/>
        <v>0</v>
      </c>
      <c r="S110" s="13"/>
      <c r="T110" s="13"/>
      <c r="U110" s="13"/>
      <c r="V110" s="13">
        <f t="shared" si="7"/>
        <v>0</v>
      </c>
      <c r="W110" s="13">
        <f t="shared" si="11"/>
        <v>0</v>
      </c>
      <c r="X110" s="13"/>
      <c r="Y110" s="13"/>
      <c r="Z110" s="13"/>
      <c r="AA110" s="13">
        <f t="shared" si="9"/>
        <v>0</v>
      </c>
      <c r="AB110" s="13">
        <v>0</v>
      </c>
      <c r="AC110" s="13"/>
      <c r="AD110" s="13"/>
      <c r="AE110" s="13"/>
      <c r="AF110" s="56">
        <f t="shared" si="10"/>
        <v>0</v>
      </c>
      <c r="AG110" s="13"/>
    </row>
    <row r="111" spans="1:33">
      <c r="A111" s="13" t="s">
        <v>163</v>
      </c>
      <c r="B111" s="2">
        <v>105</v>
      </c>
      <c r="C111" s="4">
        <v>660047701</v>
      </c>
      <c r="D111" s="13" t="s">
        <v>158</v>
      </c>
      <c r="E111" s="6" t="s">
        <v>98</v>
      </c>
      <c r="F111" s="13"/>
      <c r="G111" s="13">
        <v>4.49</v>
      </c>
      <c r="H111" s="13"/>
      <c r="I111" s="13">
        <v>2599</v>
      </c>
      <c r="J111" s="13"/>
      <c r="K111" s="13">
        <v>543</v>
      </c>
      <c r="L111" s="13">
        <v>543</v>
      </c>
      <c r="M111" s="13">
        <v>2056</v>
      </c>
      <c r="N111" s="13">
        <f t="shared" si="12"/>
        <v>2056</v>
      </c>
      <c r="O111" s="13"/>
      <c r="P111" s="13">
        <v>2056</v>
      </c>
      <c r="Q111" s="13"/>
      <c r="R111" s="13">
        <f t="shared" si="13"/>
        <v>0</v>
      </c>
      <c r="S111" s="13"/>
      <c r="T111" s="13"/>
      <c r="U111" s="13"/>
      <c r="V111" s="13">
        <f t="shared" si="7"/>
        <v>0</v>
      </c>
      <c r="W111" s="13">
        <f t="shared" si="11"/>
        <v>0</v>
      </c>
      <c r="X111" s="13"/>
      <c r="Y111" s="13"/>
      <c r="Z111" s="13"/>
      <c r="AA111" s="13">
        <f t="shared" si="9"/>
        <v>0</v>
      </c>
      <c r="AB111" s="13">
        <v>0</v>
      </c>
      <c r="AC111" s="13"/>
      <c r="AD111" s="13"/>
      <c r="AE111" s="13"/>
      <c r="AF111" s="56">
        <f t="shared" si="10"/>
        <v>0</v>
      </c>
      <c r="AG111" s="13"/>
    </row>
    <row r="112" spans="1:33">
      <c r="A112" s="13" t="s">
        <v>214</v>
      </c>
      <c r="B112" s="2">
        <v>106</v>
      </c>
      <c r="C112" s="4">
        <v>660049100</v>
      </c>
      <c r="D112" s="13" t="s">
        <v>158</v>
      </c>
      <c r="E112" s="6" t="s">
        <v>99</v>
      </c>
      <c r="F112" s="13"/>
      <c r="G112" s="13">
        <v>8.2799999999999994</v>
      </c>
      <c r="H112" s="13"/>
      <c r="I112" s="13">
        <v>225</v>
      </c>
      <c r="J112" s="13"/>
      <c r="K112" s="13">
        <v>40</v>
      </c>
      <c r="L112" s="13">
        <v>40</v>
      </c>
      <c r="M112" s="13">
        <v>185</v>
      </c>
      <c r="N112" s="13">
        <f t="shared" si="12"/>
        <v>185</v>
      </c>
      <c r="O112" s="13"/>
      <c r="P112" s="13">
        <v>105</v>
      </c>
      <c r="Q112" s="13"/>
      <c r="R112" s="13">
        <f t="shared" si="13"/>
        <v>80</v>
      </c>
      <c r="S112" s="13"/>
      <c r="T112" s="13">
        <v>60</v>
      </c>
      <c r="U112" s="13"/>
      <c r="V112" s="13">
        <f t="shared" si="7"/>
        <v>20</v>
      </c>
      <c r="W112" s="13">
        <f t="shared" si="11"/>
        <v>20</v>
      </c>
      <c r="X112" s="13"/>
      <c r="Y112" s="13"/>
      <c r="Z112" s="13"/>
      <c r="AA112" s="13">
        <f t="shared" si="9"/>
        <v>20</v>
      </c>
      <c r="AB112" s="13">
        <v>20</v>
      </c>
      <c r="AC112" s="13"/>
      <c r="AD112" s="13"/>
      <c r="AE112" s="13"/>
      <c r="AF112" s="56">
        <f t="shared" si="10"/>
        <v>20</v>
      </c>
      <c r="AG112" s="13"/>
    </row>
    <row r="113" spans="1:33">
      <c r="A113" s="13" t="s">
        <v>163</v>
      </c>
      <c r="B113" s="2">
        <v>107</v>
      </c>
      <c r="C113" s="4">
        <v>660049400</v>
      </c>
      <c r="D113" s="13" t="s">
        <v>158</v>
      </c>
      <c r="E113" s="6" t="s">
        <v>100</v>
      </c>
      <c r="F113" s="13"/>
      <c r="G113" s="13">
        <v>7.36</v>
      </c>
      <c r="H113" s="13"/>
      <c r="I113" s="13">
        <v>2000</v>
      </c>
      <c r="J113" s="13"/>
      <c r="K113" s="13">
        <v>1000</v>
      </c>
      <c r="L113" s="13">
        <v>1000</v>
      </c>
      <c r="M113" s="13">
        <v>1000</v>
      </c>
      <c r="N113" s="13">
        <f t="shared" si="12"/>
        <v>1000</v>
      </c>
      <c r="O113" s="13"/>
      <c r="P113" s="13">
        <v>1000</v>
      </c>
      <c r="Q113" s="13"/>
      <c r="R113" s="13">
        <f t="shared" si="13"/>
        <v>0</v>
      </c>
      <c r="S113" s="13"/>
      <c r="T113" s="13"/>
      <c r="U113" s="13"/>
      <c r="V113" s="13">
        <f t="shared" si="7"/>
        <v>0</v>
      </c>
      <c r="W113" s="13">
        <f t="shared" si="11"/>
        <v>0</v>
      </c>
      <c r="X113" s="13"/>
      <c r="Y113" s="13"/>
      <c r="Z113" s="13"/>
      <c r="AA113" s="13">
        <f t="shared" si="9"/>
        <v>0</v>
      </c>
      <c r="AB113" s="13">
        <v>0</v>
      </c>
      <c r="AC113" s="13"/>
      <c r="AD113" s="13"/>
      <c r="AE113" s="13"/>
      <c r="AF113" s="56">
        <f t="shared" si="10"/>
        <v>0</v>
      </c>
      <c r="AG113" s="13"/>
    </row>
    <row r="114" spans="1:33">
      <c r="A114" s="13" t="s">
        <v>163</v>
      </c>
      <c r="B114" s="2">
        <v>108</v>
      </c>
      <c r="C114" s="4">
        <v>660049601</v>
      </c>
      <c r="D114" s="13" t="s">
        <v>158</v>
      </c>
      <c r="E114" s="6" t="s">
        <v>101</v>
      </c>
      <c r="F114" s="13"/>
      <c r="G114" s="13">
        <v>4.1399999999999997</v>
      </c>
      <c r="H114" s="13"/>
      <c r="I114" s="13">
        <v>1000</v>
      </c>
      <c r="J114" s="13"/>
      <c r="K114" s="13">
        <v>1000</v>
      </c>
      <c r="L114" s="13">
        <v>1000</v>
      </c>
      <c r="M114" s="13">
        <v>0</v>
      </c>
      <c r="N114" s="13">
        <f t="shared" si="12"/>
        <v>0</v>
      </c>
      <c r="O114" s="13"/>
      <c r="P114" s="13"/>
      <c r="Q114" s="13"/>
      <c r="R114" s="13">
        <f t="shared" si="13"/>
        <v>0</v>
      </c>
      <c r="S114" s="13"/>
      <c r="T114" s="13"/>
      <c r="U114" s="13"/>
      <c r="V114" s="13">
        <f t="shared" si="7"/>
        <v>0</v>
      </c>
      <c r="W114" s="13">
        <f t="shared" si="11"/>
        <v>0</v>
      </c>
      <c r="X114" s="13"/>
      <c r="Y114" s="13"/>
      <c r="Z114" s="13"/>
      <c r="AA114" s="13">
        <f t="shared" si="9"/>
        <v>0</v>
      </c>
      <c r="AB114" s="13">
        <v>0</v>
      </c>
      <c r="AC114" s="13"/>
      <c r="AD114" s="13"/>
      <c r="AE114" s="13"/>
      <c r="AF114" s="56">
        <f t="shared" si="10"/>
        <v>0</v>
      </c>
      <c r="AG114" s="13"/>
    </row>
    <row r="115" spans="1:33">
      <c r="A115" s="13" t="s">
        <v>215</v>
      </c>
      <c r="B115" s="2">
        <v>109</v>
      </c>
      <c r="C115" s="4">
        <v>660053900</v>
      </c>
      <c r="D115" s="13" t="s">
        <v>158</v>
      </c>
      <c r="E115" s="6" t="s">
        <v>102</v>
      </c>
      <c r="F115" s="13"/>
      <c r="G115" s="13">
        <v>4.2</v>
      </c>
      <c r="H115" s="13"/>
      <c r="I115" s="13">
        <v>486</v>
      </c>
      <c r="J115" s="13">
        <v>400</v>
      </c>
      <c r="K115" s="13">
        <v>160</v>
      </c>
      <c r="L115" s="13">
        <v>160</v>
      </c>
      <c r="M115" s="13">
        <v>726</v>
      </c>
      <c r="N115" s="13">
        <f t="shared" si="12"/>
        <v>726</v>
      </c>
      <c r="O115" s="13"/>
      <c r="P115" s="13">
        <v>420</v>
      </c>
      <c r="Q115" s="13"/>
      <c r="R115" s="13">
        <f t="shared" si="13"/>
        <v>306</v>
      </c>
      <c r="S115" s="13"/>
      <c r="T115" s="13">
        <v>266</v>
      </c>
      <c r="U115" s="13"/>
      <c r="V115" s="13">
        <f t="shared" si="7"/>
        <v>40</v>
      </c>
      <c r="W115" s="13">
        <f t="shared" si="11"/>
        <v>40</v>
      </c>
      <c r="X115" s="13"/>
      <c r="Y115" s="13"/>
      <c r="Z115" s="13"/>
      <c r="AA115" s="13">
        <f t="shared" si="9"/>
        <v>40</v>
      </c>
      <c r="AB115" s="13">
        <v>40</v>
      </c>
      <c r="AC115" s="13"/>
      <c r="AD115" s="13"/>
      <c r="AE115" s="13"/>
      <c r="AF115" s="56">
        <f t="shared" si="10"/>
        <v>40</v>
      </c>
      <c r="AG115" s="13"/>
    </row>
    <row r="116" spans="1:33">
      <c r="A116" s="13" t="s">
        <v>214</v>
      </c>
      <c r="B116" s="2">
        <v>110</v>
      </c>
      <c r="C116" s="4">
        <v>660055300</v>
      </c>
      <c r="D116" s="13" t="s">
        <v>158</v>
      </c>
      <c r="E116" s="6" t="s">
        <v>103</v>
      </c>
      <c r="F116" s="13"/>
      <c r="G116" s="13">
        <v>5.75</v>
      </c>
      <c r="H116" s="13"/>
      <c r="I116" s="13">
        <v>500</v>
      </c>
      <c r="J116" s="13"/>
      <c r="K116" s="13">
        <v>100</v>
      </c>
      <c r="L116" s="13">
        <v>100</v>
      </c>
      <c r="M116" s="13">
        <v>400</v>
      </c>
      <c r="N116" s="13">
        <f t="shared" si="12"/>
        <v>400</v>
      </c>
      <c r="O116" s="13"/>
      <c r="P116" s="13">
        <v>260</v>
      </c>
      <c r="Q116" s="13"/>
      <c r="R116" s="13">
        <f t="shared" si="13"/>
        <v>140</v>
      </c>
      <c r="S116" s="13"/>
      <c r="T116" s="13">
        <v>110</v>
      </c>
      <c r="U116" s="13"/>
      <c r="V116" s="13">
        <f t="shared" si="7"/>
        <v>30</v>
      </c>
      <c r="W116" s="13">
        <f t="shared" si="11"/>
        <v>30</v>
      </c>
      <c r="X116" s="13"/>
      <c r="Y116" s="13"/>
      <c r="Z116" s="13"/>
      <c r="AA116" s="13">
        <f t="shared" si="9"/>
        <v>30</v>
      </c>
      <c r="AB116" s="13">
        <v>30</v>
      </c>
      <c r="AC116" s="13"/>
      <c r="AD116" s="13"/>
      <c r="AE116" s="13"/>
      <c r="AF116" s="56">
        <f t="shared" si="10"/>
        <v>30</v>
      </c>
      <c r="AG116" s="13"/>
    </row>
    <row r="117" spans="1:33">
      <c r="A117" s="13" t="s">
        <v>215</v>
      </c>
      <c r="B117" s="2">
        <v>111</v>
      </c>
      <c r="C117" s="4">
        <v>660061400</v>
      </c>
      <c r="D117" s="13" t="s">
        <v>158</v>
      </c>
      <c r="E117" s="6" t="s">
        <v>104</v>
      </c>
      <c r="F117" s="13"/>
      <c r="G117" s="13">
        <v>0.6</v>
      </c>
      <c r="H117" s="13"/>
      <c r="I117" s="13">
        <v>369</v>
      </c>
      <c r="J117" s="13">
        <v>400</v>
      </c>
      <c r="K117" s="13">
        <v>80</v>
      </c>
      <c r="L117" s="13">
        <v>80</v>
      </c>
      <c r="M117" s="13">
        <v>689</v>
      </c>
      <c r="N117" s="13">
        <f t="shared" si="12"/>
        <v>689</v>
      </c>
      <c r="O117" s="13"/>
      <c r="P117" s="13">
        <v>210</v>
      </c>
      <c r="Q117" s="13"/>
      <c r="R117" s="13">
        <f t="shared" si="13"/>
        <v>479</v>
      </c>
      <c r="S117" s="13"/>
      <c r="T117" s="13">
        <v>129</v>
      </c>
      <c r="U117" s="13"/>
      <c r="V117" s="13">
        <f t="shared" si="7"/>
        <v>350</v>
      </c>
      <c r="W117" s="13">
        <f t="shared" si="11"/>
        <v>350</v>
      </c>
      <c r="X117" s="13"/>
      <c r="Y117" s="13"/>
      <c r="Z117" s="13"/>
      <c r="AA117" s="13">
        <f t="shared" si="9"/>
        <v>350</v>
      </c>
      <c r="AB117" s="13">
        <v>350</v>
      </c>
      <c r="AC117" s="13"/>
      <c r="AD117" s="13"/>
      <c r="AE117" s="13"/>
      <c r="AF117" s="56">
        <f t="shared" si="10"/>
        <v>350</v>
      </c>
      <c r="AG117" s="13"/>
    </row>
    <row r="118" spans="1:33">
      <c r="A118" s="13" t="s">
        <v>214</v>
      </c>
      <c r="B118" s="2">
        <v>112</v>
      </c>
      <c r="C118" s="4">
        <v>660067900</v>
      </c>
      <c r="D118" s="13" t="s">
        <v>159</v>
      </c>
      <c r="E118" s="6" t="s">
        <v>105</v>
      </c>
      <c r="F118" s="13"/>
      <c r="G118" s="13">
        <v>9.6999999999999993</v>
      </c>
      <c r="H118" s="13"/>
      <c r="I118" s="13">
        <v>8000</v>
      </c>
      <c r="J118" s="13"/>
      <c r="K118" s="13">
        <v>4000</v>
      </c>
      <c r="L118" s="13">
        <v>9050</v>
      </c>
      <c r="M118" s="13">
        <v>4000</v>
      </c>
      <c r="N118" s="13">
        <f t="shared" si="12"/>
        <v>4000</v>
      </c>
      <c r="O118" s="13"/>
      <c r="P118" s="13"/>
      <c r="Q118" s="13"/>
      <c r="R118" s="13">
        <f t="shared" si="13"/>
        <v>4000</v>
      </c>
      <c r="S118" s="13"/>
      <c r="T118" s="13"/>
      <c r="U118" s="13"/>
      <c r="V118" s="13">
        <f t="shared" si="7"/>
        <v>4000</v>
      </c>
      <c r="W118" s="13">
        <f t="shared" si="11"/>
        <v>4000</v>
      </c>
      <c r="X118" s="13"/>
      <c r="Y118" s="13"/>
      <c r="Z118" s="13"/>
      <c r="AA118" s="13">
        <f t="shared" si="9"/>
        <v>4000</v>
      </c>
      <c r="AB118" s="13">
        <v>4000</v>
      </c>
      <c r="AC118" s="13"/>
      <c r="AD118" s="13"/>
      <c r="AE118" s="13"/>
      <c r="AF118" s="56">
        <f t="shared" si="10"/>
        <v>4000</v>
      </c>
      <c r="AG118" s="13"/>
    </row>
    <row r="119" spans="1:33">
      <c r="A119" s="13" t="s">
        <v>217</v>
      </c>
      <c r="B119" s="2">
        <v>113</v>
      </c>
      <c r="C119" s="4">
        <v>660068300</v>
      </c>
      <c r="D119" s="13" t="s">
        <v>144</v>
      </c>
      <c r="E119" s="6" t="s">
        <v>106</v>
      </c>
      <c r="F119" s="13"/>
      <c r="G119" s="13">
        <v>2.2999999999999998</v>
      </c>
      <c r="H119" s="13"/>
      <c r="I119" s="13">
        <v>600</v>
      </c>
      <c r="J119" s="13"/>
      <c r="K119" s="13">
        <v>120</v>
      </c>
      <c r="L119" s="24">
        <v>120</v>
      </c>
      <c r="M119" s="13">
        <v>480</v>
      </c>
      <c r="N119" s="13">
        <f t="shared" si="12"/>
        <v>480</v>
      </c>
      <c r="O119" s="13"/>
      <c r="P119" s="13">
        <v>315</v>
      </c>
      <c r="Q119" s="13"/>
      <c r="R119" s="13">
        <f t="shared" si="13"/>
        <v>165</v>
      </c>
      <c r="S119" s="13"/>
      <c r="T119" s="13">
        <v>165</v>
      </c>
      <c r="U119" s="13"/>
      <c r="V119" s="13">
        <f t="shared" si="7"/>
        <v>0</v>
      </c>
      <c r="W119" s="13">
        <f t="shared" si="11"/>
        <v>0</v>
      </c>
      <c r="X119" s="13"/>
      <c r="Y119" s="13"/>
      <c r="Z119" s="13"/>
      <c r="AA119" s="13">
        <f t="shared" si="9"/>
        <v>0</v>
      </c>
      <c r="AB119" s="13">
        <v>0</v>
      </c>
      <c r="AC119" s="13"/>
      <c r="AD119" s="13"/>
      <c r="AE119" s="13"/>
      <c r="AF119" s="56">
        <f t="shared" si="10"/>
        <v>0</v>
      </c>
      <c r="AG119" s="13"/>
    </row>
    <row r="120" spans="1:33">
      <c r="A120" s="13" t="s">
        <v>217</v>
      </c>
      <c r="B120" s="2">
        <v>114</v>
      </c>
      <c r="C120" s="4">
        <v>660070600</v>
      </c>
      <c r="D120" s="13" t="s">
        <v>144</v>
      </c>
      <c r="E120" s="6" t="s">
        <v>107</v>
      </c>
      <c r="F120" s="13"/>
      <c r="G120" s="13">
        <v>44.5</v>
      </c>
      <c r="H120" s="13"/>
      <c r="I120" s="13">
        <v>579</v>
      </c>
      <c r="J120" s="13"/>
      <c r="K120" s="13"/>
      <c r="L120" s="24">
        <v>0</v>
      </c>
      <c r="M120" s="13">
        <v>579</v>
      </c>
      <c r="N120" s="13">
        <f t="shared" si="12"/>
        <v>579</v>
      </c>
      <c r="O120" s="13"/>
      <c r="P120" s="13">
        <v>79</v>
      </c>
      <c r="Q120" s="13"/>
      <c r="R120" s="13">
        <f t="shared" si="13"/>
        <v>500</v>
      </c>
      <c r="S120" s="13"/>
      <c r="T120" s="13">
        <v>200</v>
      </c>
      <c r="U120" s="13"/>
      <c r="V120" s="13">
        <f t="shared" si="7"/>
        <v>300</v>
      </c>
      <c r="W120" s="13">
        <f t="shared" si="11"/>
        <v>300</v>
      </c>
      <c r="X120" s="13"/>
      <c r="Y120" s="13">
        <v>100</v>
      </c>
      <c r="Z120" s="13"/>
      <c r="AA120" s="13">
        <f t="shared" si="9"/>
        <v>200</v>
      </c>
      <c r="AB120" s="13">
        <v>200</v>
      </c>
      <c r="AC120" s="13"/>
      <c r="AD120" s="13"/>
      <c r="AE120" s="13"/>
      <c r="AF120" s="56">
        <f t="shared" si="10"/>
        <v>200</v>
      </c>
      <c r="AG120" s="13"/>
    </row>
    <row r="121" spans="1:33">
      <c r="A121" s="13" t="s">
        <v>214</v>
      </c>
      <c r="B121" s="2">
        <v>115</v>
      </c>
      <c r="C121" s="4">
        <v>660071800</v>
      </c>
      <c r="D121" s="13" t="s">
        <v>159</v>
      </c>
      <c r="E121" s="6" t="s">
        <v>221</v>
      </c>
      <c r="F121" s="13"/>
      <c r="G121" s="13">
        <v>4.5999999999999996</v>
      </c>
      <c r="H121" s="13"/>
      <c r="I121" s="13">
        <v>1250</v>
      </c>
      <c r="J121" s="13"/>
      <c r="K121" s="13">
        <v>250</v>
      </c>
      <c r="L121" s="13">
        <v>250</v>
      </c>
      <c r="M121" s="13">
        <v>1000</v>
      </c>
      <c r="N121" s="13">
        <f t="shared" si="12"/>
        <v>1000</v>
      </c>
      <c r="O121" s="13"/>
      <c r="P121" s="13"/>
      <c r="Q121" s="13"/>
      <c r="R121" s="13">
        <f>N121+O121-P121</f>
        <v>1000</v>
      </c>
      <c r="S121" s="13"/>
      <c r="T121" s="13">
        <v>250</v>
      </c>
      <c r="U121" s="13"/>
      <c r="V121" s="13">
        <f t="shared" si="7"/>
        <v>750</v>
      </c>
      <c r="W121" s="13">
        <f t="shared" si="11"/>
        <v>750</v>
      </c>
      <c r="X121" s="13"/>
      <c r="Y121" s="13"/>
      <c r="Z121" s="13"/>
      <c r="AA121" s="13">
        <f t="shared" si="9"/>
        <v>750</v>
      </c>
      <c r="AB121" s="13">
        <v>750</v>
      </c>
      <c r="AC121" s="13"/>
      <c r="AD121" s="13"/>
      <c r="AE121" s="13"/>
      <c r="AF121" s="56">
        <f t="shared" si="10"/>
        <v>750</v>
      </c>
      <c r="AG121" s="13"/>
    </row>
    <row r="122" spans="1:33">
      <c r="A122" s="13" t="s">
        <v>163</v>
      </c>
      <c r="B122" s="17">
        <v>116</v>
      </c>
      <c r="C122" s="19">
        <v>660080500</v>
      </c>
      <c r="D122" s="18" t="s">
        <v>159</v>
      </c>
      <c r="E122" s="20" t="s">
        <v>224</v>
      </c>
      <c r="F122" s="18"/>
      <c r="G122" s="34" t="s">
        <v>163</v>
      </c>
      <c r="H122" s="18"/>
      <c r="I122" s="34"/>
      <c r="J122" s="18"/>
      <c r="K122" s="18"/>
      <c r="L122" s="18">
        <v>563</v>
      </c>
      <c r="M122" s="18">
        <v>0</v>
      </c>
      <c r="N122" s="35">
        <f t="shared" si="12"/>
        <v>0</v>
      </c>
      <c r="O122" s="13"/>
      <c r="P122" s="13"/>
      <c r="Q122" s="13"/>
      <c r="R122" s="13">
        <f>N122+O122-P122</f>
        <v>0</v>
      </c>
      <c r="S122" s="13"/>
      <c r="T122" s="13"/>
      <c r="U122" s="13"/>
      <c r="V122" s="13">
        <f t="shared" si="7"/>
        <v>0</v>
      </c>
      <c r="W122" s="13">
        <f t="shared" si="11"/>
        <v>0</v>
      </c>
      <c r="X122" s="13"/>
      <c r="Y122" s="13"/>
      <c r="Z122" s="13"/>
      <c r="AA122" s="13">
        <f t="shared" si="9"/>
        <v>0</v>
      </c>
      <c r="AB122" s="13">
        <v>0</v>
      </c>
      <c r="AC122" s="13"/>
      <c r="AD122" s="13"/>
      <c r="AE122" s="13"/>
      <c r="AF122" s="56">
        <f t="shared" si="10"/>
        <v>0</v>
      </c>
      <c r="AG122" s="13"/>
    </row>
    <row r="123" spans="1:33">
      <c r="A123" s="13" t="s">
        <v>217</v>
      </c>
      <c r="B123" s="2">
        <v>117</v>
      </c>
      <c r="C123" s="4">
        <v>660084100</v>
      </c>
      <c r="D123" s="13" t="s">
        <v>159</v>
      </c>
      <c r="E123" s="6" t="s">
        <v>110</v>
      </c>
      <c r="F123" s="13"/>
      <c r="G123" s="15">
        <v>5.0999999999999996</v>
      </c>
      <c r="H123" s="15"/>
      <c r="I123" s="15">
        <v>3000</v>
      </c>
      <c r="J123" s="13"/>
      <c r="K123" s="13"/>
      <c r="L123" s="24">
        <v>0</v>
      </c>
      <c r="M123" s="13">
        <v>3000</v>
      </c>
      <c r="N123" s="13">
        <f t="shared" si="12"/>
        <v>3000</v>
      </c>
      <c r="O123" s="13"/>
      <c r="P123" s="13">
        <v>1500</v>
      </c>
      <c r="Q123" s="13"/>
      <c r="R123" s="13">
        <f>N123+O123-P123</f>
        <v>1500</v>
      </c>
      <c r="S123" s="13"/>
      <c r="T123" s="13"/>
      <c r="U123" s="13"/>
      <c r="V123" s="13">
        <f t="shared" si="7"/>
        <v>1500</v>
      </c>
      <c r="W123" s="13">
        <f t="shared" si="11"/>
        <v>1500</v>
      </c>
      <c r="X123" s="13"/>
      <c r="Y123" s="13">
        <v>160</v>
      </c>
      <c r="Z123" s="13"/>
      <c r="AA123" s="13">
        <f t="shared" si="9"/>
        <v>1340</v>
      </c>
      <c r="AB123" s="13">
        <v>1340</v>
      </c>
      <c r="AC123" s="13"/>
      <c r="AD123" s="13"/>
      <c r="AE123" s="13"/>
      <c r="AF123" s="56">
        <f t="shared" si="10"/>
        <v>1340</v>
      </c>
      <c r="AG123" s="13"/>
    </row>
    <row r="124" spans="1:33">
      <c r="A124" s="13" t="s">
        <v>163</v>
      </c>
      <c r="B124" s="2">
        <v>118</v>
      </c>
      <c r="C124" s="4">
        <v>660117000</v>
      </c>
      <c r="D124" s="13" t="s">
        <v>159</v>
      </c>
      <c r="E124" s="6" t="s">
        <v>225</v>
      </c>
      <c r="F124" s="13"/>
      <c r="G124" s="14" t="s">
        <v>163</v>
      </c>
      <c r="H124" s="13"/>
      <c r="I124" s="14"/>
      <c r="J124" s="13"/>
      <c r="K124" s="13"/>
      <c r="L124" s="24">
        <v>3328</v>
      </c>
      <c r="M124" s="13">
        <v>0</v>
      </c>
      <c r="N124" s="22">
        <f t="shared" si="12"/>
        <v>0</v>
      </c>
      <c r="O124" s="13"/>
      <c r="P124" s="13"/>
      <c r="Q124" s="13"/>
      <c r="R124" s="13">
        <f t="shared" si="13"/>
        <v>0</v>
      </c>
      <c r="S124" s="13"/>
      <c r="T124" s="13"/>
      <c r="U124" s="13"/>
      <c r="V124" s="13">
        <f t="shared" si="7"/>
        <v>0</v>
      </c>
      <c r="W124" s="13">
        <f t="shared" si="11"/>
        <v>0</v>
      </c>
      <c r="X124" s="13"/>
      <c r="Y124" s="13"/>
      <c r="Z124" s="13"/>
      <c r="AA124" s="13">
        <f t="shared" si="9"/>
        <v>0</v>
      </c>
      <c r="AB124" s="13">
        <v>0</v>
      </c>
      <c r="AC124" s="13"/>
      <c r="AD124" s="13"/>
      <c r="AE124" s="13"/>
      <c r="AF124" s="56">
        <f t="shared" si="10"/>
        <v>0</v>
      </c>
      <c r="AG124" s="13"/>
    </row>
    <row r="125" spans="1:33">
      <c r="A125" s="13" t="s">
        <v>217</v>
      </c>
      <c r="B125" s="2">
        <v>119</v>
      </c>
      <c r="C125" s="4">
        <v>660121400</v>
      </c>
      <c r="D125" s="13" t="s">
        <v>144</v>
      </c>
      <c r="E125" s="6" t="s">
        <v>112</v>
      </c>
      <c r="F125" s="13"/>
      <c r="G125" s="13">
        <v>55</v>
      </c>
      <c r="H125" s="13"/>
      <c r="I125" s="13">
        <v>4027</v>
      </c>
      <c r="J125" s="13"/>
      <c r="K125" s="13"/>
      <c r="L125" s="13">
        <v>0</v>
      </c>
      <c r="M125" s="13">
        <v>4027</v>
      </c>
      <c r="N125" s="13">
        <f t="shared" si="12"/>
        <v>4027</v>
      </c>
      <c r="O125" s="13"/>
      <c r="P125" s="13">
        <v>427</v>
      </c>
      <c r="Q125" s="13"/>
      <c r="R125" s="13">
        <f t="shared" si="13"/>
        <v>3600</v>
      </c>
      <c r="S125" s="13"/>
      <c r="T125" s="13">
        <v>960</v>
      </c>
      <c r="U125" s="13"/>
      <c r="V125" s="13">
        <f t="shared" si="7"/>
        <v>2640</v>
      </c>
      <c r="W125" s="13">
        <f t="shared" si="11"/>
        <v>2640</v>
      </c>
      <c r="X125" s="13"/>
      <c r="Y125" s="13"/>
      <c r="Z125" s="13"/>
      <c r="AA125" s="13">
        <f t="shared" si="9"/>
        <v>2640</v>
      </c>
      <c r="AB125" s="13">
        <v>2640</v>
      </c>
      <c r="AC125" s="13"/>
      <c r="AD125" s="13"/>
      <c r="AE125" s="13"/>
      <c r="AF125" s="56">
        <f t="shared" si="10"/>
        <v>2640</v>
      </c>
      <c r="AG125" s="13"/>
    </row>
    <row r="126" spans="1:33">
      <c r="A126" s="13" t="s">
        <v>217</v>
      </c>
      <c r="B126" s="2">
        <v>120</v>
      </c>
      <c r="C126" s="4">
        <v>660121600</v>
      </c>
      <c r="D126" s="13" t="s">
        <v>160</v>
      </c>
      <c r="E126" s="6" t="s">
        <v>223</v>
      </c>
      <c r="F126" s="13"/>
      <c r="G126" s="13">
        <v>435</v>
      </c>
      <c r="H126" s="13"/>
      <c r="I126" s="13">
        <v>232</v>
      </c>
      <c r="J126" s="13">
        <v>400</v>
      </c>
      <c r="K126" s="13"/>
      <c r="L126" s="13">
        <v>0</v>
      </c>
      <c r="M126" s="13">
        <v>632</v>
      </c>
      <c r="N126" s="13">
        <f t="shared" si="12"/>
        <v>632</v>
      </c>
      <c r="O126" s="13"/>
      <c r="P126" s="13">
        <v>240</v>
      </c>
      <c r="Q126" s="13"/>
      <c r="R126" s="13">
        <f t="shared" si="13"/>
        <v>392</v>
      </c>
      <c r="S126" s="13"/>
      <c r="T126" s="13">
        <v>392</v>
      </c>
      <c r="U126" s="13"/>
      <c r="V126" s="13">
        <f t="shared" si="7"/>
        <v>0</v>
      </c>
      <c r="W126" s="13">
        <f t="shared" si="11"/>
        <v>0</v>
      </c>
      <c r="X126" s="13"/>
      <c r="Y126" s="13"/>
      <c r="Z126" s="13"/>
      <c r="AA126" s="13">
        <f t="shared" si="9"/>
        <v>0</v>
      </c>
      <c r="AB126" s="13">
        <v>0</v>
      </c>
      <c r="AC126" s="13"/>
      <c r="AD126" s="13"/>
      <c r="AE126" s="13"/>
      <c r="AF126" s="56">
        <f t="shared" si="10"/>
        <v>0</v>
      </c>
      <c r="AG126" s="13"/>
    </row>
    <row r="127" spans="1:33">
      <c r="A127" s="13" t="s">
        <v>217</v>
      </c>
      <c r="B127" s="2">
        <v>121</v>
      </c>
      <c r="C127" s="4">
        <v>660122800</v>
      </c>
      <c r="D127" s="13" t="s">
        <v>160</v>
      </c>
      <c r="E127" s="6" t="s">
        <v>114</v>
      </c>
      <c r="F127" s="13"/>
      <c r="G127" s="13">
        <v>326</v>
      </c>
      <c r="H127" s="13"/>
      <c r="I127" s="13">
        <v>588</v>
      </c>
      <c r="J127" s="13"/>
      <c r="K127" s="13"/>
      <c r="L127" s="13">
        <v>0</v>
      </c>
      <c r="M127" s="13">
        <v>588</v>
      </c>
      <c r="N127" s="13">
        <f t="shared" si="12"/>
        <v>588</v>
      </c>
      <c r="O127" s="13"/>
      <c r="P127" s="13"/>
      <c r="Q127" s="13"/>
      <c r="R127" s="13">
        <f t="shared" si="13"/>
        <v>588</v>
      </c>
      <c r="S127" s="13"/>
      <c r="T127" s="13">
        <v>110</v>
      </c>
      <c r="U127" s="13"/>
      <c r="V127" s="13">
        <f t="shared" si="7"/>
        <v>478</v>
      </c>
      <c r="W127" s="13">
        <f t="shared" si="11"/>
        <v>478</v>
      </c>
      <c r="X127" s="13"/>
      <c r="Y127" s="13"/>
      <c r="Z127" s="13"/>
      <c r="AA127" s="13">
        <f t="shared" si="9"/>
        <v>478</v>
      </c>
      <c r="AB127" s="13">
        <v>478</v>
      </c>
      <c r="AC127" s="13"/>
      <c r="AD127" s="13"/>
      <c r="AE127" s="13"/>
      <c r="AF127" s="56">
        <f t="shared" si="10"/>
        <v>478</v>
      </c>
      <c r="AG127" s="13"/>
    </row>
    <row r="128" spans="1:33">
      <c r="A128" s="13" t="s">
        <v>217</v>
      </c>
      <c r="B128" s="2">
        <v>122</v>
      </c>
      <c r="C128" s="4">
        <v>660123500</v>
      </c>
      <c r="D128" s="13" t="s">
        <v>144</v>
      </c>
      <c r="E128" s="6" t="s">
        <v>115</v>
      </c>
      <c r="F128" s="13"/>
      <c r="G128" s="13">
        <v>35</v>
      </c>
      <c r="H128" s="13"/>
      <c r="I128" s="13">
        <v>172</v>
      </c>
      <c r="J128" s="13"/>
      <c r="K128" s="13"/>
      <c r="L128" s="13">
        <v>0</v>
      </c>
      <c r="M128" s="13">
        <v>172</v>
      </c>
      <c r="N128" s="13">
        <f t="shared" si="12"/>
        <v>172</v>
      </c>
      <c r="O128" s="13"/>
      <c r="P128" s="13"/>
      <c r="Q128" s="13"/>
      <c r="R128" s="13">
        <f t="shared" si="13"/>
        <v>172</v>
      </c>
      <c r="S128" s="13"/>
      <c r="T128" s="13"/>
      <c r="U128" s="13"/>
      <c r="V128" s="13">
        <f t="shared" si="7"/>
        <v>172</v>
      </c>
      <c r="W128" s="13">
        <f t="shared" si="11"/>
        <v>172</v>
      </c>
      <c r="X128" s="13"/>
      <c r="Y128" s="13"/>
      <c r="Z128" s="13"/>
      <c r="AA128" s="13">
        <f t="shared" si="9"/>
        <v>172</v>
      </c>
      <c r="AB128" s="13">
        <v>172</v>
      </c>
      <c r="AC128" s="13"/>
      <c r="AD128" s="13"/>
      <c r="AE128" s="13"/>
      <c r="AF128" s="56">
        <f t="shared" si="10"/>
        <v>172</v>
      </c>
      <c r="AG128" s="13"/>
    </row>
    <row r="129" spans="1:33">
      <c r="A129" s="13" t="s">
        <v>216</v>
      </c>
      <c r="B129" s="2">
        <v>123</v>
      </c>
      <c r="C129" s="4">
        <v>660126800</v>
      </c>
      <c r="D129" s="13" t="s">
        <v>159</v>
      </c>
      <c r="E129" s="6" t="s">
        <v>116</v>
      </c>
      <c r="F129" s="13"/>
      <c r="G129" s="13">
        <v>4.4000000000000004</v>
      </c>
      <c r="H129" s="13"/>
      <c r="I129" s="13">
        <v>3720</v>
      </c>
      <c r="J129" s="13"/>
      <c r="K129" s="13"/>
      <c r="L129" s="13">
        <v>0</v>
      </c>
      <c r="M129" s="13">
        <v>3720</v>
      </c>
      <c r="N129" s="13">
        <f t="shared" si="12"/>
        <v>3720</v>
      </c>
      <c r="O129" s="13"/>
      <c r="P129" s="13">
        <v>470</v>
      </c>
      <c r="Q129" s="13"/>
      <c r="R129" s="13">
        <f t="shared" si="13"/>
        <v>3250</v>
      </c>
      <c r="S129" s="13"/>
      <c r="T129" s="13">
        <v>80</v>
      </c>
      <c r="U129" s="13"/>
      <c r="V129" s="13">
        <f t="shared" si="7"/>
        <v>3170</v>
      </c>
      <c r="W129" s="13">
        <f t="shared" si="11"/>
        <v>3170</v>
      </c>
      <c r="X129" s="13"/>
      <c r="Y129" s="13"/>
      <c r="Z129" s="13"/>
      <c r="AA129" s="13">
        <f t="shared" si="9"/>
        <v>3170</v>
      </c>
      <c r="AB129" s="13">
        <v>3170</v>
      </c>
      <c r="AC129" s="13"/>
      <c r="AD129" s="13"/>
      <c r="AE129" s="13"/>
      <c r="AF129" s="56">
        <f t="shared" si="10"/>
        <v>3170</v>
      </c>
      <c r="AG129" s="13"/>
    </row>
    <row r="130" spans="1:33">
      <c r="A130" s="13" t="s">
        <v>163</v>
      </c>
      <c r="B130" s="2">
        <v>124</v>
      </c>
      <c r="C130" s="4">
        <v>660172600</v>
      </c>
      <c r="D130" s="13" t="s">
        <v>159</v>
      </c>
      <c r="E130" s="6" t="s">
        <v>117</v>
      </c>
      <c r="F130" s="13"/>
      <c r="G130" s="45">
        <v>4.4000000000000004</v>
      </c>
      <c r="H130" s="13"/>
      <c r="I130" s="14"/>
      <c r="J130" s="13"/>
      <c r="K130" s="13"/>
      <c r="L130" s="24">
        <v>2400</v>
      </c>
      <c r="M130" s="13">
        <v>0</v>
      </c>
      <c r="N130" s="22">
        <f t="shared" si="12"/>
        <v>0</v>
      </c>
      <c r="O130" s="13"/>
      <c r="P130" s="13"/>
      <c r="Q130" s="13"/>
      <c r="R130" s="13">
        <f t="shared" si="13"/>
        <v>0</v>
      </c>
      <c r="S130" s="13"/>
      <c r="T130" s="13"/>
      <c r="U130" s="13"/>
      <c r="V130" s="13">
        <f t="shared" si="7"/>
        <v>0</v>
      </c>
      <c r="W130" s="13">
        <f t="shared" si="11"/>
        <v>0</v>
      </c>
      <c r="X130" s="13"/>
      <c r="Y130" s="13"/>
      <c r="Z130" s="13"/>
      <c r="AA130" s="13">
        <f t="shared" si="9"/>
        <v>0</v>
      </c>
      <c r="AB130" s="13">
        <v>0</v>
      </c>
      <c r="AC130" s="13"/>
      <c r="AD130" s="13"/>
      <c r="AE130" s="13"/>
      <c r="AF130" s="56">
        <f t="shared" si="10"/>
        <v>0</v>
      </c>
      <c r="AG130" s="13"/>
    </row>
    <row r="131" spans="1:33">
      <c r="A131" s="13" t="s">
        <v>163</v>
      </c>
      <c r="B131" s="2">
        <v>125</v>
      </c>
      <c r="C131" s="4">
        <v>4000413081</v>
      </c>
      <c r="D131" s="13" t="s">
        <v>161</v>
      </c>
      <c r="E131" s="6" t="s">
        <v>118</v>
      </c>
      <c r="F131" s="13"/>
      <c r="G131" s="13">
        <v>662</v>
      </c>
      <c r="H131" s="13"/>
      <c r="I131" s="13">
        <v>160</v>
      </c>
      <c r="J131" s="13"/>
      <c r="K131" s="13">
        <v>80</v>
      </c>
      <c r="L131" s="13">
        <v>80</v>
      </c>
      <c r="M131" s="13">
        <v>80</v>
      </c>
      <c r="N131" s="13">
        <f t="shared" si="12"/>
        <v>80</v>
      </c>
      <c r="O131" s="13"/>
      <c r="P131" s="13">
        <v>80</v>
      </c>
      <c r="Q131" s="13"/>
      <c r="R131" s="13">
        <f t="shared" si="13"/>
        <v>0</v>
      </c>
      <c r="S131" s="13"/>
      <c r="T131" s="13"/>
      <c r="U131" s="13"/>
      <c r="V131" s="13">
        <f t="shared" si="7"/>
        <v>0</v>
      </c>
      <c r="W131" s="13">
        <f t="shared" si="11"/>
        <v>0</v>
      </c>
      <c r="X131" s="13"/>
      <c r="Y131" s="13"/>
      <c r="Z131" s="13"/>
      <c r="AA131" s="13">
        <f t="shared" si="9"/>
        <v>0</v>
      </c>
      <c r="AB131" s="13">
        <v>0</v>
      </c>
      <c r="AC131" s="13"/>
      <c r="AD131" s="13"/>
      <c r="AE131" s="13"/>
      <c r="AF131" s="56">
        <f t="shared" si="10"/>
        <v>0</v>
      </c>
      <c r="AG131" s="13"/>
    </row>
    <row r="132" spans="1:33">
      <c r="A132" s="13" t="s">
        <v>163</v>
      </c>
      <c r="B132" s="2">
        <v>126</v>
      </c>
      <c r="C132" s="4">
        <v>4000414081</v>
      </c>
      <c r="D132" s="13" t="s">
        <v>161</v>
      </c>
      <c r="E132" s="6" t="s">
        <v>119</v>
      </c>
      <c r="F132" s="13"/>
      <c r="G132" s="13">
        <v>240</v>
      </c>
      <c r="H132" s="13"/>
      <c r="I132" s="13">
        <v>90</v>
      </c>
      <c r="J132" s="13"/>
      <c r="K132" s="13">
        <v>40</v>
      </c>
      <c r="L132" s="13">
        <v>40</v>
      </c>
      <c r="M132" s="13">
        <v>50</v>
      </c>
      <c r="N132" s="13">
        <f t="shared" si="12"/>
        <v>50</v>
      </c>
      <c r="O132" s="13"/>
      <c r="P132" s="13">
        <v>50</v>
      </c>
      <c r="Q132" s="13"/>
      <c r="R132" s="13">
        <f t="shared" si="13"/>
        <v>0</v>
      </c>
      <c r="S132" s="13"/>
      <c r="T132" s="13"/>
      <c r="U132" s="13"/>
      <c r="V132" s="13">
        <f t="shared" si="7"/>
        <v>0</v>
      </c>
      <c r="W132" s="13">
        <f t="shared" si="11"/>
        <v>0</v>
      </c>
      <c r="X132" s="13"/>
      <c r="Y132" s="13"/>
      <c r="Z132" s="13"/>
      <c r="AA132" s="13">
        <f t="shared" si="9"/>
        <v>0</v>
      </c>
      <c r="AB132" s="13">
        <v>0</v>
      </c>
      <c r="AC132" s="13"/>
      <c r="AD132" s="13"/>
      <c r="AE132" s="13"/>
      <c r="AF132" s="56">
        <f t="shared" si="10"/>
        <v>0</v>
      </c>
      <c r="AG132" s="13"/>
    </row>
    <row r="133" spans="1:33">
      <c r="A133" s="13"/>
      <c r="B133" s="2">
        <v>127</v>
      </c>
      <c r="C133" s="4">
        <v>4000418081</v>
      </c>
      <c r="D133" s="13" t="s">
        <v>161</v>
      </c>
      <c r="E133" s="6" t="s">
        <v>120</v>
      </c>
      <c r="F133" s="13"/>
      <c r="G133" s="13">
        <v>660</v>
      </c>
      <c r="H133" s="13"/>
      <c r="I133" s="13">
        <v>160</v>
      </c>
      <c r="J133" s="13">
        <v>160</v>
      </c>
      <c r="K133" s="13">
        <v>120</v>
      </c>
      <c r="L133" s="13">
        <v>0</v>
      </c>
      <c r="M133" s="13">
        <v>200</v>
      </c>
      <c r="N133" s="13">
        <f t="shared" si="12"/>
        <v>200</v>
      </c>
      <c r="O133" s="13"/>
      <c r="P133" s="13">
        <v>200</v>
      </c>
      <c r="Q133" s="13"/>
      <c r="R133" s="13">
        <f t="shared" si="13"/>
        <v>0</v>
      </c>
      <c r="S133" s="13">
        <v>40</v>
      </c>
      <c r="T133" s="13">
        <v>40</v>
      </c>
      <c r="U133" s="13"/>
      <c r="V133" s="13">
        <f t="shared" si="7"/>
        <v>0</v>
      </c>
      <c r="W133" s="13">
        <f t="shared" si="11"/>
        <v>0</v>
      </c>
      <c r="X133" s="13"/>
      <c r="Y133" s="13"/>
      <c r="Z133" s="13"/>
      <c r="AA133" s="13">
        <f t="shared" si="9"/>
        <v>0</v>
      </c>
      <c r="AB133" s="13">
        <v>0</v>
      </c>
      <c r="AC133" s="13"/>
      <c r="AD133" s="13"/>
      <c r="AE133" s="13"/>
      <c r="AF133" s="56">
        <f t="shared" si="10"/>
        <v>0</v>
      </c>
      <c r="AG133" s="13"/>
    </row>
    <row r="134" spans="1:33">
      <c r="A134" s="13"/>
      <c r="B134" s="2">
        <v>128</v>
      </c>
      <c r="C134" s="4">
        <v>4000516181</v>
      </c>
      <c r="D134" s="13" t="s">
        <v>161</v>
      </c>
      <c r="E134" s="6" t="s">
        <v>184</v>
      </c>
      <c r="F134" s="13"/>
      <c r="G134" s="13">
        <v>782.42</v>
      </c>
      <c r="H134" s="13"/>
      <c r="I134" s="13">
        <v>500</v>
      </c>
      <c r="J134" s="13">
        <v>940</v>
      </c>
      <c r="K134" s="13">
        <v>960</v>
      </c>
      <c r="L134" s="13">
        <v>0</v>
      </c>
      <c r="M134" s="13">
        <v>480</v>
      </c>
      <c r="N134" s="13">
        <f t="shared" si="12"/>
        <v>480</v>
      </c>
      <c r="O134" s="13"/>
      <c r="P134" s="13">
        <v>480</v>
      </c>
      <c r="Q134" s="13"/>
      <c r="R134" s="13">
        <f t="shared" si="13"/>
        <v>0</v>
      </c>
      <c r="S134" s="13"/>
      <c r="T134" s="13"/>
      <c r="U134" s="13"/>
      <c r="V134" s="13">
        <f>R134+S134-T134</f>
        <v>0</v>
      </c>
      <c r="W134" s="13">
        <f t="shared" si="11"/>
        <v>0</v>
      </c>
      <c r="X134" s="13"/>
      <c r="Y134" s="13"/>
      <c r="Z134" s="13"/>
      <c r="AA134" s="13">
        <f t="shared" si="9"/>
        <v>0</v>
      </c>
      <c r="AB134" s="13">
        <v>0</v>
      </c>
      <c r="AC134" s="13"/>
      <c r="AD134" s="13"/>
      <c r="AE134" s="13"/>
      <c r="AF134" s="56">
        <f t="shared" si="10"/>
        <v>0</v>
      </c>
      <c r="AG134" s="13"/>
    </row>
    <row r="135" spans="1:33">
      <c r="A135" s="13" t="s">
        <v>163</v>
      </c>
      <c r="B135" s="2">
        <v>129</v>
      </c>
      <c r="C135" s="4">
        <v>4000567081</v>
      </c>
      <c r="D135" s="13" t="s">
        <v>161</v>
      </c>
      <c r="E135" s="6" t="s">
        <v>183</v>
      </c>
      <c r="F135" s="13"/>
      <c r="G135" s="15">
        <v>1000</v>
      </c>
      <c r="H135" s="13"/>
      <c r="I135" s="14"/>
      <c r="J135" s="13">
        <v>80</v>
      </c>
      <c r="K135" s="13">
        <v>80</v>
      </c>
      <c r="L135" s="13">
        <v>0</v>
      </c>
      <c r="M135" s="13">
        <v>0</v>
      </c>
      <c r="N135" s="22">
        <f t="shared" si="12"/>
        <v>0</v>
      </c>
      <c r="O135" s="13"/>
      <c r="P135" s="13"/>
      <c r="Q135" s="13"/>
      <c r="R135" s="13">
        <f t="shared" si="13"/>
        <v>0</v>
      </c>
      <c r="S135" s="13"/>
      <c r="T135" s="13"/>
      <c r="U135" s="13"/>
      <c r="V135" s="13">
        <f>R135+S135-T135</f>
        <v>0</v>
      </c>
      <c r="W135" s="13">
        <f t="shared" si="11"/>
        <v>0</v>
      </c>
      <c r="X135" s="13"/>
      <c r="Y135" s="13"/>
      <c r="Z135" s="13"/>
      <c r="AA135" s="13">
        <f t="shared" si="9"/>
        <v>0</v>
      </c>
      <c r="AB135" s="13">
        <v>0</v>
      </c>
      <c r="AC135" s="13"/>
      <c r="AD135" s="13"/>
      <c r="AE135" s="13"/>
      <c r="AF135" s="56">
        <f t="shared" si="10"/>
        <v>0</v>
      </c>
      <c r="AG135" s="13"/>
    </row>
    <row r="136" spans="1:33">
      <c r="A136" s="13" t="s">
        <v>215</v>
      </c>
      <c r="B136" s="2">
        <v>130</v>
      </c>
      <c r="C136" s="4">
        <v>600138600</v>
      </c>
      <c r="D136" s="13" t="s">
        <v>128</v>
      </c>
      <c r="E136" s="6" t="s">
        <v>123</v>
      </c>
      <c r="F136" s="13"/>
      <c r="G136" s="13">
        <v>2.2999999999999998</v>
      </c>
      <c r="H136" s="13"/>
      <c r="I136" s="13">
        <v>5470</v>
      </c>
      <c r="J136" s="13"/>
      <c r="K136" s="13"/>
      <c r="L136" s="13">
        <v>0</v>
      </c>
      <c r="M136" s="13">
        <v>5470</v>
      </c>
      <c r="N136" s="13">
        <f t="shared" si="12"/>
        <v>5470</v>
      </c>
      <c r="O136" s="13"/>
      <c r="P136" s="13">
        <v>470</v>
      </c>
      <c r="Q136" s="13"/>
      <c r="R136" s="13">
        <f t="shared" si="13"/>
        <v>5000</v>
      </c>
      <c r="S136" s="13"/>
      <c r="T136" s="13">
        <v>400</v>
      </c>
      <c r="U136" s="13"/>
      <c r="V136" s="13">
        <f>R136+S136-T136</f>
        <v>4600</v>
      </c>
      <c r="W136" s="13">
        <f t="shared" si="11"/>
        <v>4600</v>
      </c>
      <c r="X136" s="13"/>
      <c r="Y136" s="13">
        <v>160</v>
      </c>
      <c r="Z136" s="13"/>
      <c r="AA136" s="13">
        <f>W136+X136-Y136</f>
        <v>4440</v>
      </c>
      <c r="AB136" s="13">
        <v>4440</v>
      </c>
      <c r="AC136" s="13"/>
      <c r="AD136" s="13"/>
      <c r="AE136" s="13"/>
      <c r="AF136" s="56">
        <f>AB136+AC136-AD136</f>
        <v>4440</v>
      </c>
      <c r="AG136" s="13"/>
    </row>
    <row r="137" spans="1:33">
      <c r="A137" s="13" t="s">
        <v>214</v>
      </c>
      <c r="B137" s="2">
        <v>131</v>
      </c>
      <c r="C137" s="4">
        <v>660172700</v>
      </c>
      <c r="D137" s="13"/>
      <c r="E137" s="6" t="s">
        <v>222</v>
      </c>
      <c r="F137" s="13"/>
      <c r="G137" s="13">
        <v>1.9</v>
      </c>
      <c r="H137" s="13"/>
      <c r="I137" s="14"/>
      <c r="J137" s="13">
        <v>4000</v>
      </c>
      <c r="K137" s="13"/>
      <c r="L137" s="13">
        <v>0</v>
      </c>
      <c r="M137" s="13">
        <v>4000</v>
      </c>
      <c r="N137" s="22">
        <f t="shared" si="12"/>
        <v>4000</v>
      </c>
      <c r="O137" s="13"/>
      <c r="P137" s="13"/>
      <c r="Q137" s="13"/>
      <c r="R137" s="13">
        <f t="shared" si="13"/>
        <v>4000</v>
      </c>
      <c r="S137" s="13"/>
      <c r="T137" s="13"/>
      <c r="U137" s="13"/>
      <c r="V137" s="13">
        <f>R137+S137-T137</f>
        <v>4000</v>
      </c>
      <c r="W137" s="13">
        <f>V137</f>
        <v>4000</v>
      </c>
      <c r="X137" s="13"/>
      <c r="Y137" s="13"/>
      <c r="Z137" s="13"/>
      <c r="AA137" s="13">
        <f>W137+X137-Y137</f>
        <v>4000</v>
      </c>
      <c r="AB137" s="13">
        <v>4000</v>
      </c>
      <c r="AC137" s="13"/>
      <c r="AD137" s="13"/>
      <c r="AE137" s="13"/>
      <c r="AF137" s="56">
        <f>AB137+AC137-AD137</f>
        <v>4000</v>
      </c>
      <c r="AG137" s="13"/>
    </row>
    <row r="138" spans="1:33">
      <c r="A138" s="13" t="s">
        <v>215</v>
      </c>
      <c r="B138" s="2">
        <v>132</v>
      </c>
      <c r="C138" s="4">
        <v>650097400</v>
      </c>
      <c r="D138" s="13"/>
      <c r="E138" s="6" t="s">
        <v>227</v>
      </c>
      <c r="F138" s="13"/>
      <c r="G138" s="13">
        <v>3.3</v>
      </c>
      <c r="H138" s="13"/>
      <c r="I138" s="14"/>
      <c r="J138" s="13">
        <v>171</v>
      </c>
      <c r="K138" s="13"/>
      <c r="L138" s="13">
        <v>0</v>
      </c>
      <c r="M138" s="13">
        <v>171</v>
      </c>
      <c r="N138" s="13">
        <f t="shared" si="12"/>
        <v>171</v>
      </c>
      <c r="O138" s="13"/>
      <c r="P138" s="13"/>
      <c r="Q138" s="13"/>
      <c r="R138" s="13">
        <f t="shared" si="13"/>
        <v>171</v>
      </c>
      <c r="S138" s="13"/>
      <c r="T138" s="13"/>
      <c r="U138" s="13"/>
      <c r="V138" s="13">
        <f>R138+S138-T138</f>
        <v>171</v>
      </c>
      <c r="W138" s="13">
        <f>V138</f>
        <v>171</v>
      </c>
      <c r="X138" s="13"/>
      <c r="Y138" s="13"/>
      <c r="Z138" s="13"/>
      <c r="AA138" s="13">
        <f>W138+X138-Y138</f>
        <v>171</v>
      </c>
      <c r="AB138" s="13">
        <v>171</v>
      </c>
      <c r="AC138" s="13"/>
      <c r="AD138" s="13"/>
      <c r="AE138" s="13"/>
      <c r="AF138" s="56">
        <f>AB138+AC138-AD138</f>
        <v>171</v>
      </c>
      <c r="AG138" s="13"/>
    </row>
    <row r="139" spans="1:33">
      <c r="B139" s="2">
        <v>133</v>
      </c>
      <c r="C139" s="51">
        <v>660125000</v>
      </c>
      <c r="D139" s="13"/>
      <c r="E139" s="52" t="s">
        <v>226</v>
      </c>
      <c r="F139" s="13"/>
      <c r="G139" s="13"/>
      <c r="H139" s="13"/>
      <c r="I139" s="13"/>
      <c r="J139" s="13"/>
      <c r="K139" s="13"/>
      <c r="L139" s="13"/>
      <c r="M139" s="13"/>
      <c r="N139" s="13"/>
      <c r="O139" s="13"/>
      <c r="P139" s="13"/>
      <c r="Q139" s="13"/>
      <c r="R139" s="13"/>
      <c r="S139" s="13"/>
      <c r="T139" s="13"/>
      <c r="U139" s="13"/>
      <c r="V139" s="13"/>
      <c r="W139" s="13">
        <f>V139</f>
        <v>0</v>
      </c>
      <c r="X139" s="13"/>
      <c r="Y139" s="13"/>
      <c r="Z139" s="13"/>
      <c r="AA139" s="13"/>
      <c r="AB139" s="13"/>
      <c r="AC139" s="13"/>
      <c r="AD139" s="13"/>
      <c r="AE139" s="13"/>
      <c r="AF139" s="56">
        <f>AB139+AC139-AD139</f>
        <v>0</v>
      </c>
      <c r="AG139" s="13"/>
    </row>
  </sheetData>
  <autoFilter ref="A5:AB139" xr:uid="{6C22DCB6-8C2D-46B1-9B5E-15785F933373}"/>
  <phoneticPr fontId="4"/>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CC576-1020-4487-BC70-6BD41B9AACB4}">
  <dimension ref="A4:AB139"/>
  <sheetViews>
    <sheetView zoomScale="74" zoomScaleNormal="80" workbookViewId="0">
      <pane xSplit="5" ySplit="5" topLeftCell="Q10" activePane="bottomRight" state="frozen"/>
      <selection pane="topRight" activeCell="F1" sqref="F1"/>
      <selection pane="bottomLeft" activeCell="A6" sqref="A6"/>
      <selection pane="bottomRight" activeCell="G27" sqref="G27"/>
    </sheetView>
  </sheetViews>
  <sheetFormatPr defaultRowHeight="18"/>
  <cols>
    <col min="1" max="1" width="6.08203125" customWidth="1"/>
    <col min="3" max="3" width="11.08203125" customWidth="1"/>
    <col min="4" max="4" width="17.08203125" customWidth="1"/>
    <col min="5" max="5" width="49.08203125" customWidth="1"/>
    <col min="7" max="7" width="12.83203125" customWidth="1"/>
    <col min="9" max="9" width="11.33203125" customWidth="1"/>
    <col min="10" max="10" width="14.08203125" customWidth="1"/>
    <col min="11" max="11" width="17" customWidth="1"/>
    <col min="14" max="14" width="10.58203125" customWidth="1"/>
  </cols>
  <sheetData>
    <row r="4" spans="1:27">
      <c r="L4" t="s">
        <v>237</v>
      </c>
      <c r="Q4" t="s">
        <v>238</v>
      </c>
      <c r="U4" t="s">
        <v>240</v>
      </c>
      <c r="Y4" t="s">
        <v>239</v>
      </c>
    </row>
    <row r="5" spans="1:27" ht="22">
      <c r="A5" s="36" t="s">
        <v>205</v>
      </c>
      <c r="B5" s="16" t="s">
        <v>0</v>
      </c>
      <c r="C5" s="36" t="s">
        <v>2</v>
      </c>
      <c r="D5" s="37" t="s">
        <v>3</v>
      </c>
      <c r="E5" s="36" t="s">
        <v>4</v>
      </c>
      <c r="F5" s="37" t="s">
        <v>5</v>
      </c>
      <c r="G5" s="38" t="s">
        <v>6</v>
      </c>
      <c r="H5" s="38" t="s">
        <v>7</v>
      </c>
      <c r="I5" s="36" t="s">
        <v>124</v>
      </c>
      <c r="J5" s="36" t="s">
        <v>125</v>
      </c>
      <c r="K5" s="36" t="s">
        <v>126</v>
      </c>
      <c r="L5" s="36" t="s">
        <v>8</v>
      </c>
      <c r="M5" s="36" t="s">
        <v>9</v>
      </c>
      <c r="N5" s="39" t="s">
        <v>10</v>
      </c>
      <c r="O5" s="36" t="s">
        <v>206</v>
      </c>
      <c r="P5" s="36" t="s">
        <v>207</v>
      </c>
      <c r="Q5" s="36" t="s">
        <v>211</v>
      </c>
      <c r="R5" s="36" t="s">
        <v>212</v>
      </c>
      <c r="S5" s="36" t="s">
        <v>219</v>
      </c>
      <c r="T5" s="36" t="s">
        <v>220</v>
      </c>
      <c r="U5" s="36" t="s">
        <v>211</v>
      </c>
      <c r="V5" s="36" t="s">
        <v>212</v>
      </c>
      <c r="W5" s="36" t="s">
        <v>229</v>
      </c>
      <c r="X5" s="36" t="s">
        <v>230</v>
      </c>
      <c r="Y5" s="36" t="s">
        <v>211</v>
      </c>
      <c r="Z5" s="36" t="s">
        <v>212</v>
      </c>
    </row>
    <row r="6" spans="1:27">
      <c r="A6" s="13"/>
      <c r="B6" s="2" t="s">
        <v>11</v>
      </c>
      <c r="C6" s="3" t="s">
        <v>12</v>
      </c>
      <c r="D6" s="13" t="s">
        <v>127</v>
      </c>
      <c r="E6" s="3" t="s">
        <v>13</v>
      </c>
      <c r="F6" s="13"/>
      <c r="G6" s="13" t="s">
        <v>162</v>
      </c>
      <c r="H6" s="13"/>
      <c r="I6" s="13"/>
      <c r="J6" s="13"/>
      <c r="K6" s="13"/>
      <c r="L6" s="13"/>
      <c r="M6" s="13"/>
      <c r="N6" s="22"/>
      <c r="O6" s="13"/>
      <c r="P6" s="13"/>
      <c r="Q6" s="13"/>
      <c r="R6" s="13"/>
      <c r="S6" s="13"/>
      <c r="T6" s="13"/>
      <c r="U6" s="13"/>
      <c r="V6" s="13">
        <f t="shared" ref="V6:V37" si="0">R6+S6-T6</f>
        <v>0</v>
      </c>
      <c r="W6" s="13"/>
      <c r="X6" s="13"/>
      <c r="Y6" s="13"/>
      <c r="Z6" s="13">
        <f t="shared" ref="Z6:Z69" si="1">V6+W6-X6</f>
        <v>0</v>
      </c>
    </row>
    <row r="7" spans="1:27">
      <c r="A7" s="13" t="s">
        <v>214</v>
      </c>
      <c r="B7" s="2">
        <v>1</v>
      </c>
      <c r="C7" s="4">
        <v>120128600</v>
      </c>
      <c r="D7" s="13" t="s">
        <v>129</v>
      </c>
      <c r="E7" s="6" t="s">
        <v>14</v>
      </c>
      <c r="F7" s="13"/>
      <c r="G7" s="13">
        <v>30</v>
      </c>
      <c r="H7" s="13"/>
      <c r="I7" s="13">
        <v>400</v>
      </c>
      <c r="J7" s="13"/>
      <c r="K7" s="13">
        <v>100</v>
      </c>
      <c r="L7" s="13">
        <v>20</v>
      </c>
      <c r="M7" s="13">
        <v>300</v>
      </c>
      <c r="N7" s="13">
        <f t="shared" ref="N7:N38" si="2">(I7+J7)-K7</f>
        <v>300</v>
      </c>
      <c r="O7" s="13"/>
      <c r="P7" s="13">
        <v>220</v>
      </c>
      <c r="Q7" s="13"/>
      <c r="R7" s="13">
        <f t="shared" ref="R7:R38" si="3">N7+O7-P7</f>
        <v>80</v>
      </c>
      <c r="S7" s="13"/>
      <c r="T7" s="13">
        <v>80</v>
      </c>
      <c r="U7" s="13"/>
      <c r="V7" s="13">
        <f t="shared" si="0"/>
        <v>0</v>
      </c>
      <c r="W7" s="13"/>
      <c r="X7" s="13"/>
      <c r="Y7" s="13"/>
      <c r="Z7" s="13">
        <f t="shared" si="1"/>
        <v>0</v>
      </c>
    </row>
    <row r="8" spans="1:27">
      <c r="A8" s="13" t="s">
        <v>217</v>
      </c>
      <c r="B8" s="2">
        <v>2</v>
      </c>
      <c r="C8" s="4">
        <v>230007700</v>
      </c>
      <c r="D8" s="13" t="s">
        <v>130</v>
      </c>
      <c r="E8" s="6" t="s">
        <v>186</v>
      </c>
      <c r="F8" s="13"/>
      <c r="G8" s="13">
        <v>1380</v>
      </c>
      <c r="H8" s="13"/>
      <c r="I8" s="13">
        <v>40</v>
      </c>
      <c r="J8" s="13"/>
      <c r="K8" s="13">
        <v>19</v>
      </c>
      <c r="L8" s="24">
        <v>19</v>
      </c>
      <c r="M8" s="13">
        <v>21</v>
      </c>
      <c r="N8" s="13">
        <f t="shared" si="2"/>
        <v>21</v>
      </c>
      <c r="O8" s="13"/>
      <c r="P8" s="13"/>
      <c r="Q8" s="13"/>
      <c r="R8" s="13">
        <f t="shared" si="3"/>
        <v>21</v>
      </c>
      <c r="S8" s="13"/>
      <c r="T8" s="13"/>
      <c r="U8" s="13"/>
      <c r="V8" s="13">
        <f t="shared" si="0"/>
        <v>21</v>
      </c>
      <c r="W8" s="13"/>
      <c r="X8" s="13"/>
      <c r="Y8" s="13"/>
      <c r="Z8" s="13">
        <f t="shared" si="1"/>
        <v>21</v>
      </c>
    </row>
    <row r="9" spans="1:27">
      <c r="A9" s="13" t="s">
        <v>214</v>
      </c>
      <c r="B9" s="2">
        <v>3</v>
      </c>
      <c r="C9" s="4">
        <v>300026500</v>
      </c>
      <c r="D9" s="13" t="s">
        <v>131</v>
      </c>
      <c r="E9" s="6" t="s">
        <v>15</v>
      </c>
      <c r="F9" s="13"/>
      <c r="G9" s="13">
        <v>1.2</v>
      </c>
      <c r="H9" s="13"/>
      <c r="I9" s="13">
        <v>1200</v>
      </c>
      <c r="J9" s="13"/>
      <c r="K9" s="13">
        <v>80</v>
      </c>
      <c r="L9" s="13">
        <v>0</v>
      </c>
      <c r="M9" s="13">
        <v>1126</v>
      </c>
      <c r="N9" s="13">
        <f t="shared" si="2"/>
        <v>1120</v>
      </c>
      <c r="O9" s="13"/>
      <c r="P9" s="13">
        <v>210</v>
      </c>
      <c r="Q9" s="13"/>
      <c r="R9" s="13">
        <f t="shared" si="3"/>
        <v>910</v>
      </c>
      <c r="S9" s="13"/>
      <c r="T9" s="13">
        <v>120</v>
      </c>
      <c r="U9" s="13"/>
      <c r="V9" s="13">
        <f t="shared" si="0"/>
        <v>790</v>
      </c>
      <c r="W9" s="13"/>
      <c r="X9" s="13"/>
      <c r="Y9" s="13"/>
      <c r="Z9" s="13">
        <f t="shared" si="1"/>
        <v>790</v>
      </c>
      <c r="AA9" s="53" t="s">
        <v>235</v>
      </c>
    </row>
    <row r="10" spans="1:27">
      <c r="A10" s="13" t="s">
        <v>213</v>
      </c>
      <c r="B10" s="2">
        <v>4</v>
      </c>
      <c r="C10" s="4">
        <v>460262401</v>
      </c>
      <c r="D10" s="13" t="s">
        <v>132</v>
      </c>
      <c r="E10" s="6" t="s">
        <v>16</v>
      </c>
      <c r="F10" s="13"/>
      <c r="G10" s="15">
        <v>72</v>
      </c>
      <c r="H10" s="15"/>
      <c r="I10" s="15">
        <v>135</v>
      </c>
      <c r="J10" s="13">
        <v>200</v>
      </c>
      <c r="K10" s="13"/>
      <c r="L10" s="13">
        <v>0</v>
      </c>
      <c r="M10" s="13">
        <v>335</v>
      </c>
      <c r="N10" s="13">
        <f t="shared" si="2"/>
        <v>335</v>
      </c>
      <c r="O10" s="13"/>
      <c r="P10" s="13">
        <v>135</v>
      </c>
      <c r="Q10" s="13"/>
      <c r="R10" s="13">
        <f t="shared" si="3"/>
        <v>200</v>
      </c>
      <c r="S10" s="13"/>
      <c r="T10" s="13">
        <v>200</v>
      </c>
      <c r="U10" s="13"/>
      <c r="V10" s="13">
        <f t="shared" si="0"/>
        <v>0</v>
      </c>
      <c r="W10" s="13"/>
      <c r="X10" s="13"/>
      <c r="Y10" s="13"/>
      <c r="Z10" s="13">
        <f t="shared" si="1"/>
        <v>0</v>
      </c>
    </row>
    <row r="11" spans="1:27">
      <c r="A11" s="13" t="s">
        <v>213</v>
      </c>
      <c r="B11" s="2">
        <v>5</v>
      </c>
      <c r="C11" s="4">
        <v>460262500</v>
      </c>
      <c r="D11" s="13" t="s">
        <v>132</v>
      </c>
      <c r="E11" s="6" t="s">
        <v>17</v>
      </c>
      <c r="F11" s="13"/>
      <c r="G11" s="13">
        <v>87.8</v>
      </c>
      <c r="H11" s="13"/>
      <c r="I11" s="13">
        <v>109</v>
      </c>
      <c r="J11" s="13">
        <v>100</v>
      </c>
      <c r="K11" s="13"/>
      <c r="L11" s="13">
        <v>0</v>
      </c>
      <c r="M11" s="13">
        <v>209</v>
      </c>
      <c r="N11" s="13">
        <f t="shared" si="2"/>
        <v>209</v>
      </c>
      <c r="O11" s="13"/>
      <c r="P11" s="13">
        <v>60</v>
      </c>
      <c r="Q11" s="13"/>
      <c r="R11" s="13">
        <f t="shared" si="3"/>
        <v>149</v>
      </c>
      <c r="S11" s="13"/>
      <c r="T11" s="13">
        <v>140</v>
      </c>
      <c r="U11" s="13"/>
      <c r="V11" s="13">
        <f t="shared" si="0"/>
        <v>9</v>
      </c>
      <c r="W11" s="13"/>
      <c r="X11" s="13"/>
      <c r="Y11" s="13"/>
      <c r="Z11" s="13">
        <f t="shared" si="1"/>
        <v>9</v>
      </c>
    </row>
    <row r="12" spans="1:27">
      <c r="A12" s="13" t="s">
        <v>213</v>
      </c>
      <c r="B12" s="2">
        <v>6</v>
      </c>
      <c r="C12" s="4">
        <v>460262600</v>
      </c>
      <c r="D12" s="13" t="s">
        <v>132</v>
      </c>
      <c r="E12" s="6" t="s">
        <v>18</v>
      </c>
      <c r="F12" s="13"/>
      <c r="G12" s="15">
        <v>81</v>
      </c>
      <c r="H12" s="15"/>
      <c r="I12" s="15">
        <v>108</v>
      </c>
      <c r="J12" s="13">
        <v>100</v>
      </c>
      <c r="K12" s="13"/>
      <c r="L12" s="13">
        <v>0</v>
      </c>
      <c r="M12" s="13">
        <v>208</v>
      </c>
      <c r="N12" s="13">
        <f t="shared" si="2"/>
        <v>208</v>
      </c>
      <c r="O12" s="13"/>
      <c r="P12" s="13">
        <v>60</v>
      </c>
      <c r="Q12" s="13"/>
      <c r="R12" s="13">
        <f t="shared" si="3"/>
        <v>148</v>
      </c>
      <c r="S12" s="13"/>
      <c r="T12" s="13">
        <v>140</v>
      </c>
      <c r="U12" s="13"/>
      <c r="V12" s="13">
        <f t="shared" si="0"/>
        <v>8</v>
      </c>
      <c r="W12" s="13"/>
      <c r="X12" s="13"/>
      <c r="Y12" s="13"/>
      <c r="Z12" s="13">
        <f t="shared" si="1"/>
        <v>8</v>
      </c>
    </row>
    <row r="13" spans="1:27">
      <c r="A13" s="13" t="s">
        <v>213</v>
      </c>
      <c r="B13" s="2">
        <v>7</v>
      </c>
      <c r="C13" s="4">
        <v>460263900</v>
      </c>
      <c r="D13" s="13" t="s">
        <v>133</v>
      </c>
      <c r="E13" s="6" t="s">
        <v>19</v>
      </c>
      <c r="F13" s="13"/>
      <c r="G13" s="13">
        <v>103</v>
      </c>
      <c r="H13" s="13"/>
      <c r="I13" s="13">
        <v>29</v>
      </c>
      <c r="J13" s="13">
        <v>100</v>
      </c>
      <c r="K13" s="13"/>
      <c r="L13" s="13">
        <v>0</v>
      </c>
      <c r="M13" s="13">
        <v>129</v>
      </c>
      <c r="N13" s="13">
        <f t="shared" si="2"/>
        <v>129</v>
      </c>
      <c r="O13" s="13"/>
      <c r="P13" s="13">
        <v>30</v>
      </c>
      <c r="Q13" s="13"/>
      <c r="R13" s="13">
        <f t="shared" si="3"/>
        <v>99</v>
      </c>
      <c r="S13" s="13"/>
      <c r="T13" s="13">
        <v>80</v>
      </c>
      <c r="U13" s="13"/>
      <c r="V13" s="13">
        <f t="shared" si="0"/>
        <v>19</v>
      </c>
      <c r="W13" s="13"/>
      <c r="X13" s="13"/>
      <c r="Y13" s="13"/>
      <c r="Z13" s="13">
        <f t="shared" si="1"/>
        <v>19</v>
      </c>
    </row>
    <row r="14" spans="1:27">
      <c r="A14" s="13" t="s">
        <v>213</v>
      </c>
      <c r="B14" s="2">
        <v>8</v>
      </c>
      <c r="C14" s="4">
        <v>460264000</v>
      </c>
      <c r="D14" s="13" t="s">
        <v>134</v>
      </c>
      <c r="E14" s="6" t="s">
        <v>20</v>
      </c>
      <c r="F14" s="13"/>
      <c r="G14" s="13">
        <v>78</v>
      </c>
      <c r="H14" s="13"/>
      <c r="I14" s="13">
        <v>95</v>
      </c>
      <c r="J14" s="13"/>
      <c r="K14" s="13"/>
      <c r="L14" s="13">
        <v>0</v>
      </c>
      <c r="M14" s="13">
        <v>95</v>
      </c>
      <c r="N14" s="13">
        <f t="shared" si="2"/>
        <v>95</v>
      </c>
      <c r="O14" s="13"/>
      <c r="P14" s="13">
        <v>45</v>
      </c>
      <c r="Q14" s="13"/>
      <c r="R14" s="13">
        <f t="shared" si="3"/>
        <v>50</v>
      </c>
      <c r="S14" s="13"/>
      <c r="T14" s="13">
        <v>50</v>
      </c>
      <c r="U14" s="13"/>
      <c r="V14" s="13">
        <f t="shared" si="0"/>
        <v>0</v>
      </c>
      <c r="W14" s="13"/>
      <c r="X14" s="13"/>
      <c r="Y14" s="13"/>
      <c r="Z14" s="13">
        <f t="shared" si="1"/>
        <v>0</v>
      </c>
    </row>
    <row r="15" spans="1:27">
      <c r="A15" s="13" t="s">
        <v>213</v>
      </c>
      <c r="B15" s="2">
        <v>9</v>
      </c>
      <c r="C15" s="4">
        <v>460264100</v>
      </c>
      <c r="D15" s="13" t="s">
        <v>134</v>
      </c>
      <c r="E15" s="6" t="s">
        <v>21</v>
      </c>
      <c r="F15" s="13"/>
      <c r="G15" s="13">
        <v>88</v>
      </c>
      <c r="H15" s="13"/>
      <c r="I15" s="13">
        <v>60</v>
      </c>
      <c r="J15" s="13">
        <v>100</v>
      </c>
      <c r="K15" s="13"/>
      <c r="L15" s="13">
        <v>0</v>
      </c>
      <c r="M15" s="13">
        <v>160</v>
      </c>
      <c r="N15" s="13">
        <f t="shared" si="2"/>
        <v>160</v>
      </c>
      <c r="O15" s="13"/>
      <c r="P15" s="13">
        <v>30</v>
      </c>
      <c r="Q15" s="13"/>
      <c r="R15" s="13">
        <f t="shared" si="3"/>
        <v>130</v>
      </c>
      <c r="S15" s="13"/>
      <c r="T15" s="13">
        <v>80</v>
      </c>
      <c r="U15" s="13"/>
      <c r="V15" s="13">
        <f t="shared" si="0"/>
        <v>50</v>
      </c>
      <c r="W15" s="13"/>
      <c r="X15" s="13"/>
      <c r="Y15" s="13"/>
      <c r="Z15" s="13">
        <f t="shared" si="1"/>
        <v>50</v>
      </c>
    </row>
    <row r="16" spans="1:27">
      <c r="A16" s="13" t="s">
        <v>213</v>
      </c>
      <c r="B16" s="2">
        <v>10</v>
      </c>
      <c r="C16" s="4">
        <v>460265700</v>
      </c>
      <c r="D16" s="13" t="s">
        <v>135</v>
      </c>
      <c r="E16" s="6" t="s">
        <v>22</v>
      </c>
      <c r="F16" s="13"/>
      <c r="G16" s="13">
        <v>28.2</v>
      </c>
      <c r="H16" s="13"/>
      <c r="I16" s="13">
        <v>12</v>
      </c>
      <c r="J16" s="13"/>
      <c r="K16" s="13"/>
      <c r="L16" s="13">
        <v>0</v>
      </c>
      <c r="M16" s="13">
        <v>12</v>
      </c>
      <c r="N16" s="13">
        <f t="shared" si="2"/>
        <v>12</v>
      </c>
      <c r="O16" s="13"/>
      <c r="P16" s="13"/>
      <c r="Q16" s="13"/>
      <c r="R16" s="13">
        <f t="shared" si="3"/>
        <v>12</v>
      </c>
      <c r="S16" s="13"/>
      <c r="T16" s="13"/>
      <c r="U16" s="13"/>
      <c r="V16" s="13">
        <f t="shared" si="0"/>
        <v>12</v>
      </c>
      <c r="W16" s="13"/>
      <c r="X16" s="13"/>
      <c r="Y16" s="13"/>
      <c r="Z16" s="13">
        <f t="shared" si="1"/>
        <v>12</v>
      </c>
    </row>
    <row r="17" spans="1:28">
      <c r="A17" s="13" t="s">
        <v>213</v>
      </c>
      <c r="B17" s="2">
        <v>11</v>
      </c>
      <c r="C17" s="4">
        <v>460265800</v>
      </c>
      <c r="D17" s="13" t="s">
        <v>135</v>
      </c>
      <c r="E17" s="6" t="s">
        <v>23</v>
      </c>
      <c r="F17" s="13"/>
      <c r="G17" s="13">
        <v>29.7</v>
      </c>
      <c r="H17" s="13"/>
      <c r="I17" s="13">
        <v>24</v>
      </c>
      <c r="J17" s="13"/>
      <c r="K17" s="13"/>
      <c r="L17" s="13">
        <v>0</v>
      </c>
      <c r="M17" s="13">
        <v>24</v>
      </c>
      <c r="N17" s="13">
        <f t="shared" si="2"/>
        <v>24</v>
      </c>
      <c r="O17" s="13"/>
      <c r="P17" s="13"/>
      <c r="Q17" s="13"/>
      <c r="R17" s="13">
        <f t="shared" si="3"/>
        <v>24</v>
      </c>
      <c r="S17" s="13"/>
      <c r="T17" s="13"/>
      <c r="U17" s="13"/>
      <c r="V17" s="13">
        <f t="shared" si="0"/>
        <v>24</v>
      </c>
      <c r="W17" s="13"/>
      <c r="X17" s="13"/>
      <c r="Y17" s="13"/>
      <c r="Z17" s="13">
        <f t="shared" si="1"/>
        <v>24</v>
      </c>
    </row>
    <row r="18" spans="1:28">
      <c r="A18" s="13" t="s">
        <v>213</v>
      </c>
      <c r="B18" s="2">
        <v>12</v>
      </c>
      <c r="C18" s="4">
        <v>460265900</v>
      </c>
      <c r="D18" s="13" t="s">
        <v>135</v>
      </c>
      <c r="E18" s="6" t="s">
        <v>24</v>
      </c>
      <c r="F18" s="13"/>
      <c r="G18" s="13">
        <v>29.7</v>
      </c>
      <c r="H18" s="13"/>
      <c r="I18" s="13">
        <v>24</v>
      </c>
      <c r="J18" s="13"/>
      <c r="K18" s="13"/>
      <c r="L18" s="13">
        <v>0</v>
      </c>
      <c r="M18" s="13">
        <v>24</v>
      </c>
      <c r="N18" s="13">
        <f t="shared" si="2"/>
        <v>24</v>
      </c>
      <c r="O18" s="13"/>
      <c r="P18" s="13"/>
      <c r="Q18" s="13"/>
      <c r="R18" s="13">
        <f t="shared" si="3"/>
        <v>24</v>
      </c>
      <c r="S18" s="13"/>
      <c r="T18" s="13"/>
      <c r="U18" s="13"/>
      <c r="V18" s="13">
        <f t="shared" si="0"/>
        <v>24</v>
      </c>
      <c r="W18" s="13"/>
      <c r="X18" s="13"/>
      <c r="Y18" s="13"/>
      <c r="Z18" s="13">
        <f t="shared" si="1"/>
        <v>24</v>
      </c>
    </row>
    <row r="19" spans="1:28">
      <c r="A19" s="13" t="s">
        <v>213</v>
      </c>
      <c r="B19" s="2">
        <v>13</v>
      </c>
      <c r="C19" s="4">
        <v>460266000</v>
      </c>
      <c r="D19" s="13" t="s">
        <v>135</v>
      </c>
      <c r="E19" s="6" t="s">
        <v>25</v>
      </c>
      <c r="F19" s="13"/>
      <c r="G19" s="13">
        <v>30.3</v>
      </c>
      <c r="H19" s="13"/>
      <c r="I19" s="13">
        <v>12</v>
      </c>
      <c r="J19" s="13"/>
      <c r="K19" s="13"/>
      <c r="L19" s="13">
        <v>0</v>
      </c>
      <c r="M19" s="13">
        <v>12</v>
      </c>
      <c r="N19" s="13">
        <f t="shared" si="2"/>
        <v>12</v>
      </c>
      <c r="O19" s="13"/>
      <c r="P19" s="13"/>
      <c r="Q19" s="13"/>
      <c r="R19" s="13">
        <f t="shared" si="3"/>
        <v>12</v>
      </c>
      <c r="S19" s="13"/>
      <c r="T19" s="13"/>
      <c r="U19" s="13"/>
      <c r="V19" s="13">
        <f t="shared" si="0"/>
        <v>12</v>
      </c>
      <c r="W19" s="13"/>
      <c r="X19" s="13"/>
      <c r="Y19" s="13"/>
      <c r="Z19" s="13">
        <f t="shared" si="1"/>
        <v>12</v>
      </c>
    </row>
    <row r="20" spans="1:28">
      <c r="A20" s="13" t="s">
        <v>215</v>
      </c>
      <c r="B20" s="2">
        <v>14</v>
      </c>
      <c r="C20" s="4">
        <v>500062300</v>
      </c>
      <c r="D20" s="13" t="s">
        <v>136</v>
      </c>
      <c r="E20" s="6" t="s">
        <v>26</v>
      </c>
      <c r="F20" s="13"/>
      <c r="G20" s="13">
        <v>1300</v>
      </c>
      <c r="H20" s="13"/>
      <c r="I20" s="13">
        <v>17</v>
      </c>
      <c r="J20" s="13">
        <v>100</v>
      </c>
      <c r="K20" s="13"/>
      <c r="L20" s="13">
        <v>0</v>
      </c>
      <c r="M20" s="13">
        <v>117</v>
      </c>
      <c r="N20" s="13">
        <f t="shared" si="2"/>
        <v>117</v>
      </c>
      <c r="O20" s="13"/>
      <c r="P20" s="13">
        <v>42</v>
      </c>
      <c r="Q20" s="13"/>
      <c r="R20" s="13">
        <f t="shared" si="3"/>
        <v>75</v>
      </c>
      <c r="S20" s="13"/>
      <c r="T20" s="13">
        <v>75</v>
      </c>
      <c r="U20" s="13"/>
      <c r="V20" s="13">
        <f t="shared" si="0"/>
        <v>0</v>
      </c>
      <c r="W20" s="13"/>
      <c r="X20" s="13"/>
      <c r="Y20" s="13"/>
      <c r="Z20" s="13">
        <f t="shared" si="1"/>
        <v>0</v>
      </c>
    </row>
    <row r="21" spans="1:28">
      <c r="A21" s="13" t="s">
        <v>215</v>
      </c>
      <c r="B21" s="2">
        <v>15</v>
      </c>
      <c r="C21" s="4">
        <v>500062400</v>
      </c>
      <c r="D21" s="13" t="s">
        <v>136</v>
      </c>
      <c r="E21" s="6" t="s">
        <v>27</v>
      </c>
      <c r="F21" s="13"/>
      <c r="G21" s="13">
        <v>700</v>
      </c>
      <c r="H21" s="13"/>
      <c r="I21" s="13">
        <v>712</v>
      </c>
      <c r="J21" s="13"/>
      <c r="K21" s="13">
        <v>225</v>
      </c>
      <c r="L21" s="13">
        <v>80</v>
      </c>
      <c r="M21" s="13">
        <v>487</v>
      </c>
      <c r="N21" s="13">
        <f t="shared" si="2"/>
        <v>487</v>
      </c>
      <c r="O21" s="13"/>
      <c r="P21" s="13">
        <v>287</v>
      </c>
      <c r="Q21" s="13"/>
      <c r="R21" s="13">
        <f t="shared" si="3"/>
        <v>200</v>
      </c>
      <c r="S21" s="13"/>
      <c r="T21" s="13">
        <v>190</v>
      </c>
      <c r="U21" s="13"/>
      <c r="V21" s="13">
        <f t="shared" si="0"/>
        <v>10</v>
      </c>
      <c r="W21" s="13"/>
      <c r="X21" s="13"/>
      <c r="Y21" s="13"/>
      <c r="Z21" s="13">
        <f t="shared" si="1"/>
        <v>10</v>
      </c>
    </row>
    <row r="22" spans="1:28">
      <c r="A22" s="13" t="s">
        <v>215</v>
      </c>
      <c r="B22" s="2">
        <v>16</v>
      </c>
      <c r="C22" s="4">
        <v>500062601</v>
      </c>
      <c r="D22" s="13" t="s">
        <v>136</v>
      </c>
      <c r="E22" s="6" t="s">
        <v>28</v>
      </c>
      <c r="F22" s="13"/>
      <c r="G22" s="13">
        <v>2000</v>
      </c>
      <c r="H22" s="13"/>
      <c r="I22" s="13">
        <v>242</v>
      </c>
      <c r="J22" s="13"/>
      <c r="K22" s="13">
        <v>42</v>
      </c>
      <c r="L22" s="13">
        <v>42</v>
      </c>
      <c r="M22" s="13">
        <v>200</v>
      </c>
      <c r="N22" s="13">
        <f t="shared" si="2"/>
        <v>200</v>
      </c>
      <c r="O22" s="13"/>
      <c r="P22" s="13">
        <v>115</v>
      </c>
      <c r="Q22" s="13"/>
      <c r="R22" s="13">
        <f t="shared" si="3"/>
        <v>85</v>
      </c>
      <c r="S22" s="13"/>
      <c r="T22" s="13">
        <v>60</v>
      </c>
      <c r="U22" s="13"/>
      <c r="V22" s="13">
        <f t="shared" si="0"/>
        <v>25</v>
      </c>
      <c r="W22" s="13"/>
      <c r="X22" s="13"/>
      <c r="Y22" s="13"/>
      <c r="Z22" s="13">
        <f t="shared" si="1"/>
        <v>25</v>
      </c>
    </row>
    <row r="23" spans="1:28">
      <c r="A23" s="13" t="s">
        <v>215</v>
      </c>
      <c r="B23" s="2">
        <v>17</v>
      </c>
      <c r="C23" s="4">
        <v>500062700</v>
      </c>
      <c r="D23" s="13" t="s">
        <v>136</v>
      </c>
      <c r="E23" s="6" t="s">
        <v>29</v>
      </c>
      <c r="F23" s="13"/>
      <c r="G23" s="13">
        <v>400</v>
      </c>
      <c r="H23" s="13"/>
      <c r="I23" s="13">
        <v>71</v>
      </c>
      <c r="J23" s="13">
        <v>100</v>
      </c>
      <c r="K23" s="13"/>
      <c r="L23" s="24">
        <v>0</v>
      </c>
      <c r="M23" s="13">
        <v>171</v>
      </c>
      <c r="N23" s="13">
        <f t="shared" si="2"/>
        <v>171</v>
      </c>
      <c r="O23" s="13"/>
      <c r="P23" s="13">
        <v>30</v>
      </c>
      <c r="Q23" s="13"/>
      <c r="R23" s="13">
        <f t="shared" si="3"/>
        <v>141</v>
      </c>
      <c r="S23" s="13"/>
      <c r="T23" s="13">
        <v>100</v>
      </c>
      <c r="U23" s="13"/>
      <c r="V23" s="13">
        <f t="shared" si="0"/>
        <v>41</v>
      </c>
      <c r="W23" s="13"/>
      <c r="X23" s="13">
        <v>41</v>
      </c>
      <c r="Y23" s="13"/>
      <c r="Z23" s="13">
        <f t="shared" si="1"/>
        <v>0</v>
      </c>
    </row>
    <row r="24" spans="1:28">
      <c r="A24" s="13" t="s">
        <v>217</v>
      </c>
      <c r="B24" s="2">
        <v>18</v>
      </c>
      <c r="C24" s="4">
        <v>500063200</v>
      </c>
      <c r="D24" s="13" t="s">
        <v>137</v>
      </c>
      <c r="E24" s="6" t="s">
        <v>242</v>
      </c>
      <c r="F24" s="13"/>
      <c r="G24" s="13">
        <v>1317</v>
      </c>
      <c r="H24" s="13"/>
      <c r="I24" s="13">
        <v>58</v>
      </c>
      <c r="J24" s="13"/>
      <c r="K24" s="13"/>
      <c r="L24" s="13">
        <v>0</v>
      </c>
      <c r="M24" s="13">
        <v>58</v>
      </c>
      <c r="N24" s="13">
        <f t="shared" si="2"/>
        <v>58</v>
      </c>
      <c r="O24" s="13"/>
      <c r="P24" s="13"/>
      <c r="Q24" s="13"/>
      <c r="R24" s="13">
        <f t="shared" si="3"/>
        <v>58</v>
      </c>
      <c r="S24" s="13"/>
      <c r="T24" s="13"/>
      <c r="U24" s="13"/>
      <c r="V24" s="13">
        <f t="shared" si="0"/>
        <v>58</v>
      </c>
      <c r="W24" s="13"/>
      <c r="X24" s="13"/>
      <c r="Y24" s="13"/>
      <c r="Z24" s="13">
        <f t="shared" si="1"/>
        <v>58</v>
      </c>
    </row>
    <row r="25" spans="1:28">
      <c r="A25" s="13" t="s">
        <v>215</v>
      </c>
      <c r="B25" s="2">
        <v>19</v>
      </c>
      <c r="C25" s="4">
        <v>500063300</v>
      </c>
      <c r="D25" s="13" t="s">
        <v>137</v>
      </c>
      <c r="E25" s="6" t="s">
        <v>31</v>
      </c>
      <c r="F25" s="13"/>
      <c r="G25" s="13">
        <v>399</v>
      </c>
      <c r="H25" s="13"/>
      <c r="I25" s="13">
        <v>13</v>
      </c>
      <c r="J25" s="13"/>
      <c r="K25" s="13"/>
      <c r="L25" s="13">
        <v>0</v>
      </c>
      <c r="M25" s="13">
        <v>13</v>
      </c>
      <c r="N25" s="13">
        <f t="shared" si="2"/>
        <v>13</v>
      </c>
      <c r="O25" s="13"/>
      <c r="P25" s="13"/>
      <c r="Q25" s="13"/>
      <c r="R25" s="13">
        <f t="shared" si="3"/>
        <v>13</v>
      </c>
      <c r="S25" s="13"/>
      <c r="T25" s="13"/>
      <c r="U25" s="13"/>
      <c r="V25" s="13">
        <f t="shared" si="0"/>
        <v>13</v>
      </c>
      <c r="W25" s="13"/>
      <c r="X25" s="13"/>
      <c r="Y25" s="13"/>
      <c r="Z25" s="13">
        <f t="shared" si="1"/>
        <v>13</v>
      </c>
    </row>
    <row r="26" spans="1:28">
      <c r="A26" s="13" t="s">
        <v>215</v>
      </c>
      <c r="B26" s="2">
        <v>20</v>
      </c>
      <c r="C26" s="4">
        <v>500063400</v>
      </c>
      <c r="D26" s="13" t="s">
        <v>136</v>
      </c>
      <c r="E26" s="6" t="s">
        <v>32</v>
      </c>
      <c r="F26" s="13"/>
      <c r="G26" s="13">
        <v>1800</v>
      </c>
      <c r="H26" s="13"/>
      <c r="I26" s="13">
        <v>18</v>
      </c>
      <c r="J26" s="13"/>
      <c r="K26" s="13"/>
      <c r="L26" s="13">
        <v>0</v>
      </c>
      <c r="M26" s="13">
        <v>18</v>
      </c>
      <c r="N26" s="13">
        <f t="shared" si="2"/>
        <v>18</v>
      </c>
      <c r="O26" s="13"/>
      <c r="P26" s="13"/>
      <c r="Q26" s="13"/>
      <c r="R26" s="13">
        <f t="shared" si="3"/>
        <v>18</v>
      </c>
      <c r="S26" s="13"/>
      <c r="T26" s="13"/>
      <c r="U26" s="13"/>
      <c r="V26" s="13">
        <f t="shared" si="0"/>
        <v>18</v>
      </c>
      <c r="W26" s="13"/>
      <c r="X26" s="13"/>
      <c r="Y26" s="13"/>
      <c r="Z26" s="13">
        <f t="shared" si="1"/>
        <v>18</v>
      </c>
    </row>
    <row r="27" spans="1:28">
      <c r="A27" s="13" t="s">
        <v>214</v>
      </c>
      <c r="B27" s="2">
        <v>21</v>
      </c>
      <c r="C27" s="4">
        <v>510026201</v>
      </c>
      <c r="D27" s="13" t="s">
        <v>138</v>
      </c>
      <c r="E27" s="6" t="s">
        <v>33</v>
      </c>
      <c r="F27" s="13"/>
      <c r="G27" s="13">
        <v>4.4000000000000004</v>
      </c>
      <c r="H27" s="13"/>
      <c r="I27" s="13">
        <v>500</v>
      </c>
      <c r="J27" s="13"/>
      <c r="K27" s="13">
        <v>40</v>
      </c>
      <c r="L27" s="13">
        <v>40</v>
      </c>
      <c r="M27" s="13">
        <v>463</v>
      </c>
      <c r="N27" s="13">
        <f t="shared" si="2"/>
        <v>460</v>
      </c>
      <c r="O27" s="13"/>
      <c r="P27" s="13">
        <v>105</v>
      </c>
      <c r="Q27" s="13"/>
      <c r="R27" s="13">
        <f t="shared" si="3"/>
        <v>355</v>
      </c>
      <c r="S27" s="13"/>
      <c r="T27" s="13">
        <v>60</v>
      </c>
      <c r="U27" s="13"/>
      <c r="V27" s="13">
        <f t="shared" si="0"/>
        <v>295</v>
      </c>
      <c r="W27" s="13"/>
      <c r="X27" s="13"/>
      <c r="Y27" s="13"/>
      <c r="Z27" s="13">
        <f>V27+W27-X27</f>
        <v>295</v>
      </c>
      <c r="AA27" s="53" t="s">
        <v>231</v>
      </c>
    </row>
    <row r="28" spans="1:28">
      <c r="A28" s="13" t="s">
        <v>214</v>
      </c>
      <c r="B28" s="2">
        <v>22</v>
      </c>
      <c r="C28" s="4">
        <v>510026301</v>
      </c>
      <c r="D28" s="13" t="s">
        <v>138</v>
      </c>
      <c r="E28" s="6" t="s">
        <v>34</v>
      </c>
      <c r="F28" s="13"/>
      <c r="G28" s="13">
        <v>3</v>
      </c>
      <c r="H28" s="13"/>
      <c r="I28" s="13">
        <v>500</v>
      </c>
      <c r="J28" s="13"/>
      <c r="K28" s="13">
        <v>40</v>
      </c>
      <c r="L28" s="13">
        <v>40</v>
      </c>
      <c r="M28" s="13">
        <v>463</v>
      </c>
      <c r="N28" s="13">
        <f t="shared" si="2"/>
        <v>460</v>
      </c>
      <c r="O28" s="13"/>
      <c r="P28" s="13">
        <v>105</v>
      </c>
      <c r="Q28" s="13"/>
      <c r="R28" s="13">
        <f t="shared" si="3"/>
        <v>355</v>
      </c>
      <c r="S28" s="13"/>
      <c r="T28" s="13">
        <v>60</v>
      </c>
      <c r="U28" s="13"/>
      <c r="V28" s="13">
        <f t="shared" si="0"/>
        <v>295</v>
      </c>
      <c r="W28" s="13"/>
      <c r="X28" s="13"/>
      <c r="Y28" s="13"/>
      <c r="Z28" s="13">
        <f t="shared" si="1"/>
        <v>295</v>
      </c>
      <c r="AA28" s="53" t="s">
        <v>231</v>
      </c>
    </row>
    <row r="29" spans="1:28">
      <c r="A29" s="13" t="s">
        <v>214</v>
      </c>
      <c r="B29" s="2">
        <v>23</v>
      </c>
      <c r="C29" s="4">
        <v>510026401</v>
      </c>
      <c r="D29" s="13" t="s">
        <v>138</v>
      </c>
      <c r="E29" s="6" t="s">
        <v>35</v>
      </c>
      <c r="F29" s="13"/>
      <c r="G29" s="13">
        <v>2.6</v>
      </c>
      <c r="H29" s="13"/>
      <c r="I29" s="13">
        <v>480</v>
      </c>
      <c r="J29" s="13"/>
      <c r="K29" s="13">
        <v>40</v>
      </c>
      <c r="L29" s="13">
        <v>40</v>
      </c>
      <c r="M29" s="13">
        <v>441</v>
      </c>
      <c r="N29" s="54">
        <f t="shared" si="2"/>
        <v>440</v>
      </c>
      <c r="O29" s="13"/>
      <c r="P29" s="13">
        <v>105</v>
      </c>
      <c r="Q29" s="13"/>
      <c r="R29" s="13">
        <f t="shared" si="3"/>
        <v>335</v>
      </c>
      <c r="S29" s="13"/>
      <c r="T29" s="13">
        <v>60</v>
      </c>
      <c r="U29" s="13"/>
      <c r="V29" s="13">
        <f t="shared" si="0"/>
        <v>275</v>
      </c>
      <c r="W29" s="13"/>
      <c r="X29" s="13"/>
      <c r="Y29" s="13"/>
      <c r="Z29" s="24">
        <f t="shared" si="1"/>
        <v>275</v>
      </c>
      <c r="AA29">
        <v>276</v>
      </c>
      <c r="AB29" t="s">
        <v>241</v>
      </c>
    </row>
    <row r="30" spans="1:28">
      <c r="A30" s="13" t="s">
        <v>217</v>
      </c>
      <c r="B30" s="2">
        <v>24</v>
      </c>
      <c r="C30" s="4">
        <v>510035300</v>
      </c>
      <c r="D30" s="13" t="s">
        <v>139</v>
      </c>
      <c r="E30" s="6" t="s">
        <v>36</v>
      </c>
      <c r="F30" s="13"/>
      <c r="G30" s="13">
        <v>3.3</v>
      </c>
      <c r="H30" s="13"/>
      <c r="I30" s="13">
        <v>5000</v>
      </c>
      <c r="J30" s="13"/>
      <c r="K30" s="13">
        <v>1000</v>
      </c>
      <c r="L30" s="13">
        <v>1000</v>
      </c>
      <c r="M30" s="13">
        <v>4000</v>
      </c>
      <c r="N30" s="13">
        <f t="shared" si="2"/>
        <v>4000</v>
      </c>
      <c r="O30" s="13"/>
      <c r="P30" s="13">
        <v>1000</v>
      </c>
      <c r="Q30" s="13"/>
      <c r="R30" s="13">
        <f t="shared" si="3"/>
        <v>3000</v>
      </c>
      <c r="S30" s="13"/>
      <c r="T30" s="13">
        <v>540</v>
      </c>
      <c r="U30" s="13"/>
      <c r="V30" s="13">
        <f t="shared" si="0"/>
        <v>2460</v>
      </c>
      <c r="W30" s="13"/>
      <c r="X30" s="13"/>
      <c r="Y30" s="13"/>
      <c r="Z30" s="13">
        <f t="shared" si="1"/>
        <v>2460</v>
      </c>
    </row>
    <row r="31" spans="1:28">
      <c r="A31" s="13" t="s">
        <v>214</v>
      </c>
      <c r="B31" s="2">
        <v>25</v>
      </c>
      <c r="C31" s="4">
        <v>510039901</v>
      </c>
      <c r="D31" s="13" t="s">
        <v>138</v>
      </c>
      <c r="E31" s="6" t="s">
        <v>37</v>
      </c>
      <c r="F31" s="13"/>
      <c r="G31" s="13">
        <v>7.82</v>
      </c>
      <c r="H31" s="13"/>
      <c r="I31" s="13">
        <v>500</v>
      </c>
      <c r="J31" s="13"/>
      <c r="K31" s="13">
        <v>40</v>
      </c>
      <c r="L31" s="13">
        <v>40</v>
      </c>
      <c r="M31" s="13">
        <v>460</v>
      </c>
      <c r="N31" s="13">
        <f t="shared" si="2"/>
        <v>460</v>
      </c>
      <c r="O31" s="13"/>
      <c r="P31" s="13">
        <v>105</v>
      </c>
      <c r="Q31" s="13"/>
      <c r="R31" s="13">
        <f t="shared" si="3"/>
        <v>355</v>
      </c>
      <c r="S31" s="13"/>
      <c r="T31" s="13">
        <v>60</v>
      </c>
      <c r="U31" s="13"/>
      <c r="V31" s="13">
        <f t="shared" si="0"/>
        <v>295</v>
      </c>
      <c r="W31" s="13"/>
      <c r="X31" s="13"/>
      <c r="Y31" s="13"/>
      <c r="Z31" s="13">
        <f t="shared" si="1"/>
        <v>295</v>
      </c>
    </row>
    <row r="32" spans="1:28">
      <c r="A32" s="13" t="s">
        <v>214</v>
      </c>
      <c r="B32" s="2">
        <v>26</v>
      </c>
      <c r="C32" s="4">
        <v>510040301</v>
      </c>
      <c r="D32" s="13" t="s">
        <v>138</v>
      </c>
      <c r="E32" s="6" t="s">
        <v>38</v>
      </c>
      <c r="F32" s="13"/>
      <c r="G32" s="13">
        <v>11</v>
      </c>
      <c r="H32" s="13"/>
      <c r="I32" s="13">
        <v>500</v>
      </c>
      <c r="J32" s="13"/>
      <c r="K32" s="13">
        <v>40</v>
      </c>
      <c r="L32" s="13">
        <v>40</v>
      </c>
      <c r="M32" s="13">
        <v>466</v>
      </c>
      <c r="N32" s="54">
        <f>(I32+J32)-K32</f>
        <v>460</v>
      </c>
      <c r="O32" s="13"/>
      <c r="P32" s="13">
        <v>105</v>
      </c>
      <c r="Q32" s="13"/>
      <c r="R32" s="13">
        <f>N32+O32-P32</f>
        <v>355</v>
      </c>
      <c r="S32" s="13"/>
      <c r="T32" s="13">
        <v>60</v>
      </c>
      <c r="U32" s="13"/>
      <c r="V32" s="13">
        <f>R32+S32-T32</f>
        <v>295</v>
      </c>
      <c r="W32" s="13"/>
      <c r="X32" s="13"/>
      <c r="Y32" s="13"/>
      <c r="Z32" s="24">
        <f t="shared" si="1"/>
        <v>295</v>
      </c>
      <c r="AA32">
        <v>301</v>
      </c>
      <c r="AB32" t="s">
        <v>236</v>
      </c>
    </row>
    <row r="33" spans="1:27">
      <c r="A33" s="13" t="s">
        <v>214</v>
      </c>
      <c r="B33" s="2">
        <v>27</v>
      </c>
      <c r="C33" s="4">
        <v>510046901</v>
      </c>
      <c r="D33" s="13" t="s">
        <v>138</v>
      </c>
      <c r="E33" s="6" t="s">
        <v>39</v>
      </c>
      <c r="F33" s="13"/>
      <c r="G33" s="13">
        <v>15.9</v>
      </c>
      <c r="H33" s="13"/>
      <c r="I33" s="13">
        <v>500</v>
      </c>
      <c r="J33" s="13"/>
      <c r="K33" s="13"/>
      <c r="L33" s="13">
        <v>0</v>
      </c>
      <c r="M33" s="13">
        <v>500</v>
      </c>
      <c r="N33" s="13">
        <f t="shared" si="2"/>
        <v>500</v>
      </c>
      <c r="O33" s="13"/>
      <c r="P33" s="13">
        <v>60</v>
      </c>
      <c r="Q33" s="13"/>
      <c r="R33" s="13">
        <f t="shared" si="3"/>
        <v>440</v>
      </c>
      <c r="S33" s="13"/>
      <c r="T33" s="13">
        <v>160</v>
      </c>
      <c r="U33" s="13"/>
      <c r="V33" s="13">
        <f t="shared" si="0"/>
        <v>280</v>
      </c>
      <c r="W33" s="13"/>
      <c r="X33" s="13"/>
      <c r="Y33" s="13"/>
      <c r="Z33" s="13">
        <f t="shared" si="1"/>
        <v>280</v>
      </c>
    </row>
    <row r="34" spans="1:27">
      <c r="A34" s="13" t="s">
        <v>214</v>
      </c>
      <c r="B34" s="2">
        <v>28</v>
      </c>
      <c r="C34" s="4">
        <v>510051300</v>
      </c>
      <c r="D34" s="13" t="s">
        <v>138</v>
      </c>
      <c r="E34" s="6" t="s">
        <v>40</v>
      </c>
      <c r="F34" s="13"/>
      <c r="G34" s="13">
        <v>4</v>
      </c>
      <c r="H34" s="13"/>
      <c r="I34" s="13">
        <v>500</v>
      </c>
      <c r="J34" s="13"/>
      <c r="K34" s="13">
        <v>40</v>
      </c>
      <c r="L34" s="13">
        <v>40</v>
      </c>
      <c r="M34" s="13">
        <v>463</v>
      </c>
      <c r="N34" s="13">
        <f t="shared" si="2"/>
        <v>460</v>
      </c>
      <c r="O34" s="13"/>
      <c r="P34" s="13">
        <v>105</v>
      </c>
      <c r="Q34" s="13"/>
      <c r="R34" s="13">
        <f t="shared" si="3"/>
        <v>355</v>
      </c>
      <c r="S34" s="13"/>
      <c r="T34" s="13">
        <v>60</v>
      </c>
      <c r="U34" s="13"/>
      <c r="V34" s="13">
        <f t="shared" si="0"/>
        <v>295</v>
      </c>
      <c r="W34" s="13"/>
      <c r="X34" s="13"/>
      <c r="Y34" s="13"/>
      <c r="Z34" s="13">
        <f t="shared" si="1"/>
        <v>295</v>
      </c>
      <c r="AA34" s="53" t="s">
        <v>231</v>
      </c>
    </row>
    <row r="35" spans="1:27">
      <c r="A35" s="13"/>
      <c r="B35" s="2">
        <v>29</v>
      </c>
      <c r="C35" s="4">
        <v>510059000</v>
      </c>
      <c r="D35" s="13" t="s">
        <v>140</v>
      </c>
      <c r="E35" s="6" t="s">
        <v>41</v>
      </c>
      <c r="F35" s="13"/>
      <c r="G35" s="13">
        <v>196</v>
      </c>
      <c r="H35" s="13"/>
      <c r="I35" s="13">
        <v>188</v>
      </c>
      <c r="J35" s="13"/>
      <c r="K35" s="13"/>
      <c r="L35" s="13">
        <v>0</v>
      </c>
      <c r="M35" s="13">
        <v>188</v>
      </c>
      <c r="N35" s="13">
        <f t="shared" si="2"/>
        <v>188</v>
      </c>
      <c r="O35" s="13"/>
      <c r="P35" s="13">
        <v>60</v>
      </c>
      <c r="Q35" s="13"/>
      <c r="R35" s="13">
        <f t="shared" si="3"/>
        <v>128</v>
      </c>
      <c r="S35" s="13"/>
      <c r="T35" s="13">
        <v>128</v>
      </c>
      <c r="U35" s="13"/>
      <c r="V35" s="13">
        <f t="shared" si="0"/>
        <v>0</v>
      </c>
      <c r="W35" s="13"/>
      <c r="X35" s="13"/>
      <c r="Y35" s="13"/>
      <c r="Z35" s="13">
        <f t="shared" si="1"/>
        <v>0</v>
      </c>
    </row>
    <row r="36" spans="1:27">
      <c r="A36" s="13"/>
      <c r="B36" s="2">
        <v>30</v>
      </c>
      <c r="C36" s="4">
        <v>510060000</v>
      </c>
      <c r="D36" s="13" t="s">
        <v>140</v>
      </c>
      <c r="E36" s="6" t="s">
        <v>42</v>
      </c>
      <c r="F36" s="13"/>
      <c r="G36" s="13">
        <v>190</v>
      </c>
      <c r="H36" s="13"/>
      <c r="I36" s="13">
        <v>208</v>
      </c>
      <c r="J36" s="13"/>
      <c r="K36" s="13">
        <v>61</v>
      </c>
      <c r="L36" s="13">
        <v>61</v>
      </c>
      <c r="M36" s="13">
        <v>147</v>
      </c>
      <c r="N36" s="13">
        <f t="shared" si="2"/>
        <v>147</v>
      </c>
      <c r="O36" s="13"/>
      <c r="P36" s="13">
        <v>147</v>
      </c>
      <c r="Q36" s="13"/>
      <c r="R36" s="13">
        <f t="shared" si="3"/>
        <v>0</v>
      </c>
      <c r="S36" s="13"/>
      <c r="T36" s="13"/>
      <c r="U36" s="13"/>
      <c r="V36" s="13">
        <f t="shared" si="0"/>
        <v>0</v>
      </c>
      <c r="W36" s="13"/>
      <c r="X36" s="13"/>
      <c r="Y36" s="13"/>
      <c r="Z36" s="13">
        <f t="shared" si="1"/>
        <v>0</v>
      </c>
    </row>
    <row r="37" spans="1:27">
      <c r="A37" s="13" t="s">
        <v>214</v>
      </c>
      <c r="B37" s="2">
        <v>31</v>
      </c>
      <c r="C37" s="4">
        <v>510064600</v>
      </c>
      <c r="D37" s="13" t="s">
        <v>141</v>
      </c>
      <c r="E37" s="6" t="s">
        <v>43</v>
      </c>
      <c r="F37" s="13"/>
      <c r="G37" s="13">
        <v>32.5</v>
      </c>
      <c r="H37" s="13"/>
      <c r="I37" s="13">
        <v>170</v>
      </c>
      <c r="J37" s="13"/>
      <c r="K37" s="13"/>
      <c r="L37" s="24">
        <v>0</v>
      </c>
      <c r="M37" s="13">
        <v>170</v>
      </c>
      <c r="N37" s="13">
        <f t="shared" si="2"/>
        <v>170</v>
      </c>
      <c r="O37" s="13"/>
      <c r="P37" s="13">
        <v>120</v>
      </c>
      <c r="Q37" s="13"/>
      <c r="R37" s="13">
        <f t="shared" si="3"/>
        <v>50</v>
      </c>
      <c r="S37" s="13">
        <v>600</v>
      </c>
      <c r="T37" s="13">
        <v>562</v>
      </c>
      <c r="U37" s="13"/>
      <c r="V37" s="13">
        <f t="shared" si="0"/>
        <v>88</v>
      </c>
      <c r="W37" s="13"/>
      <c r="X37" s="13"/>
      <c r="Y37" s="13"/>
      <c r="Z37" s="13">
        <f t="shared" si="1"/>
        <v>88</v>
      </c>
    </row>
    <row r="38" spans="1:27">
      <c r="A38" s="13" t="s">
        <v>214</v>
      </c>
      <c r="B38" s="2">
        <v>32</v>
      </c>
      <c r="C38" s="4">
        <v>510248300</v>
      </c>
      <c r="D38" s="13" t="s">
        <v>138</v>
      </c>
      <c r="E38" s="6" t="s">
        <v>44</v>
      </c>
      <c r="F38" s="13"/>
      <c r="G38" s="13">
        <v>6.9</v>
      </c>
      <c r="H38" s="13"/>
      <c r="I38" s="13">
        <v>412</v>
      </c>
      <c r="J38" s="13"/>
      <c r="K38" s="13">
        <v>40</v>
      </c>
      <c r="L38" s="24">
        <v>40</v>
      </c>
      <c r="M38" s="13">
        <v>374</v>
      </c>
      <c r="N38" s="13">
        <f t="shared" si="2"/>
        <v>372</v>
      </c>
      <c r="O38" s="13"/>
      <c r="P38" s="13">
        <v>135</v>
      </c>
      <c r="Q38" s="13"/>
      <c r="R38" s="13">
        <f t="shared" si="3"/>
        <v>237</v>
      </c>
      <c r="S38" s="13"/>
      <c r="T38" s="13">
        <v>160</v>
      </c>
      <c r="U38" s="13"/>
      <c r="V38" s="13">
        <f t="shared" ref="V38:V69" si="4">R38+S38-T38</f>
        <v>77</v>
      </c>
      <c r="W38" s="13"/>
      <c r="X38" s="13">
        <v>40</v>
      </c>
      <c r="Y38" s="13"/>
      <c r="Z38" s="13">
        <f t="shared" si="1"/>
        <v>37</v>
      </c>
      <c r="AA38" s="53" t="s">
        <v>232</v>
      </c>
    </row>
    <row r="39" spans="1:27">
      <c r="A39" s="13" t="s">
        <v>214</v>
      </c>
      <c r="B39" s="2">
        <v>33</v>
      </c>
      <c r="C39" s="4">
        <v>510248400</v>
      </c>
      <c r="D39" s="13" t="s">
        <v>138</v>
      </c>
      <c r="E39" s="6" t="s">
        <v>45</v>
      </c>
      <c r="F39" s="13"/>
      <c r="G39" s="13">
        <v>9.26</v>
      </c>
      <c r="H39" s="13"/>
      <c r="I39" s="13">
        <v>579</v>
      </c>
      <c r="J39" s="13"/>
      <c r="K39" s="13">
        <v>40</v>
      </c>
      <c r="L39" s="24">
        <v>40</v>
      </c>
      <c r="M39" s="13">
        <v>541</v>
      </c>
      <c r="N39" s="13">
        <f t="shared" ref="N39:N70" si="5">(I39+J39)-K39</f>
        <v>539</v>
      </c>
      <c r="O39" s="13"/>
      <c r="P39" s="13">
        <v>135</v>
      </c>
      <c r="Q39" s="13"/>
      <c r="R39" s="13">
        <f>N39+O39-P39</f>
        <v>404</v>
      </c>
      <c r="S39" s="13"/>
      <c r="T39" s="13">
        <v>160</v>
      </c>
      <c r="U39" s="13"/>
      <c r="V39" s="13">
        <f t="shared" si="4"/>
        <v>244</v>
      </c>
      <c r="W39" s="13"/>
      <c r="X39" s="13">
        <v>40</v>
      </c>
      <c r="Y39" s="13"/>
      <c r="Z39" s="13">
        <f t="shared" si="1"/>
        <v>204</v>
      </c>
      <c r="AA39" s="53" t="s">
        <v>232</v>
      </c>
    </row>
    <row r="40" spans="1:27">
      <c r="A40" s="13"/>
      <c r="B40" s="2">
        <v>34</v>
      </c>
      <c r="C40" s="4">
        <v>520029500</v>
      </c>
      <c r="D40" s="13" t="s">
        <v>142</v>
      </c>
      <c r="E40" s="6" t="s">
        <v>46</v>
      </c>
      <c r="F40" s="13"/>
      <c r="G40" s="13">
        <v>1750</v>
      </c>
      <c r="H40" s="13"/>
      <c r="I40" s="13">
        <v>173</v>
      </c>
      <c r="J40" s="13">
        <v>70</v>
      </c>
      <c r="K40" s="13">
        <v>40</v>
      </c>
      <c r="L40" s="13">
        <v>40</v>
      </c>
      <c r="M40" s="13">
        <v>133</v>
      </c>
      <c r="N40" s="13">
        <f t="shared" si="5"/>
        <v>203</v>
      </c>
      <c r="O40" s="13"/>
      <c r="P40" s="13">
        <v>105</v>
      </c>
      <c r="Q40" s="13"/>
      <c r="R40" s="13">
        <f t="shared" ref="R40:R71" si="6">N40+O40-P40</f>
        <v>98</v>
      </c>
      <c r="S40" s="13"/>
      <c r="T40" s="13">
        <v>60</v>
      </c>
      <c r="U40" s="13"/>
      <c r="V40" s="13">
        <f t="shared" si="4"/>
        <v>38</v>
      </c>
      <c r="W40" s="13"/>
      <c r="X40" s="13"/>
      <c r="Y40" s="13"/>
      <c r="Z40" s="13">
        <f t="shared" si="1"/>
        <v>38</v>
      </c>
    </row>
    <row r="41" spans="1:27">
      <c r="A41" s="13" t="s">
        <v>163</v>
      </c>
      <c r="B41" s="2">
        <v>35</v>
      </c>
      <c r="C41" s="4">
        <v>520067600</v>
      </c>
      <c r="D41" s="13" t="s">
        <v>143</v>
      </c>
      <c r="E41" s="6" t="s">
        <v>47</v>
      </c>
      <c r="F41" s="13"/>
      <c r="G41" s="13">
        <v>1147.1600000000001</v>
      </c>
      <c r="H41" s="13"/>
      <c r="I41" s="13">
        <v>70</v>
      </c>
      <c r="J41" s="13"/>
      <c r="K41" s="13">
        <v>70</v>
      </c>
      <c r="L41" s="13">
        <v>70</v>
      </c>
      <c r="M41" s="13">
        <v>0</v>
      </c>
      <c r="N41" s="13">
        <f t="shared" si="5"/>
        <v>0</v>
      </c>
      <c r="O41" s="13"/>
      <c r="P41" s="13"/>
      <c r="Q41" s="13"/>
      <c r="R41" s="13">
        <f t="shared" si="6"/>
        <v>0</v>
      </c>
      <c r="S41" s="13"/>
      <c r="T41" s="13"/>
      <c r="U41" s="13"/>
      <c r="V41" s="13">
        <f t="shared" si="4"/>
        <v>0</v>
      </c>
      <c r="W41" s="13"/>
      <c r="X41" s="13"/>
      <c r="Y41" s="13"/>
      <c r="Z41" s="13">
        <f t="shared" si="1"/>
        <v>0</v>
      </c>
    </row>
    <row r="42" spans="1:27">
      <c r="A42" s="13" t="s">
        <v>217</v>
      </c>
      <c r="B42" s="2">
        <v>36</v>
      </c>
      <c r="C42" s="4">
        <v>520067900</v>
      </c>
      <c r="D42" s="13" t="s">
        <v>143</v>
      </c>
      <c r="E42" s="6" t="s">
        <v>48</v>
      </c>
      <c r="F42" s="13"/>
      <c r="G42" s="13">
        <v>520.48</v>
      </c>
      <c r="H42" s="13"/>
      <c r="I42" s="13">
        <v>210</v>
      </c>
      <c r="J42" s="13"/>
      <c r="K42" s="13"/>
      <c r="L42" s="13">
        <v>0</v>
      </c>
      <c r="M42" s="13">
        <v>210</v>
      </c>
      <c r="N42" s="13">
        <f t="shared" si="5"/>
        <v>210</v>
      </c>
      <c r="O42" s="13"/>
      <c r="P42" s="13">
        <v>120</v>
      </c>
      <c r="Q42" s="13"/>
      <c r="R42" s="13">
        <f t="shared" si="6"/>
        <v>90</v>
      </c>
      <c r="S42" s="13"/>
      <c r="T42" s="13">
        <v>45</v>
      </c>
      <c r="U42" s="13"/>
      <c r="V42" s="13">
        <f t="shared" si="4"/>
        <v>45</v>
      </c>
      <c r="W42" s="13"/>
      <c r="X42" s="13"/>
      <c r="Y42" s="13"/>
      <c r="Z42" s="13">
        <f t="shared" si="1"/>
        <v>45</v>
      </c>
    </row>
    <row r="43" spans="1:27">
      <c r="A43" s="13" t="s">
        <v>215</v>
      </c>
      <c r="B43" s="2">
        <v>37</v>
      </c>
      <c r="C43" s="4">
        <v>520068600</v>
      </c>
      <c r="D43" s="13">
        <v>0</v>
      </c>
      <c r="E43" s="6" t="s">
        <v>173</v>
      </c>
      <c r="F43" s="13"/>
      <c r="G43" s="13">
        <v>863</v>
      </c>
      <c r="H43" s="13"/>
      <c r="I43" s="13">
        <v>2905</v>
      </c>
      <c r="J43" s="13"/>
      <c r="K43" s="13"/>
      <c r="L43" s="13">
        <v>0</v>
      </c>
      <c r="M43" s="13">
        <v>2905</v>
      </c>
      <c r="N43" s="13">
        <f t="shared" si="5"/>
        <v>2905</v>
      </c>
      <c r="O43" s="13"/>
      <c r="P43" s="13"/>
      <c r="Q43" s="13"/>
      <c r="R43" s="13">
        <f t="shared" si="6"/>
        <v>2905</v>
      </c>
      <c r="S43" s="13"/>
      <c r="T43" s="13"/>
      <c r="U43" s="13"/>
      <c r="V43" s="13">
        <f t="shared" si="4"/>
        <v>2905</v>
      </c>
      <c r="W43" s="13"/>
      <c r="X43" s="13"/>
      <c r="Y43" s="13"/>
      <c r="Z43" s="13">
        <f t="shared" si="1"/>
        <v>2905</v>
      </c>
    </row>
    <row r="44" spans="1:27">
      <c r="A44" s="13" t="s">
        <v>217</v>
      </c>
      <c r="B44" s="2">
        <v>38</v>
      </c>
      <c r="C44" s="4">
        <v>520068700</v>
      </c>
      <c r="D44" s="13">
        <v>0</v>
      </c>
      <c r="E44" s="6" t="s">
        <v>49</v>
      </c>
      <c r="F44" s="13"/>
      <c r="G44" s="13">
        <v>1300</v>
      </c>
      <c r="H44" s="13"/>
      <c r="I44" s="13">
        <v>26</v>
      </c>
      <c r="J44" s="13"/>
      <c r="K44" s="13"/>
      <c r="L44" s="13">
        <v>0</v>
      </c>
      <c r="M44" s="13">
        <v>26</v>
      </c>
      <c r="N44" s="13">
        <f t="shared" si="5"/>
        <v>26</v>
      </c>
      <c r="O44" s="13"/>
      <c r="P44" s="13"/>
      <c r="Q44" s="13"/>
      <c r="R44" s="13">
        <f t="shared" si="6"/>
        <v>26</v>
      </c>
      <c r="S44" s="13"/>
      <c r="T44" s="13"/>
      <c r="U44" s="13"/>
      <c r="V44" s="13">
        <f t="shared" si="4"/>
        <v>26</v>
      </c>
      <c r="W44" s="13"/>
      <c r="X44" s="13"/>
      <c r="Y44" s="13"/>
      <c r="Z44" s="13">
        <f t="shared" si="1"/>
        <v>26</v>
      </c>
    </row>
    <row r="45" spans="1:27">
      <c r="A45" s="13" t="s">
        <v>217</v>
      </c>
      <c r="B45" s="2">
        <v>39</v>
      </c>
      <c r="C45" s="4">
        <v>530071000</v>
      </c>
      <c r="D45" s="13" t="s">
        <v>144</v>
      </c>
      <c r="E45" s="6" t="s">
        <v>174</v>
      </c>
      <c r="F45" s="13"/>
      <c r="G45" s="13">
        <v>665</v>
      </c>
      <c r="H45" s="13"/>
      <c r="I45" s="13">
        <v>186</v>
      </c>
      <c r="J45" s="13"/>
      <c r="K45" s="13">
        <v>40</v>
      </c>
      <c r="L45" s="13">
        <v>40</v>
      </c>
      <c r="M45" s="13">
        <v>146</v>
      </c>
      <c r="N45" s="13">
        <f t="shared" si="5"/>
        <v>146</v>
      </c>
      <c r="O45" s="13"/>
      <c r="P45" s="13">
        <v>106</v>
      </c>
      <c r="Q45" s="13"/>
      <c r="R45" s="13">
        <f t="shared" si="6"/>
        <v>40</v>
      </c>
      <c r="S45" s="13"/>
      <c r="T45" s="13">
        <v>40</v>
      </c>
      <c r="U45" s="13"/>
      <c r="V45" s="13">
        <f t="shared" si="4"/>
        <v>0</v>
      </c>
      <c r="W45" s="13"/>
      <c r="X45" s="13"/>
      <c r="Y45" s="13"/>
      <c r="Z45" s="13">
        <f t="shared" si="1"/>
        <v>0</v>
      </c>
    </row>
    <row r="46" spans="1:27">
      <c r="A46" s="13" t="s">
        <v>163</v>
      </c>
      <c r="B46" s="2">
        <v>40</v>
      </c>
      <c r="C46" s="4">
        <v>600048001</v>
      </c>
      <c r="D46" s="13" t="s">
        <v>145</v>
      </c>
      <c r="E46" s="6" t="s">
        <v>50</v>
      </c>
      <c r="F46" s="13"/>
      <c r="G46" s="13">
        <v>7.5</v>
      </c>
      <c r="H46" s="13"/>
      <c r="I46" s="13">
        <v>280</v>
      </c>
      <c r="J46" s="13"/>
      <c r="K46" s="13"/>
      <c r="L46" s="24">
        <v>0</v>
      </c>
      <c r="M46" s="13">
        <v>280</v>
      </c>
      <c r="N46" s="13">
        <f t="shared" si="5"/>
        <v>280</v>
      </c>
      <c r="O46" s="13"/>
      <c r="P46" s="13">
        <v>280</v>
      </c>
      <c r="Q46" s="13"/>
      <c r="R46" s="13">
        <f t="shared" si="6"/>
        <v>0</v>
      </c>
      <c r="S46" s="13"/>
      <c r="T46" s="13"/>
      <c r="U46" s="13"/>
      <c r="V46" s="13">
        <f t="shared" si="4"/>
        <v>0</v>
      </c>
      <c r="W46" s="13"/>
      <c r="X46" s="13"/>
      <c r="Y46" s="13"/>
      <c r="Z46" s="13">
        <f t="shared" si="1"/>
        <v>0</v>
      </c>
    </row>
    <row r="47" spans="1:27">
      <c r="A47" s="13" t="s">
        <v>163</v>
      </c>
      <c r="B47" s="2">
        <v>41</v>
      </c>
      <c r="C47" s="4">
        <v>600051100</v>
      </c>
      <c r="D47" s="13" t="s">
        <v>146</v>
      </c>
      <c r="E47" s="6" t="s">
        <v>164</v>
      </c>
      <c r="F47" s="13"/>
      <c r="G47" s="14" t="s">
        <v>163</v>
      </c>
      <c r="H47" s="13"/>
      <c r="I47" s="14"/>
      <c r="J47" s="13"/>
      <c r="K47" s="13"/>
      <c r="L47" s="24">
        <v>1551</v>
      </c>
      <c r="M47" s="13">
        <v>0</v>
      </c>
      <c r="N47" s="22">
        <f t="shared" si="5"/>
        <v>0</v>
      </c>
      <c r="O47" s="13"/>
      <c r="P47" s="13"/>
      <c r="Q47" s="13"/>
      <c r="R47" s="13">
        <f t="shared" si="6"/>
        <v>0</v>
      </c>
      <c r="S47" s="13"/>
      <c r="T47" s="13"/>
      <c r="U47" s="13"/>
      <c r="V47" s="13">
        <f t="shared" si="4"/>
        <v>0</v>
      </c>
      <c r="W47" s="13"/>
      <c r="X47" s="13"/>
      <c r="Y47" s="13"/>
      <c r="Z47" s="13">
        <f t="shared" si="1"/>
        <v>0</v>
      </c>
    </row>
    <row r="48" spans="1:27">
      <c r="A48" s="13" t="s">
        <v>163</v>
      </c>
      <c r="B48" s="2">
        <v>42</v>
      </c>
      <c r="C48" s="4">
        <v>600051200</v>
      </c>
      <c r="D48" s="13" t="s">
        <v>146</v>
      </c>
      <c r="E48" s="6" t="s">
        <v>169</v>
      </c>
      <c r="F48" s="13"/>
      <c r="G48" s="14" t="s">
        <v>163</v>
      </c>
      <c r="H48" s="13"/>
      <c r="I48" s="14"/>
      <c r="J48" s="13"/>
      <c r="K48" s="13"/>
      <c r="L48" s="24">
        <v>2695</v>
      </c>
      <c r="M48" s="13">
        <v>0</v>
      </c>
      <c r="N48" s="13">
        <f t="shared" si="5"/>
        <v>0</v>
      </c>
      <c r="O48" s="13"/>
      <c r="P48" s="13"/>
      <c r="Q48" s="13"/>
      <c r="R48" s="13">
        <f t="shared" si="6"/>
        <v>0</v>
      </c>
      <c r="S48" s="13"/>
      <c r="T48" s="13"/>
      <c r="U48" s="13"/>
      <c r="V48" s="13">
        <f t="shared" si="4"/>
        <v>0</v>
      </c>
      <c r="W48" s="13"/>
      <c r="X48" s="13"/>
      <c r="Y48" s="13"/>
      <c r="Z48" s="13">
        <f t="shared" si="1"/>
        <v>0</v>
      </c>
    </row>
    <row r="49" spans="1:27">
      <c r="A49" s="13" t="s">
        <v>163</v>
      </c>
      <c r="B49" s="2">
        <v>43</v>
      </c>
      <c r="C49" s="4">
        <v>600069701</v>
      </c>
      <c r="D49" s="13" t="s">
        <v>147</v>
      </c>
      <c r="E49" s="6" t="s">
        <v>170</v>
      </c>
      <c r="F49" s="13"/>
      <c r="G49" s="14" t="s">
        <v>163</v>
      </c>
      <c r="H49" s="13"/>
      <c r="I49" s="14"/>
      <c r="J49" s="13"/>
      <c r="K49" s="13"/>
      <c r="L49" s="13">
        <v>3983</v>
      </c>
      <c r="M49" s="13">
        <v>0</v>
      </c>
      <c r="N49" s="13">
        <f t="shared" si="5"/>
        <v>0</v>
      </c>
      <c r="O49" s="13"/>
      <c r="P49" s="13"/>
      <c r="Q49" s="13"/>
      <c r="R49" s="13">
        <f t="shared" si="6"/>
        <v>0</v>
      </c>
      <c r="S49" s="13"/>
      <c r="T49" s="13"/>
      <c r="U49" s="13"/>
      <c r="V49" s="13">
        <f t="shared" si="4"/>
        <v>0</v>
      </c>
      <c r="W49" s="13"/>
      <c r="X49" s="13"/>
      <c r="Y49" s="13"/>
      <c r="Z49" s="13">
        <f t="shared" si="1"/>
        <v>0</v>
      </c>
    </row>
    <row r="50" spans="1:27">
      <c r="A50" s="13" t="s">
        <v>163</v>
      </c>
      <c r="B50" s="2">
        <v>44</v>
      </c>
      <c r="C50" s="4">
        <v>600080400</v>
      </c>
      <c r="D50" s="13" t="s">
        <v>145</v>
      </c>
      <c r="E50" s="6" t="s">
        <v>171</v>
      </c>
      <c r="F50" s="13"/>
      <c r="G50" s="14" t="s">
        <v>163</v>
      </c>
      <c r="H50" s="13"/>
      <c r="I50" s="14"/>
      <c r="J50" s="13"/>
      <c r="K50" s="13"/>
      <c r="L50" s="24">
        <v>0</v>
      </c>
      <c r="M50" s="13">
        <v>0</v>
      </c>
      <c r="N50" s="13">
        <f t="shared" si="5"/>
        <v>0</v>
      </c>
      <c r="O50" s="13"/>
      <c r="P50" s="13"/>
      <c r="Q50" s="13"/>
      <c r="R50" s="13">
        <f t="shared" si="6"/>
        <v>0</v>
      </c>
      <c r="S50" s="13"/>
      <c r="T50" s="13"/>
      <c r="U50" s="13"/>
      <c r="V50" s="13">
        <f t="shared" si="4"/>
        <v>0</v>
      </c>
      <c r="W50" s="13"/>
      <c r="X50" s="13"/>
      <c r="Y50" s="13"/>
      <c r="Z50" s="13">
        <f t="shared" si="1"/>
        <v>0</v>
      </c>
    </row>
    <row r="51" spans="1:27">
      <c r="A51" s="13" t="s">
        <v>163</v>
      </c>
      <c r="B51" s="2">
        <v>45</v>
      </c>
      <c r="C51" s="4">
        <v>600084700</v>
      </c>
      <c r="D51" s="13" t="s">
        <v>148</v>
      </c>
      <c r="E51" s="6" t="s">
        <v>172</v>
      </c>
      <c r="F51" s="13"/>
      <c r="G51" s="14" t="s">
        <v>163</v>
      </c>
      <c r="H51" s="13"/>
      <c r="I51" s="14"/>
      <c r="J51" s="13"/>
      <c r="K51" s="13"/>
      <c r="L51" s="24">
        <v>1580</v>
      </c>
      <c r="M51" s="13">
        <v>0</v>
      </c>
      <c r="N51" s="13">
        <f t="shared" si="5"/>
        <v>0</v>
      </c>
      <c r="O51" s="13"/>
      <c r="P51" s="13"/>
      <c r="Q51" s="13"/>
      <c r="R51" s="13">
        <f t="shared" si="6"/>
        <v>0</v>
      </c>
      <c r="S51" s="13"/>
      <c r="T51" s="13"/>
      <c r="U51" s="13"/>
      <c r="V51" s="13">
        <f t="shared" si="4"/>
        <v>0</v>
      </c>
      <c r="W51" s="13"/>
      <c r="X51" s="13"/>
      <c r="Y51" s="13"/>
      <c r="Z51" s="13">
        <f t="shared" si="1"/>
        <v>0</v>
      </c>
    </row>
    <row r="52" spans="1:27">
      <c r="A52" s="13" t="s">
        <v>163</v>
      </c>
      <c r="B52" s="46">
        <v>46</v>
      </c>
      <c r="C52" s="48">
        <v>600104200</v>
      </c>
      <c r="D52" s="47" t="s">
        <v>149</v>
      </c>
      <c r="E52" s="49" t="s">
        <v>203</v>
      </c>
      <c r="F52" s="47"/>
      <c r="G52" s="50" t="s">
        <v>163</v>
      </c>
      <c r="H52" s="47"/>
      <c r="I52" s="50"/>
      <c r="J52" s="47"/>
      <c r="K52" s="47"/>
      <c r="L52" s="24">
        <v>0</v>
      </c>
      <c r="M52" s="47">
        <v>0</v>
      </c>
      <c r="N52" s="47">
        <f t="shared" si="5"/>
        <v>0</v>
      </c>
      <c r="O52" s="13"/>
      <c r="P52" s="13"/>
      <c r="Q52" s="13"/>
      <c r="R52" s="13">
        <f t="shared" si="6"/>
        <v>0</v>
      </c>
      <c r="S52" s="13"/>
      <c r="T52" s="13"/>
      <c r="U52" s="13"/>
      <c r="V52" s="13">
        <f t="shared" si="4"/>
        <v>0</v>
      </c>
      <c r="W52" s="13"/>
      <c r="X52" s="13"/>
      <c r="Y52" s="13"/>
      <c r="Z52" s="13">
        <f t="shared" si="1"/>
        <v>0</v>
      </c>
    </row>
    <row r="53" spans="1:27">
      <c r="A53" s="13" t="s">
        <v>163</v>
      </c>
      <c r="B53" s="2">
        <v>47</v>
      </c>
      <c r="C53" s="4">
        <v>600104700</v>
      </c>
      <c r="D53" s="13" t="s">
        <v>146</v>
      </c>
      <c r="E53" s="6" t="s">
        <v>176</v>
      </c>
      <c r="F53" s="13"/>
      <c r="G53" s="14" t="s">
        <v>163</v>
      </c>
      <c r="H53" s="13"/>
      <c r="I53" s="14"/>
      <c r="J53" s="13"/>
      <c r="K53" s="13"/>
      <c r="L53" s="24">
        <v>4216</v>
      </c>
      <c r="M53" s="13">
        <v>0</v>
      </c>
      <c r="N53" s="13">
        <f t="shared" si="5"/>
        <v>0</v>
      </c>
      <c r="O53" s="13"/>
      <c r="P53" s="13"/>
      <c r="Q53" s="13"/>
      <c r="R53" s="13">
        <f t="shared" si="6"/>
        <v>0</v>
      </c>
      <c r="S53" s="13"/>
      <c r="T53" s="13"/>
      <c r="U53" s="13"/>
      <c r="V53" s="13">
        <f t="shared" si="4"/>
        <v>0</v>
      </c>
      <c r="W53" s="13"/>
      <c r="X53" s="13"/>
      <c r="Y53" s="13"/>
      <c r="Z53" s="13">
        <f t="shared" si="1"/>
        <v>0</v>
      </c>
    </row>
    <row r="54" spans="1:27">
      <c r="A54" s="13" t="s">
        <v>163</v>
      </c>
      <c r="B54" s="2">
        <v>48</v>
      </c>
      <c r="C54" s="4">
        <v>600105600</v>
      </c>
      <c r="D54" s="13" t="s">
        <v>146</v>
      </c>
      <c r="E54" s="6" t="s">
        <v>177</v>
      </c>
      <c r="F54" s="13"/>
      <c r="G54" s="14" t="s">
        <v>163</v>
      </c>
      <c r="H54" s="13"/>
      <c r="I54" s="14"/>
      <c r="J54" s="13"/>
      <c r="K54" s="13"/>
      <c r="L54" s="13">
        <v>0</v>
      </c>
      <c r="M54" s="13">
        <v>0</v>
      </c>
      <c r="N54" s="13">
        <f t="shared" si="5"/>
        <v>0</v>
      </c>
      <c r="O54" s="13"/>
      <c r="P54" s="13"/>
      <c r="Q54" s="13"/>
      <c r="R54" s="13">
        <f t="shared" si="6"/>
        <v>0</v>
      </c>
      <c r="S54" s="13"/>
      <c r="T54" s="13"/>
      <c r="U54" s="13"/>
      <c r="V54" s="13">
        <f t="shared" si="4"/>
        <v>0</v>
      </c>
      <c r="W54" s="13"/>
      <c r="X54" s="13"/>
      <c r="Y54" s="13"/>
      <c r="Z54" s="13">
        <f t="shared" si="1"/>
        <v>0</v>
      </c>
    </row>
    <row r="55" spans="1:27">
      <c r="A55" s="13" t="s">
        <v>163</v>
      </c>
      <c r="B55" s="2">
        <v>49</v>
      </c>
      <c r="C55" s="4">
        <v>600112000</v>
      </c>
      <c r="D55" s="13" t="s">
        <v>145</v>
      </c>
      <c r="E55" s="6" t="s">
        <v>178</v>
      </c>
      <c r="F55" s="13"/>
      <c r="G55" s="14" t="s">
        <v>163</v>
      </c>
      <c r="H55" s="13"/>
      <c r="I55" s="14"/>
      <c r="J55" s="13"/>
      <c r="K55" s="13"/>
      <c r="L55" s="24">
        <v>779</v>
      </c>
      <c r="M55" s="13">
        <v>0</v>
      </c>
      <c r="N55" s="13">
        <f t="shared" si="5"/>
        <v>0</v>
      </c>
      <c r="O55" s="13"/>
      <c r="P55" s="13"/>
      <c r="Q55" s="13"/>
      <c r="R55" s="13">
        <f t="shared" si="6"/>
        <v>0</v>
      </c>
      <c r="S55" s="13"/>
      <c r="T55" s="13"/>
      <c r="U55" s="13"/>
      <c r="V55" s="13">
        <f t="shared" si="4"/>
        <v>0</v>
      </c>
      <c r="W55" s="13"/>
      <c r="X55" s="13"/>
      <c r="Y55" s="13"/>
      <c r="Z55" s="13">
        <f t="shared" si="1"/>
        <v>0</v>
      </c>
    </row>
    <row r="56" spans="1:27">
      <c r="A56" s="13" t="s">
        <v>163</v>
      </c>
      <c r="B56" s="2">
        <v>50</v>
      </c>
      <c r="C56" s="4">
        <v>600113300</v>
      </c>
      <c r="D56" s="13" t="s">
        <v>150</v>
      </c>
      <c r="E56" s="6" t="s">
        <v>179</v>
      </c>
      <c r="F56" s="13"/>
      <c r="G56" s="14" t="s">
        <v>163</v>
      </c>
      <c r="H56" s="13"/>
      <c r="I56" s="14"/>
      <c r="J56" s="13"/>
      <c r="K56" s="13"/>
      <c r="L56" s="13">
        <v>0</v>
      </c>
      <c r="M56" s="13">
        <v>0</v>
      </c>
      <c r="N56" s="13">
        <f t="shared" si="5"/>
        <v>0</v>
      </c>
      <c r="O56" s="13"/>
      <c r="P56" s="13"/>
      <c r="Q56" s="13"/>
      <c r="R56" s="13">
        <f t="shared" si="6"/>
        <v>0</v>
      </c>
      <c r="S56" s="13"/>
      <c r="T56" s="13"/>
      <c r="U56" s="13"/>
      <c r="V56" s="13">
        <f t="shared" si="4"/>
        <v>0</v>
      </c>
      <c r="W56" s="13"/>
      <c r="X56" s="13"/>
      <c r="Y56" s="13"/>
      <c r="Z56" s="13">
        <f t="shared" si="1"/>
        <v>0</v>
      </c>
    </row>
    <row r="57" spans="1:27">
      <c r="A57" s="13" t="s">
        <v>163</v>
      </c>
      <c r="B57" s="2">
        <v>51</v>
      </c>
      <c r="C57" s="4">
        <v>600129600</v>
      </c>
      <c r="D57" s="13" t="s">
        <v>151</v>
      </c>
      <c r="E57" s="6" t="s">
        <v>51</v>
      </c>
      <c r="F57" s="13"/>
      <c r="G57" s="13">
        <v>11.8</v>
      </c>
      <c r="H57" s="13"/>
      <c r="I57" s="13">
        <v>1600</v>
      </c>
      <c r="J57" s="13"/>
      <c r="K57" s="13"/>
      <c r="L57" s="24">
        <v>0</v>
      </c>
      <c r="M57" s="13">
        <v>1600</v>
      </c>
      <c r="N57" s="13">
        <f t="shared" si="5"/>
        <v>1600</v>
      </c>
      <c r="O57" s="13"/>
      <c r="P57" s="13">
        <v>1600</v>
      </c>
      <c r="Q57" s="13"/>
      <c r="R57" s="13">
        <f t="shared" si="6"/>
        <v>0</v>
      </c>
      <c r="S57" s="13"/>
      <c r="T57" s="13"/>
      <c r="U57" s="13"/>
      <c r="V57" s="13">
        <f t="shared" si="4"/>
        <v>0</v>
      </c>
      <c r="W57" s="13"/>
      <c r="X57" s="13"/>
      <c r="Y57" s="13"/>
      <c r="Z57" s="13">
        <f t="shared" si="1"/>
        <v>0</v>
      </c>
    </row>
    <row r="58" spans="1:27">
      <c r="A58" s="13" t="s">
        <v>214</v>
      </c>
      <c r="B58" s="2">
        <v>52</v>
      </c>
      <c r="C58" s="4">
        <v>600129900</v>
      </c>
      <c r="D58" s="13" t="s">
        <v>146</v>
      </c>
      <c r="E58" s="6" t="s">
        <v>204</v>
      </c>
      <c r="F58" s="13"/>
      <c r="G58" s="15">
        <v>1.39</v>
      </c>
      <c r="H58" s="13"/>
      <c r="I58" s="14"/>
      <c r="J58" s="13">
        <v>12000</v>
      </c>
      <c r="K58" s="13"/>
      <c r="L58" s="24">
        <v>5900</v>
      </c>
      <c r="M58" s="13"/>
      <c r="N58" s="22">
        <f t="shared" si="5"/>
        <v>12000</v>
      </c>
      <c r="O58" s="13"/>
      <c r="P58" s="13">
        <v>3000</v>
      </c>
      <c r="Q58" s="13"/>
      <c r="R58" s="13">
        <f t="shared" si="6"/>
        <v>9000</v>
      </c>
      <c r="S58" s="13"/>
      <c r="T58" s="13"/>
      <c r="U58" s="13"/>
      <c r="V58" s="13">
        <f t="shared" si="4"/>
        <v>9000</v>
      </c>
      <c r="W58" s="13"/>
      <c r="X58" s="13"/>
      <c r="Y58" s="13"/>
      <c r="Z58" s="13">
        <f t="shared" si="1"/>
        <v>9000</v>
      </c>
    </row>
    <row r="59" spans="1:27">
      <c r="A59" s="13" t="s">
        <v>163</v>
      </c>
      <c r="B59" s="40">
        <v>53</v>
      </c>
      <c r="C59" s="42">
        <v>600134800</v>
      </c>
      <c r="D59" s="41" t="s">
        <v>152</v>
      </c>
      <c r="E59" s="43" t="s">
        <v>121</v>
      </c>
      <c r="F59" s="41"/>
      <c r="G59" s="44" t="s">
        <v>163</v>
      </c>
      <c r="H59" s="41"/>
      <c r="I59" s="44"/>
      <c r="J59" s="41"/>
      <c r="K59" s="41"/>
      <c r="L59" s="24">
        <v>0</v>
      </c>
      <c r="M59" s="41">
        <v>0</v>
      </c>
      <c r="N59" s="41">
        <f t="shared" si="5"/>
        <v>0</v>
      </c>
      <c r="O59" s="13"/>
      <c r="P59" s="13"/>
      <c r="Q59" s="13"/>
      <c r="R59" s="13">
        <f t="shared" si="6"/>
        <v>0</v>
      </c>
      <c r="S59" s="13"/>
      <c r="T59" s="13"/>
      <c r="U59" s="13"/>
      <c r="V59" s="13">
        <f t="shared" si="4"/>
        <v>0</v>
      </c>
      <c r="W59" s="13"/>
      <c r="X59" s="13"/>
      <c r="Y59" s="13"/>
      <c r="Z59" s="13">
        <f t="shared" si="1"/>
        <v>0</v>
      </c>
    </row>
    <row r="60" spans="1:27">
      <c r="A60" s="13" t="s">
        <v>217</v>
      </c>
      <c r="B60" s="2">
        <v>54</v>
      </c>
      <c r="C60" s="4">
        <v>620006400</v>
      </c>
      <c r="D60" s="13" t="s">
        <v>144</v>
      </c>
      <c r="E60" s="6" t="s">
        <v>52</v>
      </c>
      <c r="F60" s="13"/>
      <c r="G60" s="13">
        <v>12</v>
      </c>
      <c r="H60" s="13"/>
      <c r="I60" s="13">
        <v>1150</v>
      </c>
      <c r="J60" s="13"/>
      <c r="K60" s="13">
        <v>250</v>
      </c>
      <c r="L60" s="13">
        <v>250</v>
      </c>
      <c r="M60" s="13">
        <v>900</v>
      </c>
      <c r="N60" s="13">
        <f t="shared" si="5"/>
        <v>900</v>
      </c>
      <c r="O60" s="13"/>
      <c r="P60" s="13">
        <v>750</v>
      </c>
      <c r="Q60" s="13"/>
      <c r="R60" s="13">
        <f t="shared" si="6"/>
        <v>150</v>
      </c>
      <c r="S60" s="13"/>
      <c r="T60" s="13">
        <v>150</v>
      </c>
      <c r="U60" s="13"/>
      <c r="V60" s="13">
        <f t="shared" si="4"/>
        <v>0</v>
      </c>
      <c r="W60" s="13"/>
      <c r="X60" s="13"/>
      <c r="Y60" s="13"/>
      <c r="Z60" s="13">
        <f t="shared" si="1"/>
        <v>0</v>
      </c>
    </row>
    <row r="61" spans="1:27">
      <c r="A61" s="13" t="s">
        <v>217</v>
      </c>
      <c r="B61" s="2">
        <v>55</v>
      </c>
      <c r="C61" s="4">
        <v>620008900</v>
      </c>
      <c r="D61" s="13" t="s">
        <v>153</v>
      </c>
      <c r="E61" s="6" t="s">
        <v>53</v>
      </c>
      <c r="F61" s="13"/>
      <c r="G61" s="13">
        <v>45</v>
      </c>
      <c r="H61" s="13"/>
      <c r="I61" s="13">
        <v>600</v>
      </c>
      <c r="J61" s="13"/>
      <c r="K61" s="13">
        <v>40</v>
      </c>
      <c r="L61" s="13">
        <v>40</v>
      </c>
      <c r="M61" s="13">
        <v>561</v>
      </c>
      <c r="N61" s="13">
        <f t="shared" si="5"/>
        <v>560</v>
      </c>
      <c r="O61" s="13"/>
      <c r="P61" s="13">
        <v>221</v>
      </c>
      <c r="Q61" s="13"/>
      <c r="R61" s="13">
        <f t="shared" si="6"/>
        <v>339</v>
      </c>
      <c r="S61" s="13"/>
      <c r="T61" s="13"/>
      <c r="U61" s="13"/>
      <c r="V61" s="13">
        <f t="shared" si="4"/>
        <v>339</v>
      </c>
      <c r="W61" s="13"/>
      <c r="X61" s="13"/>
      <c r="Y61" s="13"/>
      <c r="Z61" s="13">
        <f t="shared" si="1"/>
        <v>339</v>
      </c>
      <c r="AA61" s="53" t="s">
        <v>233</v>
      </c>
    </row>
    <row r="62" spans="1:27">
      <c r="A62" s="13" t="s">
        <v>218</v>
      </c>
      <c r="B62" s="2">
        <v>56</v>
      </c>
      <c r="C62" s="4">
        <v>630005200</v>
      </c>
      <c r="D62" s="13" t="s">
        <v>148</v>
      </c>
      <c r="E62" s="6" t="s">
        <v>54</v>
      </c>
      <c r="F62" s="13"/>
      <c r="G62" s="13">
        <v>22</v>
      </c>
      <c r="H62" s="13"/>
      <c r="I62" s="13">
        <v>552</v>
      </c>
      <c r="J62" s="13"/>
      <c r="K62" s="13">
        <v>100</v>
      </c>
      <c r="L62" s="13">
        <v>100</v>
      </c>
      <c r="M62" s="13">
        <v>452</v>
      </c>
      <c r="N62" s="13">
        <f t="shared" si="5"/>
        <v>452</v>
      </c>
      <c r="O62" s="13"/>
      <c r="P62" s="13">
        <v>302</v>
      </c>
      <c r="Q62" s="13"/>
      <c r="R62" s="13">
        <f t="shared" si="6"/>
        <v>150</v>
      </c>
      <c r="S62" s="13"/>
      <c r="T62" s="13">
        <v>150</v>
      </c>
      <c r="U62" s="13"/>
      <c r="V62" s="13">
        <f t="shared" si="4"/>
        <v>0</v>
      </c>
      <c r="W62" s="13"/>
      <c r="X62" s="13"/>
      <c r="Y62" s="13"/>
      <c r="Z62" s="13">
        <f t="shared" si="1"/>
        <v>0</v>
      </c>
    </row>
    <row r="63" spans="1:27">
      <c r="A63" s="13" t="s">
        <v>218</v>
      </c>
      <c r="B63" s="2">
        <v>57</v>
      </c>
      <c r="C63" s="4">
        <v>630032301</v>
      </c>
      <c r="D63" s="13" t="s">
        <v>147</v>
      </c>
      <c r="E63" s="6" t="s">
        <v>55</v>
      </c>
      <c r="F63" s="13"/>
      <c r="G63" s="13">
        <v>53</v>
      </c>
      <c r="H63" s="13"/>
      <c r="I63" s="13">
        <v>553</v>
      </c>
      <c r="J63" s="13"/>
      <c r="K63" s="13">
        <v>50</v>
      </c>
      <c r="L63" s="13">
        <v>50</v>
      </c>
      <c r="M63" s="13">
        <v>503</v>
      </c>
      <c r="N63" s="13">
        <f t="shared" si="5"/>
        <v>503</v>
      </c>
      <c r="O63" s="13"/>
      <c r="P63" s="13">
        <v>150</v>
      </c>
      <c r="Q63" s="13"/>
      <c r="R63" s="13">
        <f t="shared" si="6"/>
        <v>353</v>
      </c>
      <c r="S63" s="13"/>
      <c r="T63" s="13">
        <v>100</v>
      </c>
      <c r="U63" s="13"/>
      <c r="V63" s="13">
        <f t="shared" si="4"/>
        <v>253</v>
      </c>
      <c r="W63" s="13"/>
      <c r="X63" s="13"/>
      <c r="Y63" s="13"/>
      <c r="Z63" s="13">
        <f t="shared" si="1"/>
        <v>253</v>
      </c>
      <c r="AA63" s="53" t="s">
        <v>234</v>
      </c>
    </row>
    <row r="64" spans="1:27">
      <c r="A64" s="13" t="s">
        <v>163</v>
      </c>
      <c r="B64" s="2">
        <v>58</v>
      </c>
      <c r="C64" s="4">
        <v>630033401</v>
      </c>
      <c r="D64" s="13" t="s">
        <v>147</v>
      </c>
      <c r="E64" s="6" t="s">
        <v>56</v>
      </c>
      <c r="F64" s="13"/>
      <c r="G64" s="13">
        <v>98.9</v>
      </c>
      <c r="H64" s="13"/>
      <c r="I64" s="13">
        <v>115</v>
      </c>
      <c r="J64" s="13">
        <v>300</v>
      </c>
      <c r="K64" s="13">
        <v>215</v>
      </c>
      <c r="L64" s="13">
        <v>215</v>
      </c>
      <c r="M64" s="13">
        <v>200</v>
      </c>
      <c r="N64" s="13">
        <f t="shared" si="5"/>
        <v>200</v>
      </c>
      <c r="O64" s="13"/>
      <c r="P64" s="13">
        <v>200</v>
      </c>
      <c r="Q64" s="13"/>
      <c r="R64" s="13">
        <f t="shared" si="6"/>
        <v>0</v>
      </c>
      <c r="S64" s="13"/>
      <c r="T64" s="13"/>
      <c r="U64" s="13"/>
      <c r="V64" s="13">
        <f t="shared" si="4"/>
        <v>0</v>
      </c>
      <c r="W64" s="13"/>
      <c r="X64" s="13"/>
      <c r="Y64" s="13"/>
      <c r="Z64" s="13">
        <f t="shared" si="1"/>
        <v>0</v>
      </c>
    </row>
    <row r="65" spans="1:26">
      <c r="A65" s="13" t="s">
        <v>218</v>
      </c>
      <c r="B65" s="2">
        <v>59</v>
      </c>
      <c r="C65" s="4">
        <v>630041200</v>
      </c>
      <c r="D65" s="13" t="s">
        <v>147</v>
      </c>
      <c r="E65" s="6" t="s">
        <v>57</v>
      </c>
      <c r="F65" s="13"/>
      <c r="G65" s="13">
        <v>23.7</v>
      </c>
      <c r="H65" s="13"/>
      <c r="I65" s="13">
        <v>448</v>
      </c>
      <c r="J65" s="13"/>
      <c r="K65" s="13">
        <v>49</v>
      </c>
      <c r="L65" s="13">
        <v>49</v>
      </c>
      <c r="M65" s="13">
        <v>399</v>
      </c>
      <c r="N65" s="13">
        <f t="shared" si="5"/>
        <v>399</v>
      </c>
      <c r="O65" s="13"/>
      <c r="P65" s="13">
        <v>149</v>
      </c>
      <c r="Q65" s="13"/>
      <c r="R65" s="13">
        <f t="shared" si="6"/>
        <v>250</v>
      </c>
      <c r="S65" s="13"/>
      <c r="T65" s="13">
        <v>100</v>
      </c>
      <c r="U65" s="13"/>
      <c r="V65" s="13">
        <f t="shared" si="4"/>
        <v>150</v>
      </c>
      <c r="W65" s="13"/>
      <c r="X65" s="13"/>
      <c r="Y65" s="13"/>
      <c r="Z65" s="13">
        <f t="shared" si="1"/>
        <v>150</v>
      </c>
    </row>
    <row r="66" spans="1:26">
      <c r="A66" s="13" t="s">
        <v>163</v>
      </c>
      <c r="B66" s="2">
        <v>60</v>
      </c>
      <c r="C66" s="4">
        <v>630041500</v>
      </c>
      <c r="D66" s="13" t="s">
        <v>147</v>
      </c>
      <c r="E66" s="6" t="s">
        <v>180</v>
      </c>
      <c r="F66" s="13"/>
      <c r="G66" s="14" t="s">
        <v>163</v>
      </c>
      <c r="H66" s="13"/>
      <c r="I66" s="14"/>
      <c r="J66" s="13"/>
      <c r="K66" s="13"/>
      <c r="L66" s="24">
        <v>2655</v>
      </c>
      <c r="M66" s="13">
        <v>0</v>
      </c>
      <c r="N66" s="22">
        <f t="shared" si="5"/>
        <v>0</v>
      </c>
      <c r="O66" s="13"/>
      <c r="P66" s="13"/>
      <c r="Q66" s="13"/>
      <c r="R66" s="13">
        <f t="shared" si="6"/>
        <v>0</v>
      </c>
      <c r="S66" s="13"/>
      <c r="T66" s="13"/>
      <c r="U66" s="13"/>
      <c r="V66" s="13">
        <f t="shared" si="4"/>
        <v>0</v>
      </c>
      <c r="W66" s="13"/>
      <c r="X66" s="13"/>
      <c r="Y66" s="13"/>
      <c r="Z66" s="13">
        <f t="shared" si="1"/>
        <v>0</v>
      </c>
    </row>
    <row r="67" spans="1:26">
      <c r="A67" s="13" t="s">
        <v>163</v>
      </c>
      <c r="B67" s="2">
        <v>61</v>
      </c>
      <c r="C67" s="4">
        <v>630042000</v>
      </c>
      <c r="D67" s="13" t="s">
        <v>154</v>
      </c>
      <c r="E67" s="6" t="s">
        <v>122</v>
      </c>
      <c r="F67" s="13"/>
      <c r="G67" s="14" t="s">
        <v>163</v>
      </c>
      <c r="H67" s="13"/>
      <c r="I67" s="14"/>
      <c r="J67" s="13"/>
      <c r="K67" s="13"/>
      <c r="L67" s="24">
        <v>0</v>
      </c>
      <c r="M67" s="13">
        <v>0</v>
      </c>
      <c r="N67" s="13">
        <f t="shared" si="5"/>
        <v>0</v>
      </c>
      <c r="O67" s="13"/>
      <c r="P67" s="13"/>
      <c r="Q67" s="13"/>
      <c r="R67" s="13">
        <f t="shared" si="6"/>
        <v>0</v>
      </c>
      <c r="S67" s="13"/>
      <c r="T67" s="13"/>
      <c r="U67" s="13"/>
      <c r="V67" s="13">
        <f t="shared" si="4"/>
        <v>0</v>
      </c>
      <c r="W67" s="13"/>
      <c r="X67" s="13"/>
      <c r="Y67" s="13"/>
      <c r="Z67" s="13">
        <f t="shared" si="1"/>
        <v>0</v>
      </c>
    </row>
    <row r="68" spans="1:26">
      <c r="A68" s="13"/>
      <c r="B68" s="2">
        <v>62</v>
      </c>
      <c r="C68" s="4">
        <v>630042100</v>
      </c>
      <c r="D68" s="13" t="s">
        <v>144</v>
      </c>
      <c r="E68" s="6" t="s">
        <v>58</v>
      </c>
      <c r="F68" s="13"/>
      <c r="G68" s="13">
        <v>64</v>
      </c>
      <c r="H68" s="13"/>
      <c r="I68" s="13">
        <v>157</v>
      </c>
      <c r="J68" s="13"/>
      <c r="K68" s="13">
        <v>50</v>
      </c>
      <c r="L68" s="13">
        <v>50</v>
      </c>
      <c r="M68" s="13">
        <v>107</v>
      </c>
      <c r="N68" s="13">
        <f t="shared" si="5"/>
        <v>107</v>
      </c>
      <c r="O68" s="13"/>
      <c r="P68" s="13">
        <v>107</v>
      </c>
      <c r="Q68" s="13"/>
      <c r="R68" s="13">
        <f t="shared" si="6"/>
        <v>0</v>
      </c>
      <c r="S68" s="13"/>
      <c r="T68" s="13"/>
      <c r="U68" s="13"/>
      <c r="V68" s="13">
        <f t="shared" si="4"/>
        <v>0</v>
      </c>
      <c r="W68" s="13"/>
      <c r="X68" s="13"/>
      <c r="Y68" s="13"/>
      <c r="Z68" s="13">
        <f t="shared" si="1"/>
        <v>0</v>
      </c>
    </row>
    <row r="69" spans="1:26">
      <c r="A69" s="13" t="s">
        <v>218</v>
      </c>
      <c r="B69" s="2">
        <v>63</v>
      </c>
      <c r="C69" s="4">
        <v>630053400</v>
      </c>
      <c r="D69" s="13">
        <v>0</v>
      </c>
      <c r="E69" s="6" t="s">
        <v>59</v>
      </c>
      <c r="F69" s="13"/>
      <c r="G69" s="13">
        <v>265</v>
      </c>
      <c r="H69" s="13"/>
      <c r="I69" s="13">
        <v>1533</v>
      </c>
      <c r="J69" s="13"/>
      <c r="K69" s="13">
        <v>80</v>
      </c>
      <c r="L69" s="13">
        <v>80</v>
      </c>
      <c r="M69" s="13">
        <v>1453</v>
      </c>
      <c r="N69" s="13">
        <f t="shared" si="5"/>
        <v>1453</v>
      </c>
      <c r="O69" s="13"/>
      <c r="P69" s="13">
        <v>250</v>
      </c>
      <c r="Q69" s="13"/>
      <c r="R69" s="13">
        <f t="shared" si="6"/>
        <v>1203</v>
      </c>
      <c r="S69" s="13"/>
      <c r="T69" s="13">
        <v>150</v>
      </c>
      <c r="U69" s="13"/>
      <c r="V69" s="13">
        <f t="shared" si="4"/>
        <v>1053</v>
      </c>
      <c r="W69" s="13"/>
      <c r="X69" s="13"/>
      <c r="Y69" s="13"/>
      <c r="Z69" s="13">
        <f t="shared" si="1"/>
        <v>1053</v>
      </c>
    </row>
    <row r="70" spans="1:26">
      <c r="A70" s="13" t="s">
        <v>163</v>
      </c>
      <c r="B70" s="2">
        <v>64</v>
      </c>
      <c r="C70" s="4">
        <v>650072201</v>
      </c>
      <c r="D70" s="13" t="s">
        <v>155</v>
      </c>
      <c r="E70" s="6" t="s">
        <v>60</v>
      </c>
      <c r="F70" s="13"/>
      <c r="G70" s="13">
        <v>0.85</v>
      </c>
      <c r="H70" s="13"/>
      <c r="I70" s="13">
        <v>4890</v>
      </c>
      <c r="J70" s="13"/>
      <c r="K70" s="13"/>
      <c r="L70" s="24">
        <v>0</v>
      </c>
      <c r="M70" s="13">
        <v>4890</v>
      </c>
      <c r="N70" s="13">
        <f t="shared" si="5"/>
        <v>4890</v>
      </c>
      <c r="O70" s="13"/>
      <c r="P70" s="13">
        <v>4890</v>
      </c>
      <c r="Q70" s="13"/>
      <c r="R70" s="13">
        <f t="shared" si="6"/>
        <v>0</v>
      </c>
      <c r="S70" s="13"/>
      <c r="T70" s="13"/>
      <c r="U70" s="13"/>
      <c r="V70" s="13">
        <f t="shared" ref="V70:V101" si="7">R70+S70-T70</f>
        <v>0</v>
      </c>
      <c r="W70" s="13"/>
      <c r="X70" s="13"/>
      <c r="Y70" s="13"/>
      <c r="Z70" s="13">
        <f t="shared" ref="Z70:Z120" si="8">V70+W70-X70</f>
        <v>0</v>
      </c>
    </row>
    <row r="71" spans="1:26">
      <c r="A71" s="13" t="s">
        <v>163</v>
      </c>
      <c r="B71" s="2">
        <v>65</v>
      </c>
      <c r="C71" s="4">
        <v>650078001</v>
      </c>
      <c r="D71" s="13" t="s">
        <v>155</v>
      </c>
      <c r="E71" s="6" t="s">
        <v>61</v>
      </c>
      <c r="F71" s="13"/>
      <c r="G71" s="13">
        <v>0.85</v>
      </c>
      <c r="H71" s="13"/>
      <c r="I71" s="13">
        <v>3637</v>
      </c>
      <c r="J71" s="13"/>
      <c r="K71" s="13"/>
      <c r="L71" s="24">
        <v>0</v>
      </c>
      <c r="M71" s="13">
        <v>3637</v>
      </c>
      <c r="N71" s="13">
        <f t="shared" ref="N71:N101" si="9">(I71+J71)-K71</f>
        <v>3637</v>
      </c>
      <c r="O71" s="13"/>
      <c r="P71" s="13">
        <v>3637</v>
      </c>
      <c r="Q71" s="13"/>
      <c r="R71" s="13">
        <f t="shared" si="6"/>
        <v>0</v>
      </c>
      <c r="S71" s="13"/>
      <c r="T71" s="13"/>
      <c r="U71" s="13"/>
      <c r="V71" s="13">
        <f t="shared" si="7"/>
        <v>0</v>
      </c>
      <c r="W71" s="13"/>
      <c r="X71" s="13"/>
      <c r="Y71" s="13"/>
      <c r="Z71" s="13">
        <f t="shared" si="8"/>
        <v>0</v>
      </c>
    </row>
    <row r="72" spans="1:26">
      <c r="A72" s="13" t="s">
        <v>163</v>
      </c>
      <c r="B72" s="2">
        <v>66</v>
      </c>
      <c r="C72" s="4">
        <v>650080001</v>
      </c>
      <c r="D72" s="13" t="s">
        <v>155</v>
      </c>
      <c r="E72" s="6" t="s">
        <v>62</v>
      </c>
      <c r="F72" s="13"/>
      <c r="G72" s="13">
        <v>0.85</v>
      </c>
      <c r="H72" s="13"/>
      <c r="I72" s="13">
        <v>617</v>
      </c>
      <c r="J72" s="13"/>
      <c r="K72" s="13"/>
      <c r="L72" s="24">
        <v>0</v>
      </c>
      <c r="M72" s="13">
        <v>617</v>
      </c>
      <c r="N72" s="13">
        <f t="shared" si="9"/>
        <v>617</v>
      </c>
      <c r="O72" s="13"/>
      <c r="P72" s="13">
        <v>617</v>
      </c>
      <c r="Q72" s="13"/>
      <c r="R72" s="13">
        <f t="shared" ref="R72:R135" si="10">N72+O72-P72</f>
        <v>0</v>
      </c>
      <c r="S72" s="13"/>
      <c r="T72" s="13"/>
      <c r="U72" s="13"/>
      <c r="V72" s="13">
        <f t="shared" si="7"/>
        <v>0</v>
      </c>
      <c r="W72" s="13"/>
      <c r="X72" s="13"/>
      <c r="Y72" s="13"/>
      <c r="Z72" s="13">
        <f t="shared" si="8"/>
        <v>0</v>
      </c>
    </row>
    <row r="73" spans="1:26">
      <c r="A73" s="13" t="s">
        <v>214</v>
      </c>
      <c r="B73" s="2">
        <v>67</v>
      </c>
      <c r="C73" s="4">
        <v>650086800</v>
      </c>
      <c r="D73" s="13" t="s">
        <v>144</v>
      </c>
      <c r="E73" s="6" t="s">
        <v>63</v>
      </c>
      <c r="F73" s="13"/>
      <c r="G73" s="13">
        <v>2</v>
      </c>
      <c r="H73" s="13"/>
      <c r="I73" s="13">
        <v>767</v>
      </c>
      <c r="J73" s="13"/>
      <c r="K73" s="13"/>
      <c r="L73" s="13">
        <v>0</v>
      </c>
      <c r="M73" s="13">
        <v>767</v>
      </c>
      <c r="N73" s="13">
        <f t="shared" si="9"/>
        <v>767</v>
      </c>
      <c r="O73" s="13"/>
      <c r="P73" s="13">
        <v>60</v>
      </c>
      <c r="Q73" s="13"/>
      <c r="R73" s="13">
        <f t="shared" si="10"/>
        <v>707</v>
      </c>
      <c r="S73" s="13"/>
      <c r="T73" s="13">
        <v>160</v>
      </c>
      <c r="U73" s="13"/>
      <c r="V73" s="13">
        <f t="shared" si="7"/>
        <v>547</v>
      </c>
      <c r="W73" s="13"/>
      <c r="X73" s="13"/>
      <c r="Y73" s="13"/>
      <c r="Z73" s="13">
        <f t="shared" si="8"/>
        <v>547</v>
      </c>
    </row>
    <row r="74" spans="1:26">
      <c r="A74" s="13" t="s">
        <v>163</v>
      </c>
      <c r="B74" s="2">
        <v>68</v>
      </c>
      <c r="C74" s="4">
        <v>650094001</v>
      </c>
      <c r="D74" s="13" t="s">
        <v>156</v>
      </c>
      <c r="E74" s="6" t="s">
        <v>64</v>
      </c>
      <c r="F74" s="13"/>
      <c r="G74" s="13">
        <v>41</v>
      </c>
      <c r="H74" s="13"/>
      <c r="I74" s="13">
        <v>603</v>
      </c>
      <c r="J74" s="13"/>
      <c r="K74" s="13">
        <v>603</v>
      </c>
      <c r="L74" s="13">
        <v>603</v>
      </c>
      <c r="M74" s="13">
        <v>0</v>
      </c>
      <c r="N74" s="13">
        <f t="shared" si="9"/>
        <v>0</v>
      </c>
      <c r="O74" s="13"/>
      <c r="P74" s="13"/>
      <c r="Q74" s="13"/>
      <c r="R74" s="13">
        <f t="shared" si="10"/>
        <v>0</v>
      </c>
      <c r="S74" s="13"/>
      <c r="T74" s="13"/>
      <c r="U74" s="13"/>
      <c r="V74" s="13">
        <f t="shared" si="7"/>
        <v>0</v>
      </c>
      <c r="W74" s="13"/>
      <c r="X74" s="13"/>
      <c r="Y74" s="13"/>
      <c r="Z74" s="13">
        <f t="shared" si="8"/>
        <v>0</v>
      </c>
    </row>
    <row r="75" spans="1:26">
      <c r="A75" s="13" t="s">
        <v>163</v>
      </c>
      <c r="B75" s="2">
        <v>69</v>
      </c>
      <c r="C75" s="4">
        <v>650110701</v>
      </c>
      <c r="D75" s="13" t="s">
        <v>157</v>
      </c>
      <c r="E75" s="6" t="s">
        <v>65</v>
      </c>
      <c r="F75" s="13"/>
      <c r="G75" s="13">
        <v>30</v>
      </c>
      <c r="H75" s="13"/>
      <c r="I75" s="13">
        <v>1000</v>
      </c>
      <c r="J75" s="13"/>
      <c r="K75" s="13">
        <v>500</v>
      </c>
      <c r="L75" s="13">
        <v>500</v>
      </c>
      <c r="M75" s="13">
        <v>500</v>
      </c>
      <c r="N75" s="13">
        <f t="shared" si="9"/>
        <v>500</v>
      </c>
      <c r="O75" s="13"/>
      <c r="P75" s="13">
        <v>500</v>
      </c>
      <c r="Q75" s="13"/>
      <c r="R75" s="13">
        <f t="shared" si="10"/>
        <v>0</v>
      </c>
      <c r="S75" s="13"/>
      <c r="T75" s="13"/>
      <c r="U75" s="13"/>
      <c r="V75" s="13">
        <f t="shared" si="7"/>
        <v>0</v>
      </c>
      <c r="W75" s="13"/>
      <c r="X75" s="13"/>
      <c r="Y75" s="13"/>
      <c r="Z75" s="13">
        <f t="shared" si="8"/>
        <v>0</v>
      </c>
    </row>
    <row r="76" spans="1:26">
      <c r="A76" s="13" t="s">
        <v>217</v>
      </c>
      <c r="B76" s="2">
        <v>70</v>
      </c>
      <c r="C76" s="4">
        <v>650117601</v>
      </c>
      <c r="D76" s="13" t="s">
        <v>156</v>
      </c>
      <c r="E76" s="6" t="s">
        <v>66</v>
      </c>
      <c r="F76" s="13"/>
      <c r="G76" s="13">
        <v>0.45</v>
      </c>
      <c r="H76" s="13"/>
      <c r="I76" s="13">
        <v>730</v>
      </c>
      <c r="J76" s="13"/>
      <c r="K76" s="13">
        <v>40</v>
      </c>
      <c r="L76" s="13">
        <v>40</v>
      </c>
      <c r="M76" s="13">
        <v>690</v>
      </c>
      <c r="N76" s="13">
        <f t="shared" si="9"/>
        <v>690</v>
      </c>
      <c r="O76" s="13"/>
      <c r="P76" s="13">
        <v>110</v>
      </c>
      <c r="Q76" s="13"/>
      <c r="R76" s="13">
        <f t="shared" si="10"/>
        <v>580</v>
      </c>
      <c r="S76" s="13"/>
      <c r="T76" s="13">
        <v>60</v>
      </c>
      <c r="U76" s="13"/>
      <c r="V76" s="13">
        <f t="shared" si="7"/>
        <v>520</v>
      </c>
      <c r="W76" s="13"/>
      <c r="X76" s="13"/>
      <c r="Y76" s="13"/>
      <c r="Z76" s="13">
        <f t="shared" si="8"/>
        <v>520</v>
      </c>
    </row>
    <row r="77" spans="1:26">
      <c r="A77" s="13" t="s">
        <v>163</v>
      </c>
      <c r="B77" s="2">
        <v>71</v>
      </c>
      <c r="C77" s="4">
        <v>650126600</v>
      </c>
      <c r="D77" s="13" t="s">
        <v>144</v>
      </c>
      <c r="E77" s="6" t="s">
        <v>181</v>
      </c>
      <c r="F77" s="13"/>
      <c r="G77" s="14" t="s">
        <v>163</v>
      </c>
      <c r="H77" s="13"/>
      <c r="I77" s="14"/>
      <c r="J77" s="13"/>
      <c r="K77" s="13"/>
      <c r="L77" s="24">
        <v>0</v>
      </c>
      <c r="M77" s="13">
        <v>0</v>
      </c>
      <c r="N77" s="22">
        <f t="shared" si="9"/>
        <v>0</v>
      </c>
      <c r="O77" s="13"/>
      <c r="P77" s="13"/>
      <c r="Q77" s="13"/>
      <c r="R77" s="13">
        <f t="shared" si="10"/>
        <v>0</v>
      </c>
      <c r="S77" s="13"/>
      <c r="T77" s="13"/>
      <c r="U77" s="13"/>
      <c r="V77" s="13">
        <f t="shared" si="7"/>
        <v>0</v>
      </c>
      <c r="W77" s="13"/>
      <c r="X77" s="13"/>
      <c r="Y77" s="13"/>
      <c r="Z77" s="13">
        <f t="shared" si="8"/>
        <v>0</v>
      </c>
    </row>
    <row r="78" spans="1:26">
      <c r="A78" s="13" t="s">
        <v>163</v>
      </c>
      <c r="B78" s="2">
        <v>72</v>
      </c>
      <c r="C78" s="4">
        <v>650127600</v>
      </c>
      <c r="D78" s="13" t="s">
        <v>144</v>
      </c>
      <c r="E78" s="6" t="s">
        <v>182</v>
      </c>
      <c r="F78" s="13"/>
      <c r="G78" s="14" t="s">
        <v>163</v>
      </c>
      <c r="H78" s="13"/>
      <c r="I78" s="14"/>
      <c r="J78" s="13"/>
      <c r="K78" s="13"/>
      <c r="L78" s="24">
        <v>0</v>
      </c>
      <c r="M78" s="13">
        <v>0</v>
      </c>
      <c r="N78" s="13">
        <f t="shared" si="9"/>
        <v>0</v>
      </c>
      <c r="O78" s="13"/>
      <c r="P78" s="13"/>
      <c r="Q78" s="13"/>
      <c r="R78" s="13">
        <f t="shared" si="10"/>
        <v>0</v>
      </c>
      <c r="S78" s="13"/>
      <c r="T78" s="13"/>
      <c r="U78" s="13"/>
      <c r="V78" s="13">
        <f t="shared" si="7"/>
        <v>0</v>
      </c>
      <c r="W78" s="13"/>
      <c r="X78" s="13"/>
      <c r="Y78" s="13"/>
      <c r="Z78" s="13">
        <f t="shared" si="8"/>
        <v>0</v>
      </c>
    </row>
    <row r="79" spans="1:26">
      <c r="A79" s="13" t="s">
        <v>163</v>
      </c>
      <c r="B79" s="2">
        <v>73</v>
      </c>
      <c r="C79" s="4">
        <v>650139100</v>
      </c>
      <c r="D79" s="13" t="s">
        <v>144</v>
      </c>
      <c r="E79" s="6" t="s">
        <v>67</v>
      </c>
      <c r="F79" s="13"/>
      <c r="G79" s="13">
        <v>41</v>
      </c>
      <c r="H79" s="13"/>
      <c r="I79" s="13">
        <v>2000</v>
      </c>
      <c r="J79" s="13"/>
      <c r="K79" s="13">
        <v>2000</v>
      </c>
      <c r="L79" s="13">
        <v>2000</v>
      </c>
      <c r="M79" s="13">
        <v>0</v>
      </c>
      <c r="N79" s="13">
        <f t="shared" si="9"/>
        <v>0</v>
      </c>
      <c r="O79" s="13"/>
      <c r="P79" s="13"/>
      <c r="Q79" s="13"/>
      <c r="R79" s="13">
        <f t="shared" si="10"/>
        <v>0</v>
      </c>
      <c r="S79" s="13"/>
      <c r="T79" s="13"/>
      <c r="U79" s="13"/>
      <c r="V79" s="13">
        <f t="shared" si="7"/>
        <v>0</v>
      </c>
      <c r="W79" s="13"/>
      <c r="X79" s="13"/>
      <c r="Y79" s="13"/>
      <c r="Z79" s="13">
        <f t="shared" si="8"/>
        <v>0</v>
      </c>
    </row>
    <row r="80" spans="1:26">
      <c r="A80" s="13" t="s">
        <v>163</v>
      </c>
      <c r="B80" s="2">
        <v>74</v>
      </c>
      <c r="C80" s="4">
        <v>650147101</v>
      </c>
      <c r="D80" s="13" t="s">
        <v>156</v>
      </c>
      <c r="E80" s="6" t="s">
        <v>68</v>
      </c>
      <c r="F80" s="13"/>
      <c r="G80" s="13">
        <v>0.35</v>
      </c>
      <c r="H80" s="13"/>
      <c r="I80" s="13">
        <v>611</v>
      </c>
      <c r="J80" s="13"/>
      <c r="K80" s="13">
        <v>611</v>
      </c>
      <c r="L80" s="13">
        <v>611</v>
      </c>
      <c r="M80" s="13">
        <v>0</v>
      </c>
      <c r="N80" s="13">
        <f t="shared" si="9"/>
        <v>0</v>
      </c>
      <c r="O80" s="13"/>
      <c r="P80" s="13"/>
      <c r="Q80" s="13"/>
      <c r="R80" s="13">
        <f t="shared" si="10"/>
        <v>0</v>
      </c>
      <c r="S80" s="13"/>
      <c r="T80" s="13"/>
      <c r="U80" s="13"/>
      <c r="V80" s="13">
        <f t="shared" si="7"/>
        <v>0</v>
      </c>
      <c r="W80" s="13"/>
      <c r="X80" s="13"/>
      <c r="Y80" s="13"/>
      <c r="Z80" s="13">
        <f t="shared" si="8"/>
        <v>0</v>
      </c>
    </row>
    <row r="81" spans="1:26">
      <c r="A81" s="13" t="s">
        <v>214</v>
      </c>
      <c r="B81" s="2">
        <v>75</v>
      </c>
      <c r="C81" s="4">
        <v>650147701</v>
      </c>
      <c r="D81" s="13" t="s">
        <v>156</v>
      </c>
      <c r="E81" s="6" t="s">
        <v>69</v>
      </c>
      <c r="F81" s="13"/>
      <c r="G81" s="13">
        <v>17</v>
      </c>
      <c r="H81" s="13"/>
      <c r="I81" s="13">
        <v>100</v>
      </c>
      <c r="J81" s="13"/>
      <c r="K81" s="13"/>
      <c r="L81" s="13">
        <v>0</v>
      </c>
      <c r="M81" s="13">
        <v>100</v>
      </c>
      <c r="N81" s="13">
        <f t="shared" si="9"/>
        <v>100</v>
      </c>
      <c r="O81" s="13"/>
      <c r="P81" s="13"/>
      <c r="Q81" s="13"/>
      <c r="R81" s="13">
        <f t="shared" si="10"/>
        <v>100</v>
      </c>
      <c r="S81" s="13"/>
      <c r="T81" s="13"/>
      <c r="U81" s="13"/>
      <c r="V81" s="13">
        <f t="shared" si="7"/>
        <v>100</v>
      </c>
      <c r="W81" s="13"/>
      <c r="X81" s="13"/>
      <c r="Y81" s="13"/>
      <c r="Z81" s="13">
        <f t="shared" si="8"/>
        <v>100</v>
      </c>
    </row>
    <row r="82" spans="1:26">
      <c r="A82" s="13" t="s">
        <v>163</v>
      </c>
      <c r="B82" s="2">
        <v>76</v>
      </c>
      <c r="C82" s="4">
        <v>650168000</v>
      </c>
      <c r="D82" s="13" t="s">
        <v>144</v>
      </c>
      <c r="E82" s="6" t="s">
        <v>70</v>
      </c>
      <c r="F82" s="13"/>
      <c r="G82" s="14" t="s">
        <v>163</v>
      </c>
      <c r="H82" s="13"/>
      <c r="I82" s="14"/>
      <c r="J82" s="13"/>
      <c r="K82" s="13"/>
      <c r="L82" s="24">
        <v>2347</v>
      </c>
      <c r="M82" s="13">
        <v>0</v>
      </c>
      <c r="N82" s="22">
        <f t="shared" si="9"/>
        <v>0</v>
      </c>
      <c r="O82" s="13"/>
      <c r="P82" s="13"/>
      <c r="Q82" s="13"/>
      <c r="R82" s="13">
        <f t="shared" si="10"/>
        <v>0</v>
      </c>
      <c r="S82" s="13"/>
      <c r="T82" s="13"/>
      <c r="U82" s="13"/>
      <c r="V82" s="13">
        <f t="shared" si="7"/>
        <v>0</v>
      </c>
      <c r="W82" s="13"/>
      <c r="X82" s="13"/>
      <c r="Y82" s="13"/>
      <c r="Z82" s="13">
        <f t="shared" si="8"/>
        <v>0</v>
      </c>
    </row>
    <row r="83" spans="1:26">
      <c r="A83" s="13" t="s">
        <v>163</v>
      </c>
      <c r="B83" s="2">
        <v>77</v>
      </c>
      <c r="C83" s="4">
        <v>650168300</v>
      </c>
      <c r="D83" s="13" t="s">
        <v>144</v>
      </c>
      <c r="E83" s="6" t="s">
        <v>71</v>
      </c>
      <c r="F83" s="13"/>
      <c r="G83" s="14" t="s">
        <v>163</v>
      </c>
      <c r="H83" s="13"/>
      <c r="I83" s="14"/>
      <c r="J83" s="13"/>
      <c r="K83" s="13"/>
      <c r="L83" s="24">
        <v>3000</v>
      </c>
      <c r="M83" s="13">
        <v>0</v>
      </c>
      <c r="N83" s="13">
        <f t="shared" si="9"/>
        <v>0</v>
      </c>
      <c r="O83" s="13"/>
      <c r="P83" s="13"/>
      <c r="Q83" s="13"/>
      <c r="R83" s="13">
        <f t="shared" si="10"/>
        <v>0</v>
      </c>
      <c r="S83" s="13"/>
      <c r="T83" s="13"/>
      <c r="U83" s="13"/>
      <c r="V83" s="13">
        <f t="shared" si="7"/>
        <v>0</v>
      </c>
      <c r="W83" s="13"/>
      <c r="X83" s="13"/>
      <c r="Y83" s="13"/>
      <c r="Z83" s="13">
        <f t="shared" si="8"/>
        <v>0</v>
      </c>
    </row>
    <row r="84" spans="1:26">
      <c r="A84" s="13" t="s">
        <v>163</v>
      </c>
      <c r="B84" s="2">
        <v>78</v>
      </c>
      <c r="C84" s="4">
        <v>650168400</v>
      </c>
      <c r="D84" s="13" t="s">
        <v>144</v>
      </c>
      <c r="E84" s="6" t="s">
        <v>72</v>
      </c>
      <c r="F84" s="13"/>
      <c r="G84" s="14" t="s">
        <v>163</v>
      </c>
      <c r="H84" s="13"/>
      <c r="I84" s="14"/>
      <c r="J84" s="13"/>
      <c r="K84" s="13"/>
      <c r="L84" s="24">
        <v>1689</v>
      </c>
      <c r="M84" s="13">
        <v>0</v>
      </c>
      <c r="N84" s="13">
        <f t="shared" si="9"/>
        <v>0</v>
      </c>
      <c r="O84" s="13"/>
      <c r="P84" s="13"/>
      <c r="Q84" s="13"/>
      <c r="R84" s="13">
        <f t="shared" si="10"/>
        <v>0</v>
      </c>
      <c r="S84" s="13"/>
      <c r="T84" s="13"/>
      <c r="U84" s="13"/>
      <c r="V84" s="13">
        <f t="shared" si="7"/>
        <v>0</v>
      </c>
      <c r="W84" s="13"/>
      <c r="X84" s="13"/>
      <c r="Y84" s="13"/>
      <c r="Z84" s="13">
        <f t="shared" si="8"/>
        <v>0</v>
      </c>
    </row>
    <row r="85" spans="1:26">
      <c r="A85" s="13" t="s">
        <v>163</v>
      </c>
      <c r="B85" s="2">
        <v>79</v>
      </c>
      <c r="C85" s="4">
        <v>650168600</v>
      </c>
      <c r="D85" s="13" t="s">
        <v>144</v>
      </c>
      <c r="E85" s="6" t="s">
        <v>73</v>
      </c>
      <c r="F85" s="13"/>
      <c r="G85" s="14" t="s">
        <v>163</v>
      </c>
      <c r="H85" s="13"/>
      <c r="I85" s="14"/>
      <c r="J85" s="13"/>
      <c r="K85" s="13"/>
      <c r="L85" s="24">
        <v>3740</v>
      </c>
      <c r="M85" s="13">
        <v>0</v>
      </c>
      <c r="N85" s="13">
        <f t="shared" si="9"/>
        <v>0</v>
      </c>
      <c r="O85" s="13"/>
      <c r="P85" s="13"/>
      <c r="Q85" s="13"/>
      <c r="R85" s="13">
        <f t="shared" si="10"/>
        <v>0</v>
      </c>
      <c r="S85" s="13"/>
      <c r="T85" s="13"/>
      <c r="U85" s="13"/>
      <c r="V85" s="13">
        <f t="shared" si="7"/>
        <v>0</v>
      </c>
      <c r="W85" s="13"/>
      <c r="X85" s="13"/>
      <c r="Y85" s="13"/>
      <c r="Z85" s="13">
        <f t="shared" si="8"/>
        <v>0</v>
      </c>
    </row>
    <row r="86" spans="1:26">
      <c r="A86" s="13" t="s">
        <v>163</v>
      </c>
      <c r="B86" s="2">
        <v>80</v>
      </c>
      <c r="C86" s="4">
        <v>650168700</v>
      </c>
      <c r="D86" s="13" t="s">
        <v>144</v>
      </c>
      <c r="E86" s="6" t="s">
        <v>74</v>
      </c>
      <c r="F86" s="13"/>
      <c r="G86" s="14" t="s">
        <v>163</v>
      </c>
      <c r="H86" s="13"/>
      <c r="I86" s="14"/>
      <c r="J86" s="13"/>
      <c r="K86" s="13"/>
      <c r="L86" s="24">
        <v>8182</v>
      </c>
      <c r="M86" s="13">
        <v>0</v>
      </c>
      <c r="N86" s="13">
        <f t="shared" si="9"/>
        <v>0</v>
      </c>
      <c r="O86" s="13"/>
      <c r="P86" s="13"/>
      <c r="Q86" s="13"/>
      <c r="R86" s="13">
        <f t="shared" si="10"/>
        <v>0</v>
      </c>
      <c r="S86" s="13"/>
      <c r="T86" s="13"/>
      <c r="U86" s="13"/>
      <c r="V86" s="13">
        <f t="shared" si="7"/>
        <v>0</v>
      </c>
      <c r="W86" s="13"/>
      <c r="X86" s="13"/>
      <c r="Y86" s="13"/>
      <c r="Z86" s="13">
        <f t="shared" si="8"/>
        <v>0</v>
      </c>
    </row>
    <row r="87" spans="1:26">
      <c r="A87" s="13" t="s">
        <v>163</v>
      </c>
      <c r="B87" s="2">
        <v>81</v>
      </c>
      <c r="C87" s="4">
        <v>650168800</v>
      </c>
      <c r="D87" s="13" t="s">
        <v>144</v>
      </c>
      <c r="E87" s="6" t="s">
        <v>75</v>
      </c>
      <c r="F87" s="13"/>
      <c r="G87" s="14" t="s">
        <v>163</v>
      </c>
      <c r="H87" s="13"/>
      <c r="I87" s="14"/>
      <c r="J87" s="13"/>
      <c r="K87" s="13"/>
      <c r="L87" s="24">
        <v>2525</v>
      </c>
      <c r="M87" s="13">
        <v>0</v>
      </c>
      <c r="N87" s="13">
        <f t="shared" si="9"/>
        <v>0</v>
      </c>
      <c r="O87" s="13"/>
      <c r="P87" s="13"/>
      <c r="Q87" s="13"/>
      <c r="R87" s="13">
        <f t="shared" si="10"/>
        <v>0</v>
      </c>
      <c r="S87" s="13"/>
      <c r="T87" s="13"/>
      <c r="U87" s="13"/>
      <c r="V87" s="13">
        <f t="shared" si="7"/>
        <v>0</v>
      </c>
      <c r="W87" s="13"/>
      <c r="X87" s="13"/>
      <c r="Y87" s="13"/>
      <c r="Z87" s="13">
        <f t="shared" si="8"/>
        <v>0</v>
      </c>
    </row>
    <row r="88" spans="1:26">
      <c r="A88" s="13" t="s">
        <v>163</v>
      </c>
      <c r="B88" s="2">
        <v>82</v>
      </c>
      <c r="C88" s="4">
        <v>650169100</v>
      </c>
      <c r="D88" s="13" t="s">
        <v>144</v>
      </c>
      <c r="E88" s="6" t="s">
        <v>76</v>
      </c>
      <c r="F88" s="13"/>
      <c r="G88" s="14" t="s">
        <v>163</v>
      </c>
      <c r="H88" s="13"/>
      <c r="I88" s="14"/>
      <c r="J88" s="13"/>
      <c r="K88" s="13"/>
      <c r="L88" s="13">
        <v>0</v>
      </c>
      <c r="M88" s="13">
        <v>0</v>
      </c>
      <c r="N88" s="13">
        <f t="shared" si="9"/>
        <v>0</v>
      </c>
      <c r="O88" s="13"/>
      <c r="P88" s="13"/>
      <c r="Q88" s="13"/>
      <c r="R88" s="13">
        <f t="shared" si="10"/>
        <v>0</v>
      </c>
      <c r="S88" s="13"/>
      <c r="T88" s="13"/>
      <c r="U88" s="13"/>
      <c r="V88" s="13">
        <f t="shared" si="7"/>
        <v>0</v>
      </c>
      <c r="W88" s="13"/>
      <c r="X88" s="13"/>
      <c r="Y88" s="13"/>
      <c r="Z88" s="13">
        <f t="shared" si="8"/>
        <v>0</v>
      </c>
    </row>
    <row r="89" spans="1:26">
      <c r="A89" s="13" t="s">
        <v>163</v>
      </c>
      <c r="B89" s="2">
        <v>83</v>
      </c>
      <c r="C89" s="4">
        <v>650170200</v>
      </c>
      <c r="D89" s="13" t="s">
        <v>144</v>
      </c>
      <c r="E89" s="6" t="s">
        <v>77</v>
      </c>
      <c r="F89" s="13"/>
      <c r="G89" s="14" t="s">
        <v>163</v>
      </c>
      <c r="H89" s="13"/>
      <c r="I89" s="14"/>
      <c r="J89" s="13"/>
      <c r="K89" s="13"/>
      <c r="L89" s="24">
        <v>6648</v>
      </c>
      <c r="M89" s="13">
        <v>0</v>
      </c>
      <c r="N89" s="13">
        <f t="shared" si="9"/>
        <v>0</v>
      </c>
      <c r="O89" s="36"/>
      <c r="P89" s="13"/>
      <c r="Q89" s="13"/>
      <c r="R89" s="13">
        <f t="shared" si="10"/>
        <v>0</v>
      </c>
      <c r="S89" s="13"/>
      <c r="T89" s="13"/>
      <c r="U89" s="13"/>
      <c r="V89" s="13">
        <f t="shared" si="7"/>
        <v>0</v>
      </c>
      <c r="W89" s="13"/>
      <c r="X89" s="13"/>
      <c r="Y89" s="13"/>
      <c r="Z89" s="13">
        <f t="shared" si="8"/>
        <v>0</v>
      </c>
    </row>
    <row r="90" spans="1:26">
      <c r="A90" s="13" t="s">
        <v>163</v>
      </c>
      <c r="B90" s="2">
        <v>84</v>
      </c>
      <c r="C90" s="4">
        <v>650171500</v>
      </c>
      <c r="D90" s="13" t="s">
        <v>144</v>
      </c>
      <c r="E90" s="6" t="s">
        <v>78</v>
      </c>
      <c r="F90" s="13"/>
      <c r="G90" s="14" t="s">
        <v>163</v>
      </c>
      <c r="H90" s="13"/>
      <c r="I90" s="14"/>
      <c r="J90" s="13"/>
      <c r="K90" s="13"/>
      <c r="L90" s="24">
        <v>5980</v>
      </c>
      <c r="M90" s="13">
        <v>0</v>
      </c>
      <c r="N90" s="13">
        <f t="shared" si="9"/>
        <v>0</v>
      </c>
      <c r="O90" s="13"/>
      <c r="P90" s="13"/>
      <c r="Q90" s="13"/>
      <c r="R90" s="13">
        <f t="shared" si="10"/>
        <v>0</v>
      </c>
      <c r="S90" s="13"/>
      <c r="T90" s="13"/>
      <c r="U90" s="13"/>
      <c r="V90" s="13">
        <f t="shared" si="7"/>
        <v>0</v>
      </c>
      <c r="W90" s="13"/>
      <c r="X90" s="13"/>
      <c r="Y90" s="13"/>
      <c r="Z90" s="13">
        <f t="shared" si="8"/>
        <v>0</v>
      </c>
    </row>
    <row r="91" spans="1:26">
      <c r="A91" s="13" t="s">
        <v>163</v>
      </c>
      <c r="B91" s="2">
        <v>85</v>
      </c>
      <c r="C91" s="4">
        <v>650172000</v>
      </c>
      <c r="D91" s="13" t="s">
        <v>144</v>
      </c>
      <c r="E91" s="6" t="s">
        <v>79</v>
      </c>
      <c r="F91" s="13"/>
      <c r="G91" s="14" t="s">
        <v>163</v>
      </c>
      <c r="H91" s="13"/>
      <c r="I91" s="14"/>
      <c r="J91" s="13"/>
      <c r="K91" s="13"/>
      <c r="L91" s="24">
        <v>4958</v>
      </c>
      <c r="M91" s="13">
        <v>0</v>
      </c>
      <c r="N91" s="13">
        <f t="shared" si="9"/>
        <v>0</v>
      </c>
      <c r="O91" s="13"/>
      <c r="P91" s="13"/>
      <c r="Q91" s="13"/>
      <c r="R91" s="13">
        <f t="shared" si="10"/>
        <v>0</v>
      </c>
      <c r="S91" s="13"/>
      <c r="T91" s="13"/>
      <c r="U91" s="13"/>
      <c r="V91" s="13">
        <f t="shared" si="7"/>
        <v>0</v>
      </c>
      <c r="W91" s="13"/>
      <c r="X91" s="13"/>
      <c r="Y91" s="13"/>
      <c r="Z91" s="13">
        <f t="shared" si="8"/>
        <v>0</v>
      </c>
    </row>
    <row r="92" spans="1:26">
      <c r="A92" s="13" t="s">
        <v>163</v>
      </c>
      <c r="B92" s="2">
        <v>86</v>
      </c>
      <c r="C92" s="4">
        <v>650172100</v>
      </c>
      <c r="D92" s="13" t="s">
        <v>144</v>
      </c>
      <c r="E92" s="6" t="s">
        <v>80</v>
      </c>
      <c r="F92" s="13"/>
      <c r="G92" s="14" t="s">
        <v>163</v>
      </c>
      <c r="H92" s="13"/>
      <c r="I92" s="14"/>
      <c r="J92" s="13"/>
      <c r="K92" s="13"/>
      <c r="L92" s="24">
        <v>2500</v>
      </c>
      <c r="M92" s="13">
        <v>0</v>
      </c>
      <c r="N92" s="13">
        <f t="shared" si="9"/>
        <v>0</v>
      </c>
      <c r="O92" s="13"/>
      <c r="P92" s="13"/>
      <c r="Q92" s="13"/>
      <c r="R92" s="13">
        <f t="shared" si="10"/>
        <v>0</v>
      </c>
      <c r="S92" s="13"/>
      <c r="T92" s="13"/>
      <c r="U92" s="13"/>
      <c r="V92" s="13">
        <f t="shared" si="7"/>
        <v>0</v>
      </c>
      <c r="W92" s="13"/>
      <c r="X92" s="13"/>
      <c r="Y92" s="13"/>
      <c r="Z92" s="13">
        <f t="shared" si="8"/>
        <v>0</v>
      </c>
    </row>
    <row r="93" spans="1:26">
      <c r="A93" s="13" t="s">
        <v>163</v>
      </c>
      <c r="B93" s="2">
        <v>87</v>
      </c>
      <c r="C93" s="4">
        <v>650172600</v>
      </c>
      <c r="D93" s="13" t="s">
        <v>144</v>
      </c>
      <c r="E93" s="6" t="s">
        <v>81</v>
      </c>
      <c r="F93" s="13"/>
      <c r="G93" s="14" t="s">
        <v>163</v>
      </c>
      <c r="H93" s="13"/>
      <c r="I93" s="14"/>
      <c r="J93" s="13"/>
      <c r="K93" s="13"/>
      <c r="L93" s="24">
        <v>6088</v>
      </c>
      <c r="M93" s="13">
        <v>0</v>
      </c>
      <c r="N93" s="13">
        <f t="shared" si="9"/>
        <v>0</v>
      </c>
      <c r="O93" s="13"/>
      <c r="P93" s="13"/>
      <c r="Q93" s="13"/>
      <c r="R93" s="13">
        <f t="shared" si="10"/>
        <v>0</v>
      </c>
      <c r="S93" s="13"/>
      <c r="T93" s="13"/>
      <c r="U93" s="13"/>
      <c r="V93" s="13">
        <f t="shared" si="7"/>
        <v>0</v>
      </c>
      <c r="W93" s="13"/>
      <c r="X93" s="13"/>
      <c r="Y93" s="13"/>
      <c r="Z93" s="13">
        <f t="shared" si="8"/>
        <v>0</v>
      </c>
    </row>
    <row r="94" spans="1:26">
      <c r="A94" s="13" t="s">
        <v>163</v>
      </c>
      <c r="B94" s="2">
        <v>88</v>
      </c>
      <c r="C94" s="4">
        <v>650172900</v>
      </c>
      <c r="D94" s="13" t="s">
        <v>144</v>
      </c>
      <c r="E94" s="6" t="s">
        <v>82</v>
      </c>
      <c r="F94" s="13"/>
      <c r="G94" s="14" t="s">
        <v>163</v>
      </c>
      <c r="H94" s="13"/>
      <c r="I94" s="14"/>
      <c r="J94" s="13"/>
      <c r="K94" s="13"/>
      <c r="L94" s="24">
        <v>1954</v>
      </c>
      <c r="M94" s="13">
        <v>0</v>
      </c>
      <c r="N94" s="13">
        <f t="shared" si="9"/>
        <v>0</v>
      </c>
      <c r="O94" s="13"/>
      <c r="P94" s="13"/>
      <c r="Q94" s="13"/>
      <c r="R94" s="13">
        <f t="shared" si="10"/>
        <v>0</v>
      </c>
      <c r="S94" s="13"/>
      <c r="T94" s="13"/>
      <c r="U94" s="13"/>
      <c r="V94" s="13">
        <f t="shared" si="7"/>
        <v>0</v>
      </c>
      <c r="W94" s="13"/>
      <c r="X94" s="13"/>
      <c r="Y94" s="13"/>
      <c r="Z94" s="13">
        <f t="shared" si="8"/>
        <v>0</v>
      </c>
    </row>
    <row r="95" spans="1:26">
      <c r="A95" s="13" t="s">
        <v>163</v>
      </c>
      <c r="B95" s="2">
        <v>89</v>
      </c>
      <c r="C95" s="4">
        <v>650173400</v>
      </c>
      <c r="D95" s="13" t="s">
        <v>144</v>
      </c>
      <c r="E95" s="6" t="s">
        <v>83</v>
      </c>
      <c r="F95" s="13"/>
      <c r="G95" s="14" t="s">
        <v>163</v>
      </c>
      <c r="H95" s="13"/>
      <c r="I95" s="14"/>
      <c r="J95" s="13"/>
      <c r="K95" s="13"/>
      <c r="L95" s="24">
        <v>6157</v>
      </c>
      <c r="M95" s="13">
        <v>0</v>
      </c>
      <c r="N95" s="13">
        <f t="shared" si="9"/>
        <v>0</v>
      </c>
      <c r="O95" s="13"/>
      <c r="P95" s="13"/>
      <c r="Q95" s="13"/>
      <c r="R95" s="13">
        <f t="shared" si="10"/>
        <v>0</v>
      </c>
      <c r="S95" s="13"/>
      <c r="T95" s="13"/>
      <c r="U95" s="13"/>
      <c r="V95" s="13">
        <f t="shared" si="7"/>
        <v>0</v>
      </c>
      <c r="W95" s="13"/>
      <c r="X95" s="13"/>
      <c r="Y95" s="13"/>
      <c r="Z95" s="13">
        <f t="shared" si="8"/>
        <v>0</v>
      </c>
    </row>
    <row r="96" spans="1:26">
      <c r="A96" s="13" t="s">
        <v>163</v>
      </c>
      <c r="B96" s="2">
        <v>90</v>
      </c>
      <c r="C96" s="4">
        <v>650173800</v>
      </c>
      <c r="D96" s="13" t="s">
        <v>144</v>
      </c>
      <c r="E96" s="6" t="s">
        <v>84</v>
      </c>
      <c r="F96" s="13"/>
      <c r="G96" s="14" t="s">
        <v>163</v>
      </c>
      <c r="H96" s="13"/>
      <c r="I96" s="14"/>
      <c r="J96" s="13"/>
      <c r="K96" s="13"/>
      <c r="L96" s="24">
        <v>2520</v>
      </c>
      <c r="M96" s="13">
        <v>0</v>
      </c>
      <c r="N96" s="13">
        <f t="shared" si="9"/>
        <v>0</v>
      </c>
      <c r="O96" s="13"/>
      <c r="P96" s="13"/>
      <c r="Q96" s="13"/>
      <c r="R96" s="13">
        <f t="shared" si="10"/>
        <v>0</v>
      </c>
      <c r="S96" s="13"/>
      <c r="T96" s="13"/>
      <c r="U96" s="13"/>
      <c r="V96" s="13">
        <f t="shared" si="7"/>
        <v>0</v>
      </c>
      <c r="W96" s="13"/>
      <c r="X96" s="13"/>
      <c r="Y96" s="13"/>
      <c r="Z96" s="13">
        <f t="shared" si="8"/>
        <v>0</v>
      </c>
    </row>
    <row r="97" spans="1:26">
      <c r="A97" s="13" t="s">
        <v>163</v>
      </c>
      <c r="B97" s="2">
        <v>91</v>
      </c>
      <c r="C97" s="4">
        <v>650174100</v>
      </c>
      <c r="D97" s="13" t="s">
        <v>144</v>
      </c>
      <c r="E97" s="6" t="s">
        <v>85</v>
      </c>
      <c r="F97" s="13"/>
      <c r="G97" s="14" t="s">
        <v>163</v>
      </c>
      <c r="H97" s="13"/>
      <c r="I97" s="14"/>
      <c r="J97" s="13"/>
      <c r="K97" s="13"/>
      <c r="L97" s="24">
        <v>5000</v>
      </c>
      <c r="M97" s="13">
        <v>0</v>
      </c>
      <c r="N97" s="13">
        <f t="shared" si="9"/>
        <v>0</v>
      </c>
      <c r="O97" s="13"/>
      <c r="P97" s="13"/>
      <c r="Q97" s="13"/>
      <c r="R97" s="13">
        <f t="shared" si="10"/>
        <v>0</v>
      </c>
      <c r="S97" s="13"/>
      <c r="T97" s="13"/>
      <c r="U97" s="13"/>
      <c r="V97" s="13">
        <f t="shared" si="7"/>
        <v>0</v>
      </c>
      <c r="W97" s="13"/>
      <c r="X97" s="13"/>
      <c r="Y97" s="13"/>
      <c r="Z97" s="13">
        <f t="shared" si="8"/>
        <v>0</v>
      </c>
    </row>
    <row r="98" spans="1:26">
      <c r="A98" s="13" t="s">
        <v>163</v>
      </c>
      <c r="B98" s="2">
        <v>92</v>
      </c>
      <c r="C98" s="4">
        <v>650174200</v>
      </c>
      <c r="D98" s="13" t="s">
        <v>144</v>
      </c>
      <c r="E98" s="6" t="s">
        <v>86</v>
      </c>
      <c r="F98" s="13"/>
      <c r="G98" s="14" t="s">
        <v>163</v>
      </c>
      <c r="H98" s="13"/>
      <c r="I98" s="14"/>
      <c r="J98" s="13"/>
      <c r="K98" s="13"/>
      <c r="L98" s="13">
        <v>0</v>
      </c>
      <c r="M98" s="13">
        <v>0</v>
      </c>
      <c r="N98" s="13">
        <f t="shared" si="9"/>
        <v>0</v>
      </c>
      <c r="O98" s="13"/>
      <c r="P98" s="13"/>
      <c r="Q98" s="13"/>
      <c r="R98" s="13">
        <f t="shared" si="10"/>
        <v>0</v>
      </c>
      <c r="S98" s="13"/>
      <c r="T98" s="13"/>
      <c r="U98" s="13"/>
      <c r="V98" s="13">
        <f t="shared" si="7"/>
        <v>0</v>
      </c>
      <c r="W98" s="13"/>
      <c r="X98" s="13"/>
      <c r="Y98" s="13"/>
      <c r="Z98" s="13">
        <f t="shared" si="8"/>
        <v>0</v>
      </c>
    </row>
    <row r="99" spans="1:26">
      <c r="A99" s="13" t="s">
        <v>163</v>
      </c>
      <c r="B99" s="2">
        <v>93</v>
      </c>
      <c r="C99" s="4">
        <v>650174900</v>
      </c>
      <c r="D99" s="13" t="s">
        <v>144</v>
      </c>
      <c r="E99" s="6" t="s">
        <v>87</v>
      </c>
      <c r="F99" s="13"/>
      <c r="G99" s="14" t="s">
        <v>163</v>
      </c>
      <c r="H99" s="13"/>
      <c r="I99" s="14"/>
      <c r="J99" s="13"/>
      <c r="K99" s="13"/>
      <c r="L99" s="24">
        <v>2570</v>
      </c>
      <c r="M99" s="13">
        <v>0</v>
      </c>
      <c r="N99" s="13">
        <f t="shared" si="9"/>
        <v>0</v>
      </c>
      <c r="O99" s="13"/>
      <c r="P99" s="13"/>
      <c r="Q99" s="13"/>
      <c r="R99" s="13">
        <f t="shared" si="10"/>
        <v>0</v>
      </c>
      <c r="S99" s="13"/>
      <c r="T99" s="13"/>
      <c r="U99" s="13"/>
      <c r="V99" s="13">
        <f t="shared" si="7"/>
        <v>0</v>
      </c>
      <c r="W99" s="13"/>
      <c r="X99" s="13"/>
      <c r="Y99" s="13"/>
      <c r="Z99" s="13">
        <f t="shared" si="8"/>
        <v>0</v>
      </c>
    </row>
    <row r="100" spans="1:26">
      <c r="A100" s="13" t="s">
        <v>163</v>
      </c>
      <c r="B100" s="2">
        <v>94</v>
      </c>
      <c r="C100" s="4">
        <v>650175700</v>
      </c>
      <c r="D100" s="13" t="s">
        <v>144</v>
      </c>
      <c r="E100" s="6" t="s">
        <v>88</v>
      </c>
      <c r="F100" s="13"/>
      <c r="G100" s="14" t="s">
        <v>163</v>
      </c>
      <c r="H100" s="13"/>
      <c r="I100" s="14"/>
      <c r="J100" s="13"/>
      <c r="K100" s="13"/>
      <c r="L100" s="24">
        <v>3976</v>
      </c>
      <c r="M100" s="13">
        <v>0</v>
      </c>
      <c r="N100" s="13">
        <f t="shared" si="9"/>
        <v>0</v>
      </c>
      <c r="O100" s="13"/>
      <c r="P100" s="13"/>
      <c r="Q100" s="13"/>
      <c r="R100" s="13">
        <f t="shared" si="10"/>
        <v>0</v>
      </c>
      <c r="S100" s="13"/>
      <c r="T100" s="13"/>
      <c r="U100" s="13"/>
      <c r="V100" s="13">
        <f t="shared" si="7"/>
        <v>0</v>
      </c>
      <c r="W100" s="13"/>
      <c r="X100" s="13"/>
      <c r="Y100" s="13"/>
      <c r="Z100" s="13">
        <f t="shared" si="8"/>
        <v>0</v>
      </c>
    </row>
    <row r="101" spans="1:26">
      <c r="A101" s="13" t="s">
        <v>163</v>
      </c>
      <c r="B101" s="2">
        <v>95</v>
      </c>
      <c r="C101" s="4">
        <v>650176600</v>
      </c>
      <c r="D101" s="13" t="s">
        <v>144</v>
      </c>
      <c r="E101" s="6" t="s">
        <v>89</v>
      </c>
      <c r="F101" s="13"/>
      <c r="G101" s="14" t="s">
        <v>163</v>
      </c>
      <c r="H101" s="13"/>
      <c r="I101" s="14"/>
      <c r="J101" s="13"/>
      <c r="K101" s="13"/>
      <c r="L101" s="24">
        <v>3576</v>
      </c>
      <c r="M101" s="13">
        <v>0</v>
      </c>
      <c r="N101" s="13">
        <f t="shared" si="9"/>
        <v>0</v>
      </c>
      <c r="O101" s="13"/>
      <c r="P101" s="13"/>
      <c r="Q101" s="13"/>
      <c r="R101" s="13">
        <f t="shared" si="10"/>
        <v>0</v>
      </c>
      <c r="S101" s="13"/>
      <c r="T101" s="13"/>
      <c r="U101" s="13"/>
      <c r="V101" s="13">
        <f t="shared" si="7"/>
        <v>0</v>
      </c>
      <c r="W101" s="13"/>
      <c r="X101" s="13"/>
      <c r="Y101" s="13"/>
      <c r="Z101" s="13">
        <f t="shared" si="8"/>
        <v>0</v>
      </c>
    </row>
    <row r="102" spans="1:26" ht="17.5" customHeight="1">
      <c r="A102" s="13" t="s">
        <v>214</v>
      </c>
      <c r="B102" s="2">
        <v>96</v>
      </c>
      <c r="C102" s="4">
        <v>650176700</v>
      </c>
      <c r="D102" s="13" t="s">
        <v>144</v>
      </c>
      <c r="E102" s="6" t="s">
        <v>165</v>
      </c>
      <c r="F102" s="13"/>
      <c r="G102" s="15">
        <v>78</v>
      </c>
      <c r="H102" s="13"/>
      <c r="I102" s="14"/>
      <c r="J102" s="13">
        <v>8000</v>
      </c>
      <c r="K102" s="13">
        <v>3000</v>
      </c>
      <c r="L102" s="13">
        <v>5380</v>
      </c>
      <c r="M102" s="13">
        <v>5000</v>
      </c>
      <c r="N102" s="13">
        <f>(I102+J102)-K102</f>
        <v>5000</v>
      </c>
      <c r="O102" s="13"/>
      <c r="P102" s="13"/>
      <c r="Q102" s="13"/>
      <c r="R102" s="13">
        <f t="shared" si="10"/>
        <v>5000</v>
      </c>
      <c r="S102" s="13"/>
      <c r="T102" s="13"/>
      <c r="U102" s="13"/>
      <c r="V102" s="13">
        <f t="shared" ref="V102:V138" si="11">R102+S102-T102</f>
        <v>5000</v>
      </c>
      <c r="W102" s="13"/>
      <c r="X102" s="13"/>
      <c r="Y102" s="13"/>
      <c r="Z102" s="13">
        <f t="shared" si="8"/>
        <v>5000</v>
      </c>
    </row>
    <row r="103" spans="1:26">
      <c r="A103" s="13" t="s">
        <v>163</v>
      </c>
      <c r="B103" s="2">
        <v>97</v>
      </c>
      <c r="C103" s="4">
        <v>650191200</v>
      </c>
      <c r="D103" s="13" t="s">
        <v>155</v>
      </c>
      <c r="E103" s="6" t="s">
        <v>90</v>
      </c>
      <c r="F103" s="13"/>
      <c r="G103" s="13">
        <v>0.85</v>
      </c>
      <c r="H103" s="13"/>
      <c r="I103" s="13">
        <v>818</v>
      </c>
      <c r="J103" s="13">
        <v>1000</v>
      </c>
      <c r="K103" s="13">
        <v>1000</v>
      </c>
      <c r="L103" s="13">
        <v>1000</v>
      </c>
      <c r="M103" s="13">
        <v>818</v>
      </c>
      <c r="N103" s="13">
        <f t="shared" ref="N103:N138" si="12">(I103+J103)-K103</f>
        <v>818</v>
      </c>
      <c r="O103" s="13"/>
      <c r="P103" s="13">
        <v>818</v>
      </c>
      <c r="Q103" s="13"/>
      <c r="R103" s="13">
        <f t="shared" si="10"/>
        <v>0</v>
      </c>
      <c r="S103" s="13"/>
      <c r="T103" s="13"/>
      <c r="U103" s="13"/>
      <c r="V103" s="13">
        <f t="shared" si="11"/>
        <v>0</v>
      </c>
      <c r="W103" s="13"/>
      <c r="X103" s="13"/>
      <c r="Y103" s="13"/>
      <c r="Z103" s="13">
        <f t="shared" si="8"/>
        <v>0</v>
      </c>
    </row>
    <row r="104" spans="1:26">
      <c r="A104" s="13" t="s">
        <v>163</v>
      </c>
      <c r="B104" s="2">
        <v>98</v>
      </c>
      <c r="C104" s="4">
        <v>650200600</v>
      </c>
      <c r="D104" s="13" t="s">
        <v>144</v>
      </c>
      <c r="E104" s="6" t="s">
        <v>91</v>
      </c>
      <c r="F104" s="13"/>
      <c r="G104" s="14" t="s">
        <v>163</v>
      </c>
      <c r="H104" s="13"/>
      <c r="I104" s="14"/>
      <c r="J104" s="13"/>
      <c r="K104" s="13"/>
      <c r="L104" s="24">
        <v>5335</v>
      </c>
      <c r="M104" s="13">
        <v>0</v>
      </c>
      <c r="N104" s="22">
        <f t="shared" si="12"/>
        <v>0</v>
      </c>
      <c r="O104" s="13"/>
      <c r="P104" s="13"/>
      <c r="Q104" s="13"/>
      <c r="R104" s="13">
        <f t="shared" si="10"/>
        <v>0</v>
      </c>
      <c r="S104" s="13"/>
      <c r="T104" s="13"/>
      <c r="U104" s="13"/>
      <c r="V104" s="13">
        <f t="shared" si="11"/>
        <v>0</v>
      </c>
      <c r="W104" s="13"/>
      <c r="X104" s="13"/>
      <c r="Y104" s="13"/>
      <c r="Z104" s="13">
        <f t="shared" si="8"/>
        <v>0</v>
      </c>
    </row>
    <row r="105" spans="1:26">
      <c r="A105" s="13" t="s">
        <v>163</v>
      </c>
      <c r="B105" s="2">
        <v>99</v>
      </c>
      <c r="C105" s="4">
        <v>650216900</v>
      </c>
      <c r="D105" s="13" t="s">
        <v>144</v>
      </c>
      <c r="E105" s="6" t="s">
        <v>92</v>
      </c>
      <c r="F105" s="13"/>
      <c r="G105" s="14" t="s">
        <v>163</v>
      </c>
      <c r="H105" s="13"/>
      <c r="I105" s="14"/>
      <c r="J105" s="13"/>
      <c r="K105" s="13"/>
      <c r="L105" s="24">
        <v>3940</v>
      </c>
      <c r="M105" s="13">
        <v>0</v>
      </c>
      <c r="N105" s="13">
        <f t="shared" si="12"/>
        <v>0</v>
      </c>
      <c r="O105" s="13"/>
      <c r="P105" s="13"/>
      <c r="Q105" s="13"/>
      <c r="R105" s="13">
        <f t="shared" si="10"/>
        <v>0</v>
      </c>
      <c r="S105" s="13"/>
      <c r="T105" s="13"/>
      <c r="U105" s="13"/>
      <c r="V105" s="13">
        <f t="shared" si="11"/>
        <v>0</v>
      </c>
      <c r="W105" s="13"/>
      <c r="X105" s="13"/>
      <c r="Y105" s="13"/>
      <c r="Z105" s="13">
        <f t="shared" si="8"/>
        <v>0</v>
      </c>
    </row>
    <row r="106" spans="1:26">
      <c r="A106" s="13" t="s">
        <v>163</v>
      </c>
      <c r="B106" s="2">
        <v>100</v>
      </c>
      <c r="C106" s="4">
        <v>650221500</v>
      </c>
      <c r="D106" s="13" t="s">
        <v>144</v>
      </c>
      <c r="E106" s="6" t="s">
        <v>93</v>
      </c>
      <c r="F106" s="13"/>
      <c r="G106" s="14" t="s">
        <v>163</v>
      </c>
      <c r="H106" s="13"/>
      <c r="I106" s="14"/>
      <c r="J106" s="13"/>
      <c r="K106" s="13"/>
      <c r="L106" s="24">
        <v>5300</v>
      </c>
      <c r="M106" s="13">
        <v>0</v>
      </c>
      <c r="N106" s="13">
        <f t="shared" si="12"/>
        <v>0</v>
      </c>
      <c r="O106" s="13"/>
      <c r="P106" s="13"/>
      <c r="Q106" s="13"/>
      <c r="R106" s="13">
        <f t="shared" si="10"/>
        <v>0</v>
      </c>
      <c r="S106" s="13"/>
      <c r="T106" s="13"/>
      <c r="U106" s="13"/>
      <c r="V106" s="13">
        <f t="shared" si="11"/>
        <v>0</v>
      </c>
      <c r="W106" s="13"/>
      <c r="X106" s="13"/>
      <c r="Y106" s="13"/>
      <c r="Z106" s="13">
        <f t="shared" si="8"/>
        <v>0</v>
      </c>
    </row>
    <row r="107" spans="1:26">
      <c r="A107" s="13" t="s">
        <v>163</v>
      </c>
      <c r="B107" s="2">
        <v>101</v>
      </c>
      <c r="C107" s="4">
        <v>650222600</v>
      </c>
      <c r="D107" s="13" t="s">
        <v>144</v>
      </c>
      <c r="E107" s="6" t="s">
        <v>94</v>
      </c>
      <c r="F107" s="13"/>
      <c r="G107" s="14" t="s">
        <v>163</v>
      </c>
      <c r="H107" s="13"/>
      <c r="I107" s="14"/>
      <c r="J107" s="13"/>
      <c r="K107" s="13"/>
      <c r="L107" s="24">
        <v>2890</v>
      </c>
      <c r="M107" s="13">
        <v>0</v>
      </c>
      <c r="N107" s="13">
        <f t="shared" si="12"/>
        <v>0</v>
      </c>
      <c r="O107" s="13"/>
      <c r="P107" s="13"/>
      <c r="Q107" s="13"/>
      <c r="R107" s="13">
        <f t="shared" si="10"/>
        <v>0</v>
      </c>
      <c r="S107" s="13"/>
      <c r="T107" s="13"/>
      <c r="U107" s="13"/>
      <c r="V107" s="13">
        <f t="shared" si="11"/>
        <v>0</v>
      </c>
      <c r="W107" s="13"/>
      <c r="X107" s="13"/>
      <c r="Y107" s="13"/>
      <c r="Z107" s="13">
        <f t="shared" si="8"/>
        <v>0</v>
      </c>
    </row>
    <row r="108" spans="1:26">
      <c r="A108" s="13" t="s">
        <v>163</v>
      </c>
      <c r="B108" s="2">
        <v>102</v>
      </c>
      <c r="C108" s="4">
        <v>650233800</v>
      </c>
      <c r="D108" s="13" t="s">
        <v>144</v>
      </c>
      <c r="E108" s="6" t="s">
        <v>95</v>
      </c>
      <c r="F108" s="13"/>
      <c r="G108" s="14" t="s">
        <v>163</v>
      </c>
      <c r="H108" s="13"/>
      <c r="I108" s="14"/>
      <c r="J108" s="13"/>
      <c r="K108" s="13"/>
      <c r="L108" s="24">
        <v>2900</v>
      </c>
      <c r="M108" s="13">
        <v>0</v>
      </c>
      <c r="N108" s="13">
        <f t="shared" si="12"/>
        <v>0</v>
      </c>
      <c r="O108" s="13"/>
      <c r="P108" s="13"/>
      <c r="Q108" s="13"/>
      <c r="R108" s="13">
        <f t="shared" si="10"/>
        <v>0</v>
      </c>
      <c r="S108" s="13"/>
      <c r="T108" s="13"/>
      <c r="U108" s="13"/>
      <c r="V108" s="13">
        <f t="shared" si="11"/>
        <v>0</v>
      </c>
      <c r="W108" s="13"/>
      <c r="X108" s="13"/>
      <c r="Y108" s="13"/>
      <c r="Z108" s="13">
        <f t="shared" si="8"/>
        <v>0</v>
      </c>
    </row>
    <row r="109" spans="1:26">
      <c r="A109" s="13" t="s">
        <v>215</v>
      </c>
      <c r="B109" s="2">
        <v>103</v>
      </c>
      <c r="C109" s="4">
        <v>650245000</v>
      </c>
      <c r="D109" s="13" t="s">
        <v>155</v>
      </c>
      <c r="E109" s="6" t="s">
        <v>96</v>
      </c>
      <c r="F109" s="13"/>
      <c r="G109" s="13">
        <v>6</v>
      </c>
      <c r="H109" s="13"/>
      <c r="I109" s="13">
        <v>1000</v>
      </c>
      <c r="J109" s="13">
        <v>1000</v>
      </c>
      <c r="K109" s="13"/>
      <c r="L109" s="24">
        <v>0</v>
      </c>
      <c r="M109" s="13">
        <v>2000</v>
      </c>
      <c r="N109" s="13">
        <f t="shared" si="12"/>
        <v>2000</v>
      </c>
      <c r="O109" s="13"/>
      <c r="P109" s="13">
        <v>1000</v>
      </c>
      <c r="Q109" s="13"/>
      <c r="R109" s="13">
        <f t="shared" si="10"/>
        <v>1000</v>
      </c>
      <c r="S109" s="13"/>
      <c r="T109" s="13">
        <v>400</v>
      </c>
      <c r="U109" s="13"/>
      <c r="V109" s="13">
        <f t="shared" si="11"/>
        <v>600</v>
      </c>
      <c r="W109" s="13"/>
      <c r="X109" s="13">
        <v>160</v>
      </c>
      <c r="Y109" s="13"/>
      <c r="Z109" s="13">
        <f t="shared" si="8"/>
        <v>440</v>
      </c>
    </row>
    <row r="110" spans="1:26">
      <c r="A110" s="13" t="s">
        <v>163</v>
      </c>
      <c r="B110" s="2">
        <v>104</v>
      </c>
      <c r="C110" s="4">
        <v>650247100</v>
      </c>
      <c r="D110" s="13" t="s">
        <v>144</v>
      </c>
      <c r="E110" s="6" t="s">
        <v>228</v>
      </c>
      <c r="F110" s="13"/>
      <c r="G110" s="14" t="s">
        <v>163</v>
      </c>
      <c r="H110" s="13"/>
      <c r="I110" s="14"/>
      <c r="J110" s="13"/>
      <c r="K110" s="13"/>
      <c r="L110" s="13">
        <v>0</v>
      </c>
      <c r="M110" s="13">
        <v>0</v>
      </c>
      <c r="N110" s="22">
        <f t="shared" si="12"/>
        <v>0</v>
      </c>
      <c r="O110" s="13"/>
      <c r="P110" s="13"/>
      <c r="Q110" s="13"/>
      <c r="R110" s="13">
        <f t="shared" si="10"/>
        <v>0</v>
      </c>
      <c r="S110" s="13"/>
      <c r="T110" s="13"/>
      <c r="U110" s="13"/>
      <c r="V110" s="13">
        <f t="shared" si="11"/>
        <v>0</v>
      </c>
      <c r="W110" s="13"/>
      <c r="X110" s="13"/>
      <c r="Y110" s="13"/>
      <c r="Z110" s="13">
        <f t="shared" si="8"/>
        <v>0</v>
      </c>
    </row>
    <row r="111" spans="1:26">
      <c r="A111" s="13" t="s">
        <v>163</v>
      </c>
      <c r="B111" s="2">
        <v>105</v>
      </c>
      <c r="C111" s="4">
        <v>660047701</v>
      </c>
      <c r="D111" s="13" t="s">
        <v>158</v>
      </c>
      <c r="E111" s="6" t="s">
        <v>98</v>
      </c>
      <c r="F111" s="13"/>
      <c r="G111" s="13">
        <v>4.49</v>
      </c>
      <c r="H111" s="13"/>
      <c r="I111" s="13">
        <v>2599</v>
      </c>
      <c r="J111" s="13"/>
      <c r="K111" s="13">
        <v>543</v>
      </c>
      <c r="L111" s="13">
        <v>543</v>
      </c>
      <c r="M111" s="13">
        <v>2056</v>
      </c>
      <c r="N111" s="13">
        <f t="shared" si="12"/>
        <v>2056</v>
      </c>
      <c r="O111" s="13"/>
      <c r="P111" s="13">
        <v>2056</v>
      </c>
      <c r="Q111" s="13"/>
      <c r="R111" s="13">
        <f t="shared" si="10"/>
        <v>0</v>
      </c>
      <c r="S111" s="13"/>
      <c r="T111" s="13"/>
      <c r="U111" s="13"/>
      <c r="V111" s="13">
        <f t="shared" si="11"/>
        <v>0</v>
      </c>
      <c r="W111" s="13"/>
      <c r="X111" s="13"/>
      <c r="Y111" s="13"/>
      <c r="Z111" s="13">
        <f t="shared" si="8"/>
        <v>0</v>
      </c>
    </row>
    <row r="112" spans="1:26">
      <c r="A112" s="13" t="s">
        <v>214</v>
      </c>
      <c r="B112" s="2">
        <v>106</v>
      </c>
      <c r="C112" s="4">
        <v>660049100</v>
      </c>
      <c r="D112" s="13" t="s">
        <v>158</v>
      </c>
      <c r="E112" s="6" t="s">
        <v>99</v>
      </c>
      <c r="F112" s="13"/>
      <c r="G112" s="13">
        <v>8.2799999999999994</v>
      </c>
      <c r="H112" s="13"/>
      <c r="I112" s="13">
        <v>225</v>
      </c>
      <c r="J112" s="13"/>
      <c r="K112" s="13">
        <v>40</v>
      </c>
      <c r="L112" s="13">
        <v>40</v>
      </c>
      <c r="M112" s="13">
        <v>185</v>
      </c>
      <c r="N112" s="13">
        <f t="shared" si="12"/>
        <v>185</v>
      </c>
      <c r="O112" s="13"/>
      <c r="P112" s="13">
        <v>105</v>
      </c>
      <c r="Q112" s="13"/>
      <c r="R112" s="13">
        <f t="shared" si="10"/>
        <v>80</v>
      </c>
      <c r="S112" s="13"/>
      <c r="T112" s="13">
        <v>60</v>
      </c>
      <c r="U112" s="13"/>
      <c r="V112" s="13">
        <f t="shared" si="11"/>
        <v>20</v>
      </c>
      <c r="W112" s="13"/>
      <c r="X112" s="13"/>
      <c r="Y112" s="13"/>
      <c r="Z112" s="13">
        <f t="shared" si="8"/>
        <v>20</v>
      </c>
    </row>
    <row r="113" spans="1:26">
      <c r="A113" s="13" t="s">
        <v>163</v>
      </c>
      <c r="B113" s="2">
        <v>107</v>
      </c>
      <c r="C113" s="4">
        <v>660049400</v>
      </c>
      <c r="D113" s="13" t="s">
        <v>158</v>
      </c>
      <c r="E113" s="6" t="s">
        <v>100</v>
      </c>
      <c r="F113" s="13"/>
      <c r="G113" s="13">
        <v>7.36</v>
      </c>
      <c r="H113" s="13"/>
      <c r="I113" s="13">
        <v>2000</v>
      </c>
      <c r="J113" s="13"/>
      <c r="K113" s="13">
        <v>1000</v>
      </c>
      <c r="L113" s="13">
        <v>1000</v>
      </c>
      <c r="M113" s="13">
        <v>1000</v>
      </c>
      <c r="N113" s="13">
        <f t="shared" si="12"/>
        <v>1000</v>
      </c>
      <c r="O113" s="13"/>
      <c r="P113" s="13">
        <v>1000</v>
      </c>
      <c r="Q113" s="13"/>
      <c r="R113" s="13">
        <f t="shared" si="10"/>
        <v>0</v>
      </c>
      <c r="S113" s="13"/>
      <c r="T113" s="13"/>
      <c r="U113" s="13"/>
      <c r="V113" s="13">
        <f t="shared" si="11"/>
        <v>0</v>
      </c>
      <c r="W113" s="13"/>
      <c r="X113" s="13"/>
      <c r="Y113" s="13"/>
      <c r="Z113" s="13">
        <f t="shared" si="8"/>
        <v>0</v>
      </c>
    </row>
    <row r="114" spans="1:26">
      <c r="A114" s="13" t="s">
        <v>163</v>
      </c>
      <c r="B114" s="2">
        <v>108</v>
      </c>
      <c r="C114" s="4">
        <v>660049601</v>
      </c>
      <c r="D114" s="13" t="s">
        <v>158</v>
      </c>
      <c r="E114" s="6" t="s">
        <v>101</v>
      </c>
      <c r="F114" s="13"/>
      <c r="G114" s="13">
        <v>4.1399999999999997</v>
      </c>
      <c r="H114" s="13"/>
      <c r="I114" s="13">
        <v>1000</v>
      </c>
      <c r="J114" s="13"/>
      <c r="K114" s="13">
        <v>1000</v>
      </c>
      <c r="L114" s="13">
        <v>1000</v>
      </c>
      <c r="M114" s="13">
        <v>0</v>
      </c>
      <c r="N114" s="13">
        <f t="shared" si="12"/>
        <v>0</v>
      </c>
      <c r="O114" s="13"/>
      <c r="P114" s="13"/>
      <c r="Q114" s="13"/>
      <c r="R114" s="13">
        <f t="shared" si="10"/>
        <v>0</v>
      </c>
      <c r="S114" s="13"/>
      <c r="T114" s="13"/>
      <c r="U114" s="13"/>
      <c r="V114" s="13">
        <f t="shared" si="11"/>
        <v>0</v>
      </c>
      <c r="W114" s="13"/>
      <c r="X114" s="13"/>
      <c r="Y114" s="13"/>
      <c r="Z114" s="13">
        <f t="shared" si="8"/>
        <v>0</v>
      </c>
    </row>
    <row r="115" spans="1:26">
      <c r="A115" s="13" t="s">
        <v>215</v>
      </c>
      <c r="B115" s="2">
        <v>109</v>
      </c>
      <c r="C115" s="4">
        <v>660053900</v>
      </c>
      <c r="D115" s="13" t="s">
        <v>158</v>
      </c>
      <c r="E115" s="6" t="s">
        <v>102</v>
      </c>
      <c r="F115" s="13"/>
      <c r="G115" s="13">
        <v>4.2</v>
      </c>
      <c r="H115" s="13"/>
      <c r="I115" s="13">
        <v>486</v>
      </c>
      <c r="J115" s="13">
        <v>400</v>
      </c>
      <c r="K115" s="13">
        <v>160</v>
      </c>
      <c r="L115" s="13">
        <v>160</v>
      </c>
      <c r="M115" s="13">
        <v>726</v>
      </c>
      <c r="N115" s="13">
        <f t="shared" si="12"/>
        <v>726</v>
      </c>
      <c r="O115" s="13"/>
      <c r="P115" s="13">
        <v>420</v>
      </c>
      <c r="Q115" s="13"/>
      <c r="R115" s="13">
        <f t="shared" si="10"/>
        <v>306</v>
      </c>
      <c r="S115" s="13"/>
      <c r="T115" s="13">
        <v>266</v>
      </c>
      <c r="U115" s="13"/>
      <c r="V115" s="13">
        <f t="shared" si="11"/>
        <v>40</v>
      </c>
      <c r="W115" s="13"/>
      <c r="X115" s="13"/>
      <c r="Y115" s="13"/>
      <c r="Z115" s="13">
        <f t="shared" si="8"/>
        <v>40</v>
      </c>
    </row>
    <row r="116" spans="1:26">
      <c r="A116" s="13" t="s">
        <v>214</v>
      </c>
      <c r="B116" s="2">
        <v>110</v>
      </c>
      <c r="C116" s="4">
        <v>660055300</v>
      </c>
      <c r="D116" s="13" t="s">
        <v>158</v>
      </c>
      <c r="E116" s="6" t="s">
        <v>103</v>
      </c>
      <c r="F116" s="13"/>
      <c r="G116" s="13">
        <v>5.75</v>
      </c>
      <c r="H116" s="13"/>
      <c r="I116" s="13">
        <v>500</v>
      </c>
      <c r="J116" s="13"/>
      <c r="K116" s="13">
        <v>100</v>
      </c>
      <c r="L116" s="13">
        <v>100</v>
      </c>
      <c r="M116" s="13">
        <v>400</v>
      </c>
      <c r="N116" s="13">
        <f t="shared" si="12"/>
        <v>400</v>
      </c>
      <c r="O116" s="13"/>
      <c r="P116" s="13">
        <v>260</v>
      </c>
      <c r="Q116" s="13"/>
      <c r="R116" s="13">
        <f t="shared" si="10"/>
        <v>140</v>
      </c>
      <c r="S116" s="13"/>
      <c r="T116" s="13">
        <v>110</v>
      </c>
      <c r="U116" s="13"/>
      <c r="V116" s="13">
        <f t="shared" si="11"/>
        <v>30</v>
      </c>
      <c r="W116" s="13"/>
      <c r="X116" s="13"/>
      <c r="Y116" s="13"/>
      <c r="Z116" s="13">
        <f t="shared" si="8"/>
        <v>30</v>
      </c>
    </row>
    <row r="117" spans="1:26">
      <c r="A117" s="13" t="s">
        <v>215</v>
      </c>
      <c r="B117" s="2">
        <v>111</v>
      </c>
      <c r="C117" s="4">
        <v>660061400</v>
      </c>
      <c r="D117" s="13" t="s">
        <v>158</v>
      </c>
      <c r="E117" s="6" t="s">
        <v>104</v>
      </c>
      <c r="F117" s="13"/>
      <c r="G117" s="13">
        <v>0.6</v>
      </c>
      <c r="H117" s="13"/>
      <c r="I117" s="13">
        <v>369</v>
      </c>
      <c r="J117" s="13">
        <v>400</v>
      </c>
      <c r="K117" s="13">
        <v>80</v>
      </c>
      <c r="L117" s="13">
        <v>80</v>
      </c>
      <c r="M117" s="13">
        <v>689</v>
      </c>
      <c r="N117" s="13">
        <f t="shared" si="12"/>
        <v>689</v>
      </c>
      <c r="O117" s="13"/>
      <c r="P117" s="13">
        <v>210</v>
      </c>
      <c r="Q117" s="13"/>
      <c r="R117" s="13">
        <f t="shared" si="10"/>
        <v>479</v>
      </c>
      <c r="S117" s="13"/>
      <c r="T117" s="13">
        <v>129</v>
      </c>
      <c r="U117" s="13"/>
      <c r="V117" s="13">
        <f t="shared" si="11"/>
        <v>350</v>
      </c>
      <c r="W117" s="13"/>
      <c r="X117" s="13"/>
      <c r="Y117" s="13"/>
      <c r="Z117" s="13">
        <f t="shared" si="8"/>
        <v>350</v>
      </c>
    </row>
    <row r="118" spans="1:26">
      <c r="A118" s="13" t="s">
        <v>214</v>
      </c>
      <c r="B118" s="2">
        <v>112</v>
      </c>
      <c r="C118" s="4">
        <v>660067900</v>
      </c>
      <c r="D118" s="13" t="s">
        <v>159</v>
      </c>
      <c r="E118" s="6" t="s">
        <v>105</v>
      </c>
      <c r="F118" s="13"/>
      <c r="G118" s="13">
        <v>9.6999999999999993</v>
      </c>
      <c r="H118" s="13"/>
      <c r="I118" s="13">
        <v>8000</v>
      </c>
      <c r="J118" s="13"/>
      <c r="K118" s="13">
        <v>4000</v>
      </c>
      <c r="L118" s="13">
        <v>9050</v>
      </c>
      <c r="M118" s="13">
        <v>4000</v>
      </c>
      <c r="N118" s="13">
        <f t="shared" si="12"/>
        <v>4000</v>
      </c>
      <c r="O118" s="13"/>
      <c r="P118" s="13"/>
      <c r="Q118" s="13"/>
      <c r="R118" s="13">
        <f t="shared" si="10"/>
        <v>4000</v>
      </c>
      <c r="S118" s="13"/>
      <c r="T118" s="13"/>
      <c r="U118" s="13"/>
      <c r="V118" s="13">
        <f t="shared" si="11"/>
        <v>4000</v>
      </c>
      <c r="W118" s="13"/>
      <c r="X118" s="13"/>
      <c r="Y118" s="13"/>
      <c r="Z118" s="13">
        <f t="shared" si="8"/>
        <v>4000</v>
      </c>
    </row>
    <row r="119" spans="1:26">
      <c r="A119" s="13" t="s">
        <v>217</v>
      </c>
      <c r="B119" s="2">
        <v>113</v>
      </c>
      <c r="C119" s="4">
        <v>660068300</v>
      </c>
      <c r="D119" s="13" t="s">
        <v>144</v>
      </c>
      <c r="E119" s="6" t="s">
        <v>106</v>
      </c>
      <c r="F119" s="13"/>
      <c r="G119" s="13">
        <v>2.2999999999999998</v>
      </c>
      <c r="H119" s="13"/>
      <c r="I119" s="13">
        <v>600</v>
      </c>
      <c r="J119" s="13"/>
      <c r="K119" s="13">
        <v>120</v>
      </c>
      <c r="L119" s="24">
        <v>120</v>
      </c>
      <c r="M119" s="13">
        <v>480</v>
      </c>
      <c r="N119" s="13">
        <f t="shared" si="12"/>
        <v>480</v>
      </c>
      <c r="O119" s="13"/>
      <c r="P119" s="13">
        <v>315</v>
      </c>
      <c r="Q119" s="13"/>
      <c r="R119" s="13">
        <f t="shared" si="10"/>
        <v>165</v>
      </c>
      <c r="S119" s="13"/>
      <c r="T119" s="13">
        <v>165</v>
      </c>
      <c r="U119" s="13"/>
      <c r="V119" s="13">
        <f t="shared" si="11"/>
        <v>0</v>
      </c>
      <c r="W119" s="13"/>
      <c r="X119" s="13"/>
      <c r="Y119" s="13"/>
      <c r="Z119" s="13">
        <f t="shared" si="8"/>
        <v>0</v>
      </c>
    </row>
    <row r="120" spans="1:26">
      <c r="A120" s="13" t="s">
        <v>217</v>
      </c>
      <c r="B120" s="2">
        <v>114</v>
      </c>
      <c r="C120" s="4">
        <v>660070600</v>
      </c>
      <c r="D120" s="13" t="s">
        <v>144</v>
      </c>
      <c r="E120" s="6" t="s">
        <v>107</v>
      </c>
      <c r="F120" s="13"/>
      <c r="G120" s="13">
        <v>44.5</v>
      </c>
      <c r="H120" s="13"/>
      <c r="I120" s="13">
        <v>579</v>
      </c>
      <c r="J120" s="13"/>
      <c r="K120" s="13"/>
      <c r="L120" s="24">
        <v>0</v>
      </c>
      <c r="M120" s="13">
        <v>579</v>
      </c>
      <c r="N120" s="13">
        <f t="shared" si="12"/>
        <v>579</v>
      </c>
      <c r="O120" s="13"/>
      <c r="P120" s="13">
        <v>79</v>
      </c>
      <c r="Q120" s="13"/>
      <c r="R120" s="13">
        <f t="shared" si="10"/>
        <v>500</v>
      </c>
      <c r="S120" s="13"/>
      <c r="T120" s="13">
        <v>200</v>
      </c>
      <c r="U120" s="13"/>
      <c r="V120" s="13">
        <f t="shared" si="11"/>
        <v>300</v>
      </c>
      <c r="W120" s="13"/>
      <c r="X120" s="13">
        <v>100</v>
      </c>
      <c r="Y120" s="13"/>
      <c r="Z120" s="13">
        <f t="shared" si="8"/>
        <v>200</v>
      </c>
    </row>
    <row r="121" spans="1:26">
      <c r="A121" s="13" t="s">
        <v>214</v>
      </c>
      <c r="B121" s="2">
        <v>115</v>
      </c>
      <c r="C121" s="4">
        <v>660071800</v>
      </c>
      <c r="D121" s="13" t="s">
        <v>159</v>
      </c>
      <c r="E121" s="6" t="s">
        <v>221</v>
      </c>
      <c r="F121" s="13"/>
      <c r="G121" s="13">
        <v>4.5999999999999996</v>
      </c>
      <c r="H121" s="13"/>
      <c r="I121" s="13">
        <v>1250</v>
      </c>
      <c r="J121" s="13"/>
      <c r="K121" s="13">
        <v>250</v>
      </c>
      <c r="L121" s="13">
        <v>250</v>
      </c>
      <c r="M121" s="13">
        <v>1000</v>
      </c>
      <c r="N121" s="13">
        <f t="shared" si="12"/>
        <v>1000</v>
      </c>
      <c r="O121" s="13"/>
      <c r="P121" s="13"/>
      <c r="Q121" s="13"/>
      <c r="R121" s="13">
        <f>N121+O121-P121</f>
        <v>1000</v>
      </c>
      <c r="S121" s="13"/>
      <c r="T121" s="13">
        <v>250</v>
      </c>
      <c r="U121" s="13"/>
      <c r="V121" s="13">
        <f t="shared" si="11"/>
        <v>750</v>
      </c>
      <c r="W121" s="13"/>
      <c r="X121" s="13"/>
      <c r="Y121" s="13"/>
      <c r="Z121" s="13">
        <f>V121+W121-X121</f>
        <v>750</v>
      </c>
    </row>
    <row r="122" spans="1:26">
      <c r="A122" s="13" t="s">
        <v>163</v>
      </c>
      <c r="B122" s="17">
        <v>116</v>
      </c>
      <c r="C122" s="19">
        <v>660080500</v>
      </c>
      <c r="D122" s="18" t="s">
        <v>159</v>
      </c>
      <c r="E122" s="20" t="s">
        <v>224</v>
      </c>
      <c r="F122" s="18"/>
      <c r="G122" s="34" t="s">
        <v>163</v>
      </c>
      <c r="H122" s="18"/>
      <c r="I122" s="34"/>
      <c r="J122" s="18"/>
      <c r="K122" s="18"/>
      <c r="L122" s="18">
        <v>563</v>
      </c>
      <c r="M122" s="18">
        <v>0</v>
      </c>
      <c r="N122" s="35">
        <f t="shared" si="12"/>
        <v>0</v>
      </c>
      <c r="O122" s="13"/>
      <c r="P122" s="13"/>
      <c r="Q122" s="13"/>
      <c r="R122" s="13">
        <f>N122+O122-P122</f>
        <v>0</v>
      </c>
      <c r="S122" s="13"/>
      <c r="T122" s="13"/>
      <c r="U122" s="13"/>
      <c r="V122" s="13">
        <f t="shared" si="11"/>
        <v>0</v>
      </c>
      <c r="W122" s="13"/>
      <c r="X122" s="13"/>
      <c r="Y122" s="13"/>
      <c r="Z122" s="13">
        <f t="shared" ref="Z122:Z138" si="13">V122+W122-X122</f>
        <v>0</v>
      </c>
    </row>
    <row r="123" spans="1:26">
      <c r="A123" s="13" t="s">
        <v>217</v>
      </c>
      <c r="B123" s="2">
        <v>117</v>
      </c>
      <c r="C123" s="4">
        <v>660084100</v>
      </c>
      <c r="D123" s="13" t="s">
        <v>159</v>
      </c>
      <c r="E123" s="6" t="s">
        <v>110</v>
      </c>
      <c r="F123" s="13"/>
      <c r="G123" s="15">
        <v>5.0999999999999996</v>
      </c>
      <c r="H123" s="15"/>
      <c r="I123" s="15">
        <v>3000</v>
      </c>
      <c r="J123" s="13"/>
      <c r="K123" s="13"/>
      <c r="L123" s="24">
        <v>0</v>
      </c>
      <c r="M123" s="13">
        <v>3000</v>
      </c>
      <c r="N123" s="13">
        <f t="shared" si="12"/>
        <v>3000</v>
      </c>
      <c r="O123" s="13"/>
      <c r="P123" s="13">
        <v>1500</v>
      </c>
      <c r="Q123" s="13"/>
      <c r="R123" s="13">
        <f>N123+O123-P123</f>
        <v>1500</v>
      </c>
      <c r="S123" s="13"/>
      <c r="T123" s="13"/>
      <c r="U123" s="13"/>
      <c r="V123" s="13">
        <f t="shared" si="11"/>
        <v>1500</v>
      </c>
      <c r="W123" s="13"/>
      <c r="X123" s="13">
        <v>160</v>
      </c>
      <c r="Y123" s="13"/>
      <c r="Z123" s="13">
        <f t="shared" si="13"/>
        <v>1340</v>
      </c>
    </row>
    <row r="124" spans="1:26">
      <c r="A124" s="13" t="s">
        <v>163</v>
      </c>
      <c r="B124" s="2">
        <v>118</v>
      </c>
      <c r="C124" s="4">
        <v>660117000</v>
      </c>
      <c r="D124" s="13" t="s">
        <v>159</v>
      </c>
      <c r="E124" s="6" t="s">
        <v>225</v>
      </c>
      <c r="F124" s="13"/>
      <c r="G124" s="14" t="s">
        <v>163</v>
      </c>
      <c r="H124" s="13"/>
      <c r="I124" s="14"/>
      <c r="J124" s="13"/>
      <c r="K124" s="13"/>
      <c r="L124" s="24">
        <v>3328</v>
      </c>
      <c r="M124" s="13">
        <v>0</v>
      </c>
      <c r="N124" s="22">
        <f t="shared" si="12"/>
        <v>0</v>
      </c>
      <c r="O124" s="13"/>
      <c r="P124" s="13"/>
      <c r="Q124" s="13"/>
      <c r="R124" s="13">
        <f t="shared" si="10"/>
        <v>0</v>
      </c>
      <c r="S124" s="13"/>
      <c r="T124" s="13"/>
      <c r="U124" s="13"/>
      <c r="V124" s="13">
        <f t="shared" si="11"/>
        <v>0</v>
      </c>
      <c r="W124" s="13"/>
      <c r="X124" s="13"/>
      <c r="Y124" s="13"/>
      <c r="Z124" s="13">
        <f t="shared" si="13"/>
        <v>0</v>
      </c>
    </row>
    <row r="125" spans="1:26">
      <c r="A125" s="13" t="s">
        <v>217</v>
      </c>
      <c r="B125" s="2">
        <v>119</v>
      </c>
      <c r="C125" s="4">
        <v>660121400</v>
      </c>
      <c r="D125" s="13" t="s">
        <v>144</v>
      </c>
      <c r="E125" s="6" t="s">
        <v>112</v>
      </c>
      <c r="F125" s="13"/>
      <c r="G125" s="13">
        <v>55</v>
      </c>
      <c r="H125" s="13"/>
      <c r="I125" s="13">
        <v>4027</v>
      </c>
      <c r="J125" s="13"/>
      <c r="K125" s="13"/>
      <c r="L125" s="13">
        <v>0</v>
      </c>
      <c r="M125" s="13">
        <v>4027</v>
      </c>
      <c r="N125" s="13">
        <f t="shared" si="12"/>
        <v>4027</v>
      </c>
      <c r="O125" s="13"/>
      <c r="P125" s="13">
        <v>427</v>
      </c>
      <c r="Q125" s="13"/>
      <c r="R125" s="13">
        <f t="shared" si="10"/>
        <v>3600</v>
      </c>
      <c r="S125" s="13"/>
      <c r="T125" s="13">
        <v>960</v>
      </c>
      <c r="U125" s="13"/>
      <c r="V125" s="13">
        <f t="shared" si="11"/>
        <v>2640</v>
      </c>
      <c r="W125" s="13"/>
      <c r="X125" s="13"/>
      <c r="Y125" s="13"/>
      <c r="Z125" s="13">
        <f t="shared" si="13"/>
        <v>2640</v>
      </c>
    </row>
    <row r="126" spans="1:26">
      <c r="A126" s="13" t="s">
        <v>217</v>
      </c>
      <c r="B126" s="2">
        <v>120</v>
      </c>
      <c r="C126" s="4">
        <v>660121600</v>
      </c>
      <c r="D126" s="13" t="s">
        <v>160</v>
      </c>
      <c r="E126" s="6" t="s">
        <v>223</v>
      </c>
      <c r="F126" s="13"/>
      <c r="G126" s="13">
        <v>435</v>
      </c>
      <c r="H126" s="13"/>
      <c r="I126" s="13">
        <v>232</v>
      </c>
      <c r="J126" s="13">
        <v>400</v>
      </c>
      <c r="K126" s="13"/>
      <c r="L126" s="13">
        <v>0</v>
      </c>
      <c r="M126" s="13">
        <v>632</v>
      </c>
      <c r="N126" s="13">
        <f t="shared" si="12"/>
        <v>632</v>
      </c>
      <c r="O126" s="13"/>
      <c r="P126" s="13">
        <v>240</v>
      </c>
      <c r="Q126" s="13"/>
      <c r="R126" s="13">
        <f t="shared" si="10"/>
        <v>392</v>
      </c>
      <c r="S126" s="13"/>
      <c r="T126" s="13">
        <v>392</v>
      </c>
      <c r="U126" s="13"/>
      <c r="V126" s="13">
        <f t="shared" si="11"/>
        <v>0</v>
      </c>
      <c r="W126" s="13"/>
      <c r="X126" s="13"/>
      <c r="Y126" s="13"/>
      <c r="Z126" s="13">
        <f t="shared" si="13"/>
        <v>0</v>
      </c>
    </row>
    <row r="127" spans="1:26">
      <c r="A127" s="13" t="s">
        <v>217</v>
      </c>
      <c r="B127" s="2">
        <v>121</v>
      </c>
      <c r="C127" s="4">
        <v>660122800</v>
      </c>
      <c r="D127" s="13" t="s">
        <v>160</v>
      </c>
      <c r="E127" s="6" t="s">
        <v>114</v>
      </c>
      <c r="F127" s="13"/>
      <c r="G127" s="13">
        <v>326</v>
      </c>
      <c r="H127" s="13"/>
      <c r="I127" s="13">
        <v>588</v>
      </c>
      <c r="J127" s="13"/>
      <c r="K127" s="13"/>
      <c r="L127" s="13">
        <v>0</v>
      </c>
      <c r="M127" s="13">
        <v>588</v>
      </c>
      <c r="N127" s="13">
        <f t="shared" si="12"/>
        <v>588</v>
      </c>
      <c r="O127" s="13"/>
      <c r="P127" s="13"/>
      <c r="Q127" s="13"/>
      <c r="R127" s="13">
        <f t="shared" si="10"/>
        <v>588</v>
      </c>
      <c r="S127" s="13"/>
      <c r="T127" s="13">
        <v>110</v>
      </c>
      <c r="U127" s="13"/>
      <c r="V127" s="13">
        <f t="shared" si="11"/>
        <v>478</v>
      </c>
      <c r="W127" s="13"/>
      <c r="X127" s="13"/>
      <c r="Y127" s="13"/>
      <c r="Z127" s="13">
        <f t="shared" si="13"/>
        <v>478</v>
      </c>
    </row>
    <row r="128" spans="1:26">
      <c r="A128" s="13" t="s">
        <v>217</v>
      </c>
      <c r="B128" s="2">
        <v>122</v>
      </c>
      <c r="C128" s="4">
        <v>660123500</v>
      </c>
      <c r="D128" s="13" t="s">
        <v>144</v>
      </c>
      <c r="E128" s="6" t="s">
        <v>115</v>
      </c>
      <c r="F128" s="13"/>
      <c r="G128" s="13">
        <v>35</v>
      </c>
      <c r="H128" s="13"/>
      <c r="I128" s="13">
        <v>172</v>
      </c>
      <c r="J128" s="13"/>
      <c r="K128" s="13"/>
      <c r="L128" s="13">
        <v>0</v>
      </c>
      <c r="M128" s="13">
        <v>172</v>
      </c>
      <c r="N128" s="13">
        <f t="shared" si="12"/>
        <v>172</v>
      </c>
      <c r="O128" s="13"/>
      <c r="P128" s="13"/>
      <c r="Q128" s="13"/>
      <c r="R128" s="13">
        <f t="shared" si="10"/>
        <v>172</v>
      </c>
      <c r="S128" s="13"/>
      <c r="T128" s="13"/>
      <c r="U128" s="13"/>
      <c r="V128" s="13">
        <f t="shared" si="11"/>
        <v>172</v>
      </c>
      <c r="W128" s="13"/>
      <c r="X128" s="13"/>
      <c r="Y128" s="13"/>
      <c r="Z128" s="13">
        <f t="shared" si="13"/>
        <v>172</v>
      </c>
    </row>
    <row r="129" spans="1:26">
      <c r="A129" s="13" t="s">
        <v>216</v>
      </c>
      <c r="B129" s="2">
        <v>123</v>
      </c>
      <c r="C129" s="4">
        <v>660126800</v>
      </c>
      <c r="D129" s="13" t="s">
        <v>159</v>
      </c>
      <c r="E129" s="6" t="s">
        <v>116</v>
      </c>
      <c r="F129" s="13"/>
      <c r="G129" s="13">
        <v>4.4000000000000004</v>
      </c>
      <c r="H129" s="13"/>
      <c r="I129" s="13">
        <v>3720</v>
      </c>
      <c r="J129" s="13"/>
      <c r="K129" s="13"/>
      <c r="L129" s="13">
        <v>0</v>
      </c>
      <c r="M129" s="13">
        <v>3720</v>
      </c>
      <c r="N129" s="13">
        <f t="shared" si="12"/>
        <v>3720</v>
      </c>
      <c r="O129" s="13"/>
      <c r="P129" s="13">
        <v>470</v>
      </c>
      <c r="Q129" s="13"/>
      <c r="R129" s="13">
        <f t="shared" si="10"/>
        <v>3250</v>
      </c>
      <c r="S129" s="13"/>
      <c r="T129" s="13">
        <v>80</v>
      </c>
      <c r="U129" s="13"/>
      <c r="V129" s="13">
        <f t="shared" si="11"/>
        <v>3170</v>
      </c>
      <c r="W129" s="13"/>
      <c r="X129" s="13"/>
      <c r="Y129" s="13"/>
      <c r="Z129" s="13">
        <f t="shared" si="13"/>
        <v>3170</v>
      </c>
    </row>
    <row r="130" spans="1:26">
      <c r="A130" s="13" t="s">
        <v>163</v>
      </c>
      <c r="B130" s="2">
        <v>124</v>
      </c>
      <c r="C130" s="4">
        <v>660172600</v>
      </c>
      <c r="D130" s="13" t="s">
        <v>159</v>
      </c>
      <c r="E130" s="6" t="s">
        <v>117</v>
      </c>
      <c r="F130" s="13"/>
      <c r="G130" s="45">
        <v>4.4000000000000004</v>
      </c>
      <c r="H130" s="13"/>
      <c r="I130" s="14"/>
      <c r="J130" s="13"/>
      <c r="K130" s="13"/>
      <c r="L130" s="24">
        <v>2400</v>
      </c>
      <c r="M130" s="13">
        <v>0</v>
      </c>
      <c r="N130" s="22">
        <f t="shared" si="12"/>
        <v>0</v>
      </c>
      <c r="O130" s="13"/>
      <c r="P130" s="13"/>
      <c r="Q130" s="13"/>
      <c r="R130" s="13">
        <f t="shared" si="10"/>
        <v>0</v>
      </c>
      <c r="S130" s="13"/>
      <c r="T130" s="13"/>
      <c r="U130" s="13"/>
      <c r="V130" s="13">
        <f t="shared" si="11"/>
        <v>0</v>
      </c>
      <c r="W130" s="13"/>
      <c r="X130" s="13"/>
      <c r="Y130" s="13"/>
      <c r="Z130" s="13">
        <f t="shared" si="13"/>
        <v>0</v>
      </c>
    </row>
    <row r="131" spans="1:26">
      <c r="A131" s="13" t="s">
        <v>163</v>
      </c>
      <c r="B131" s="2">
        <v>125</v>
      </c>
      <c r="C131" s="4">
        <v>4000413081</v>
      </c>
      <c r="D131" s="13" t="s">
        <v>161</v>
      </c>
      <c r="E131" s="6" t="s">
        <v>118</v>
      </c>
      <c r="F131" s="13"/>
      <c r="G131" s="13">
        <v>662</v>
      </c>
      <c r="H131" s="13"/>
      <c r="I131" s="13">
        <v>160</v>
      </c>
      <c r="J131" s="13"/>
      <c r="K131" s="13">
        <v>80</v>
      </c>
      <c r="L131" s="13">
        <v>80</v>
      </c>
      <c r="M131" s="13">
        <v>80</v>
      </c>
      <c r="N131" s="13">
        <f t="shared" si="12"/>
        <v>80</v>
      </c>
      <c r="O131" s="13"/>
      <c r="P131" s="13">
        <v>80</v>
      </c>
      <c r="Q131" s="13"/>
      <c r="R131" s="13">
        <f t="shared" si="10"/>
        <v>0</v>
      </c>
      <c r="S131" s="13"/>
      <c r="T131" s="13"/>
      <c r="U131" s="13"/>
      <c r="V131" s="13">
        <f t="shared" si="11"/>
        <v>0</v>
      </c>
      <c r="W131" s="13"/>
      <c r="X131" s="13"/>
      <c r="Y131" s="13"/>
      <c r="Z131" s="13">
        <f t="shared" si="13"/>
        <v>0</v>
      </c>
    </row>
    <row r="132" spans="1:26">
      <c r="A132" s="13" t="s">
        <v>163</v>
      </c>
      <c r="B132" s="2">
        <v>126</v>
      </c>
      <c r="C132" s="4">
        <v>4000414081</v>
      </c>
      <c r="D132" s="13" t="s">
        <v>161</v>
      </c>
      <c r="E132" s="6" t="s">
        <v>119</v>
      </c>
      <c r="F132" s="13"/>
      <c r="G132" s="13">
        <v>240</v>
      </c>
      <c r="H132" s="13"/>
      <c r="I132" s="13">
        <v>90</v>
      </c>
      <c r="J132" s="13"/>
      <c r="K132" s="13">
        <v>40</v>
      </c>
      <c r="L132" s="13">
        <v>40</v>
      </c>
      <c r="M132" s="13">
        <v>50</v>
      </c>
      <c r="N132" s="13">
        <f t="shared" si="12"/>
        <v>50</v>
      </c>
      <c r="O132" s="13"/>
      <c r="P132" s="13">
        <v>50</v>
      </c>
      <c r="Q132" s="13"/>
      <c r="R132" s="13">
        <f t="shared" si="10"/>
        <v>0</v>
      </c>
      <c r="S132" s="13"/>
      <c r="T132" s="13"/>
      <c r="U132" s="13"/>
      <c r="V132" s="13">
        <f t="shared" si="11"/>
        <v>0</v>
      </c>
      <c r="W132" s="13"/>
      <c r="X132" s="13"/>
      <c r="Y132" s="13"/>
      <c r="Z132" s="13">
        <f t="shared" si="13"/>
        <v>0</v>
      </c>
    </row>
    <row r="133" spans="1:26">
      <c r="A133" s="13"/>
      <c r="B133" s="2">
        <v>127</v>
      </c>
      <c r="C133" s="4">
        <v>4000418081</v>
      </c>
      <c r="D133" s="13" t="s">
        <v>161</v>
      </c>
      <c r="E133" s="6" t="s">
        <v>120</v>
      </c>
      <c r="F133" s="13"/>
      <c r="G133" s="13">
        <v>660</v>
      </c>
      <c r="H133" s="13"/>
      <c r="I133" s="13">
        <v>160</v>
      </c>
      <c r="J133" s="13">
        <v>160</v>
      </c>
      <c r="K133" s="13">
        <v>120</v>
      </c>
      <c r="L133" s="13">
        <v>0</v>
      </c>
      <c r="M133" s="13">
        <v>200</v>
      </c>
      <c r="N133" s="13">
        <f t="shared" si="12"/>
        <v>200</v>
      </c>
      <c r="O133" s="13"/>
      <c r="P133" s="13">
        <v>200</v>
      </c>
      <c r="Q133" s="13"/>
      <c r="R133" s="13">
        <f t="shared" si="10"/>
        <v>0</v>
      </c>
      <c r="S133" s="13">
        <v>40</v>
      </c>
      <c r="T133" s="13">
        <v>40</v>
      </c>
      <c r="U133" s="13"/>
      <c r="V133" s="13">
        <f t="shared" si="11"/>
        <v>0</v>
      </c>
      <c r="W133" s="13"/>
      <c r="X133" s="13"/>
      <c r="Y133" s="13"/>
      <c r="Z133" s="13">
        <f t="shared" si="13"/>
        <v>0</v>
      </c>
    </row>
    <row r="134" spans="1:26">
      <c r="A134" s="13"/>
      <c r="B134" s="2">
        <v>128</v>
      </c>
      <c r="C134" s="4">
        <v>4000516181</v>
      </c>
      <c r="D134" s="13" t="s">
        <v>161</v>
      </c>
      <c r="E134" s="6" t="s">
        <v>184</v>
      </c>
      <c r="F134" s="13"/>
      <c r="G134" s="13">
        <v>782.42</v>
      </c>
      <c r="H134" s="13"/>
      <c r="I134" s="13">
        <v>500</v>
      </c>
      <c r="J134" s="13">
        <v>940</v>
      </c>
      <c r="K134" s="13">
        <v>960</v>
      </c>
      <c r="L134" s="13">
        <v>0</v>
      </c>
      <c r="M134" s="13">
        <v>480</v>
      </c>
      <c r="N134" s="13">
        <f t="shared" si="12"/>
        <v>480</v>
      </c>
      <c r="O134" s="13"/>
      <c r="P134" s="13">
        <v>480</v>
      </c>
      <c r="Q134" s="13"/>
      <c r="R134" s="13">
        <f t="shared" si="10"/>
        <v>0</v>
      </c>
      <c r="S134" s="13"/>
      <c r="T134" s="13"/>
      <c r="U134" s="13"/>
      <c r="V134" s="13">
        <f t="shared" si="11"/>
        <v>0</v>
      </c>
      <c r="W134" s="13"/>
      <c r="X134" s="13"/>
      <c r="Y134" s="13"/>
      <c r="Z134" s="13">
        <f t="shared" si="13"/>
        <v>0</v>
      </c>
    </row>
    <row r="135" spans="1:26">
      <c r="A135" s="13" t="s">
        <v>163</v>
      </c>
      <c r="B135" s="2">
        <v>129</v>
      </c>
      <c r="C135" s="4">
        <v>4000567081</v>
      </c>
      <c r="D135" s="13" t="s">
        <v>161</v>
      </c>
      <c r="E135" s="6" t="s">
        <v>183</v>
      </c>
      <c r="F135" s="13"/>
      <c r="G135" s="15">
        <v>1000</v>
      </c>
      <c r="H135" s="13"/>
      <c r="I135" s="14"/>
      <c r="J135" s="13">
        <v>80</v>
      </c>
      <c r="K135" s="13">
        <v>80</v>
      </c>
      <c r="L135" s="13">
        <v>0</v>
      </c>
      <c r="M135" s="13">
        <v>0</v>
      </c>
      <c r="N135" s="22">
        <f t="shared" si="12"/>
        <v>0</v>
      </c>
      <c r="O135" s="13"/>
      <c r="P135" s="13"/>
      <c r="Q135" s="13"/>
      <c r="R135" s="13">
        <f t="shared" si="10"/>
        <v>0</v>
      </c>
      <c r="S135" s="13"/>
      <c r="T135" s="13"/>
      <c r="U135" s="13"/>
      <c r="V135" s="13">
        <f t="shared" si="11"/>
        <v>0</v>
      </c>
      <c r="W135" s="13"/>
      <c r="X135" s="13"/>
      <c r="Y135" s="13"/>
      <c r="Z135" s="13">
        <f t="shared" si="13"/>
        <v>0</v>
      </c>
    </row>
    <row r="136" spans="1:26">
      <c r="A136" s="13" t="s">
        <v>215</v>
      </c>
      <c r="B136" s="2">
        <v>130</v>
      </c>
      <c r="C136" s="4">
        <v>600138600</v>
      </c>
      <c r="D136" s="13" t="s">
        <v>128</v>
      </c>
      <c r="E136" s="6" t="s">
        <v>123</v>
      </c>
      <c r="F136" s="13"/>
      <c r="G136" s="13">
        <v>2.2999999999999998</v>
      </c>
      <c r="H136" s="13"/>
      <c r="I136" s="13">
        <v>5470</v>
      </c>
      <c r="J136" s="13"/>
      <c r="K136" s="13"/>
      <c r="L136" s="13">
        <v>0</v>
      </c>
      <c r="M136" s="13">
        <v>5470</v>
      </c>
      <c r="N136" s="13">
        <f t="shared" si="12"/>
        <v>5470</v>
      </c>
      <c r="O136" s="13"/>
      <c r="P136" s="13">
        <v>470</v>
      </c>
      <c r="Q136" s="13"/>
      <c r="R136" s="13">
        <f>N136+O136-P136</f>
        <v>5000</v>
      </c>
      <c r="S136" s="13"/>
      <c r="T136" s="13">
        <v>400</v>
      </c>
      <c r="U136" s="13"/>
      <c r="V136" s="13">
        <f t="shared" si="11"/>
        <v>4600</v>
      </c>
      <c r="W136" s="13"/>
      <c r="X136" s="13">
        <v>160</v>
      </c>
      <c r="Y136" s="13"/>
      <c r="Z136" s="13">
        <f t="shared" si="13"/>
        <v>4440</v>
      </c>
    </row>
    <row r="137" spans="1:26">
      <c r="A137" s="13" t="s">
        <v>214</v>
      </c>
      <c r="B137" s="2">
        <v>131</v>
      </c>
      <c r="C137" s="4">
        <v>660172700</v>
      </c>
      <c r="D137" s="13"/>
      <c r="E137" s="6" t="s">
        <v>222</v>
      </c>
      <c r="F137" s="13"/>
      <c r="G137" s="13">
        <v>1.9</v>
      </c>
      <c r="H137" s="13"/>
      <c r="I137" s="14"/>
      <c r="J137" s="13">
        <v>4000</v>
      </c>
      <c r="K137" s="13"/>
      <c r="L137" s="13">
        <v>0</v>
      </c>
      <c r="M137" s="13">
        <v>4000</v>
      </c>
      <c r="N137" s="22">
        <f t="shared" si="12"/>
        <v>4000</v>
      </c>
      <c r="O137" s="13"/>
      <c r="P137" s="13"/>
      <c r="Q137" s="13"/>
      <c r="R137" s="13">
        <f>N137+O137-P137</f>
        <v>4000</v>
      </c>
      <c r="S137" s="13"/>
      <c r="T137" s="13"/>
      <c r="U137" s="13"/>
      <c r="V137" s="13">
        <f t="shared" si="11"/>
        <v>4000</v>
      </c>
      <c r="W137" s="13"/>
      <c r="X137" s="13"/>
      <c r="Y137" s="13"/>
      <c r="Z137" s="13">
        <f t="shared" si="13"/>
        <v>4000</v>
      </c>
    </row>
    <row r="138" spans="1:26">
      <c r="A138" s="13" t="s">
        <v>215</v>
      </c>
      <c r="B138" s="2">
        <v>132</v>
      </c>
      <c r="C138" s="4">
        <v>650097400</v>
      </c>
      <c r="D138" s="13"/>
      <c r="E138" s="6" t="s">
        <v>227</v>
      </c>
      <c r="F138" s="13"/>
      <c r="G138" s="13">
        <v>3.3</v>
      </c>
      <c r="H138" s="13"/>
      <c r="I138" s="14"/>
      <c r="J138" s="13">
        <v>171</v>
      </c>
      <c r="K138" s="13"/>
      <c r="L138" s="13">
        <v>0</v>
      </c>
      <c r="M138" s="13">
        <v>171</v>
      </c>
      <c r="N138" s="13">
        <f t="shared" si="12"/>
        <v>171</v>
      </c>
      <c r="O138" s="13"/>
      <c r="P138" s="13"/>
      <c r="Q138" s="13"/>
      <c r="R138" s="13">
        <f>N138+O138-P138</f>
        <v>171</v>
      </c>
      <c r="S138" s="13"/>
      <c r="T138" s="13"/>
      <c r="U138" s="13"/>
      <c r="V138" s="13">
        <f t="shared" si="11"/>
        <v>171</v>
      </c>
      <c r="W138" s="13"/>
      <c r="X138" s="13"/>
      <c r="Y138" s="13"/>
      <c r="Z138" s="13">
        <f t="shared" si="13"/>
        <v>171</v>
      </c>
    </row>
    <row r="139" spans="1:26">
      <c r="B139" s="2">
        <v>133</v>
      </c>
      <c r="C139" s="51">
        <v>660125000</v>
      </c>
      <c r="D139" s="13"/>
      <c r="E139" s="52" t="s">
        <v>226</v>
      </c>
      <c r="F139" s="13"/>
      <c r="G139" s="13"/>
      <c r="H139" s="13"/>
      <c r="I139" s="13"/>
      <c r="J139" s="13"/>
      <c r="K139" s="13"/>
      <c r="L139" s="13"/>
      <c r="M139" s="13"/>
      <c r="N139" s="13"/>
      <c r="O139" s="13"/>
      <c r="P139" s="13"/>
      <c r="Q139" s="13"/>
      <c r="R139" s="13"/>
      <c r="S139" s="13"/>
      <c r="T139" s="13"/>
      <c r="U139" s="13"/>
      <c r="V139" s="13"/>
      <c r="W139" s="13"/>
      <c r="X139" s="13"/>
      <c r="Y139" s="13"/>
      <c r="Z139" s="13"/>
    </row>
  </sheetData>
  <autoFilter ref="A5:R138" xr:uid="{DC7CC576-1020-4487-BC70-6BD41B9AACB4}"/>
  <phoneticPr fontId="4"/>
  <pageMargins left="0.7" right="0.7" top="0.75" bottom="0.75" header="0.3" footer="0.3"/>
  <ignoredErrors>
    <ignoredError sqref="AA27:AA28 AA34 AA38 AA61" numberStoredAsText="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009-C03E-4D75-9973-DC010BBB6C12}">
  <dimension ref="A5:H138"/>
  <sheetViews>
    <sheetView zoomScale="80" zoomScaleNormal="80" workbookViewId="0">
      <selection activeCell="D7" sqref="D7"/>
    </sheetView>
  </sheetViews>
  <sheetFormatPr defaultRowHeight="18"/>
  <cols>
    <col min="1" max="1" width="6.33203125" customWidth="1"/>
    <col min="3" max="3" width="13.58203125" customWidth="1"/>
    <col min="4" max="4" width="14.5" customWidth="1"/>
    <col min="5" max="5" width="36" customWidth="1"/>
  </cols>
  <sheetData>
    <row r="5" spans="1:8" ht="22">
      <c r="A5" s="36" t="s">
        <v>205</v>
      </c>
      <c r="B5" s="16" t="s">
        <v>0</v>
      </c>
      <c r="C5" s="36" t="s">
        <v>2</v>
      </c>
      <c r="D5" s="37" t="s">
        <v>3</v>
      </c>
      <c r="E5" s="36" t="s">
        <v>4</v>
      </c>
      <c r="F5" s="36" t="s">
        <v>208</v>
      </c>
      <c r="G5" s="36" t="s">
        <v>209</v>
      </c>
      <c r="H5" s="36" t="s">
        <v>210</v>
      </c>
    </row>
    <row r="6" spans="1:8">
      <c r="A6" s="13"/>
      <c r="B6" s="2" t="s">
        <v>11</v>
      </c>
      <c r="C6" s="3" t="s">
        <v>12</v>
      </c>
      <c r="D6" s="13" t="s">
        <v>127</v>
      </c>
      <c r="E6" s="3" t="s">
        <v>13</v>
      </c>
      <c r="F6" s="13"/>
      <c r="G6" s="13"/>
      <c r="H6" s="13"/>
    </row>
    <row r="7" spans="1:8">
      <c r="A7" s="13"/>
      <c r="B7" s="2">
        <v>1</v>
      </c>
      <c r="C7" s="4">
        <v>120128600</v>
      </c>
      <c r="D7" s="13" t="s">
        <v>129</v>
      </c>
      <c r="E7" s="6" t="s">
        <v>14</v>
      </c>
      <c r="F7" s="13"/>
      <c r="G7" s="13"/>
      <c r="H7" s="13"/>
    </row>
    <row r="8" spans="1:8">
      <c r="A8" s="13"/>
      <c r="B8" s="2">
        <v>2</v>
      </c>
      <c r="C8" s="4">
        <v>230007700</v>
      </c>
      <c r="D8" s="13" t="s">
        <v>130</v>
      </c>
      <c r="E8" s="6" t="s">
        <v>186</v>
      </c>
      <c r="F8" s="13"/>
      <c r="G8" s="13"/>
      <c r="H8" s="13"/>
    </row>
    <row r="9" spans="1:8">
      <c r="A9" s="13"/>
      <c r="B9" s="2">
        <v>3</v>
      </c>
      <c r="C9" s="4">
        <v>300026500</v>
      </c>
      <c r="D9" s="13" t="s">
        <v>131</v>
      </c>
      <c r="E9" s="6" t="s">
        <v>15</v>
      </c>
      <c r="F9" s="13"/>
      <c r="G9" s="13"/>
      <c r="H9" s="13"/>
    </row>
    <row r="10" spans="1:8">
      <c r="A10" s="13"/>
      <c r="B10" s="2">
        <v>4</v>
      </c>
      <c r="C10" s="4">
        <v>460262401</v>
      </c>
      <c r="D10" s="13" t="s">
        <v>132</v>
      </c>
      <c r="E10" s="6" t="s">
        <v>16</v>
      </c>
      <c r="F10" s="13"/>
      <c r="G10" s="13"/>
      <c r="H10" s="13"/>
    </row>
    <row r="11" spans="1:8">
      <c r="A11" s="13"/>
      <c r="B11" s="2">
        <v>5</v>
      </c>
      <c r="C11" s="4">
        <v>460262500</v>
      </c>
      <c r="D11" s="13" t="s">
        <v>132</v>
      </c>
      <c r="E11" s="6" t="s">
        <v>17</v>
      </c>
      <c r="F11" s="13"/>
      <c r="G11" s="13"/>
      <c r="H11" s="13"/>
    </row>
    <row r="12" spans="1:8">
      <c r="A12" s="13"/>
      <c r="B12" s="2">
        <v>6</v>
      </c>
      <c r="C12" s="4">
        <v>460262600</v>
      </c>
      <c r="D12" s="13" t="s">
        <v>132</v>
      </c>
      <c r="E12" s="6" t="s">
        <v>18</v>
      </c>
      <c r="F12" s="13"/>
      <c r="G12" s="13"/>
      <c r="H12" s="13"/>
    </row>
    <row r="13" spans="1:8">
      <c r="A13" s="13"/>
      <c r="B13" s="2">
        <v>7</v>
      </c>
      <c r="C13" s="4">
        <v>460263900</v>
      </c>
      <c r="D13" s="13" t="s">
        <v>133</v>
      </c>
      <c r="E13" s="6" t="s">
        <v>19</v>
      </c>
      <c r="F13" s="13"/>
      <c r="G13" s="13"/>
      <c r="H13" s="13"/>
    </row>
    <row r="14" spans="1:8">
      <c r="A14" s="13"/>
      <c r="B14" s="2">
        <v>8</v>
      </c>
      <c r="C14" s="4">
        <v>460264000</v>
      </c>
      <c r="D14" s="13" t="s">
        <v>134</v>
      </c>
      <c r="E14" s="6" t="s">
        <v>20</v>
      </c>
      <c r="F14" s="13"/>
      <c r="G14" s="13"/>
      <c r="H14" s="13"/>
    </row>
    <row r="15" spans="1:8">
      <c r="A15" s="13"/>
      <c r="B15" s="2">
        <v>9</v>
      </c>
      <c r="C15" s="4">
        <v>460264100</v>
      </c>
      <c r="D15" s="13" t="s">
        <v>134</v>
      </c>
      <c r="E15" s="6" t="s">
        <v>21</v>
      </c>
      <c r="F15" s="13"/>
      <c r="G15" s="13"/>
      <c r="H15" s="13"/>
    </row>
    <row r="16" spans="1:8">
      <c r="A16" s="13"/>
      <c r="B16" s="2">
        <v>10</v>
      </c>
      <c r="C16" s="4">
        <v>460265700</v>
      </c>
      <c r="D16" s="13" t="s">
        <v>135</v>
      </c>
      <c r="E16" s="6" t="s">
        <v>22</v>
      </c>
      <c r="F16" s="13"/>
      <c r="G16" s="13"/>
      <c r="H16" s="13"/>
    </row>
    <row r="17" spans="1:8">
      <c r="A17" s="13"/>
      <c r="B17" s="2">
        <v>11</v>
      </c>
      <c r="C17" s="4">
        <v>460265800</v>
      </c>
      <c r="D17" s="13" t="s">
        <v>135</v>
      </c>
      <c r="E17" s="6" t="s">
        <v>23</v>
      </c>
      <c r="F17" s="13"/>
      <c r="G17" s="13"/>
      <c r="H17" s="13"/>
    </row>
    <row r="18" spans="1:8">
      <c r="A18" s="13"/>
      <c r="B18" s="2">
        <v>12</v>
      </c>
      <c r="C18" s="4">
        <v>460265900</v>
      </c>
      <c r="D18" s="13" t="s">
        <v>135</v>
      </c>
      <c r="E18" s="6" t="s">
        <v>24</v>
      </c>
      <c r="F18" s="13"/>
      <c r="G18" s="13"/>
      <c r="H18" s="13"/>
    </row>
    <row r="19" spans="1:8">
      <c r="A19" s="13"/>
      <c r="B19" s="2">
        <v>13</v>
      </c>
      <c r="C19" s="4">
        <v>460266000</v>
      </c>
      <c r="D19" s="13" t="s">
        <v>135</v>
      </c>
      <c r="E19" s="6" t="s">
        <v>25</v>
      </c>
      <c r="F19" s="13"/>
      <c r="G19" s="13"/>
      <c r="H19" s="13"/>
    </row>
    <row r="20" spans="1:8">
      <c r="A20" s="13"/>
      <c r="B20" s="2">
        <v>14</v>
      </c>
      <c r="C20" s="4">
        <v>500062300</v>
      </c>
      <c r="D20" s="13" t="s">
        <v>136</v>
      </c>
      <c r="E20" s="6" t="s">
        <v>26</v>
      </c>
      <c r="F20" s="13"/>
      <c r="G20" s="13"/>
      <c r="H20" s="13"/>
    </row>
    <row r="21" spans="1:8">
      <c r="A21" s="13"/>
      <c r="B21" s="2">
        <v>15</v>
      </c>
      <c r="C21" s="4">
        <v>500062400</v>
      </c>
      <c r="D21" s="13" t="s">
        <v>136</v>
      </c>
      <c r="E21" s="6" t="s">
        <v>27</v>
      </c>
      <c r="F21" s="13"/>
      <c r="G21" s="13"/>
      <c r="H21" s="13"/>
    </row>
    <row r="22" spans="1:8">
      <c r="A22" s="13"/>
      <c r="B22" s="2">
        <v>16</v>
      </c>
      <c r="C22" s="4">
        <v>500062601</v>
      </c>
      <c r="D22" s="13" t="s">
        <v>136</v>
      </c>
      <c r="E22" s="6" t="s">
        <v>28</v>
      </c>
      <c r="F22" s="13"/>
      <c r="G22" s="13"/>
      <c r="H22" s="13"/>
    </row>
    <row r="23" spans="1:8">
      <c r="A23" s="13"/>
      <c r="B23" s="2">
        <v>17</v>
      </c>
      <c r="C23" s="4">
        <v>500062700</v>
      </c>
      <c r="D23" s="13" t="s">
        <v>136</v>
      </c>
      <c r="E23" s="6" t="s">
        <v>29</v>
      </c>
      <c r="F23" s="13"/>
      <c r="G23" s="13"/>
      <c r="H23" s="13"/>
    </row>
    <row r="24" spans="1:8">
      <c r="A24" s="13"/>
      <c r="B24" s="2">
        <v>18</v>
      </c>
      <c r="C24" s="4">
        <v>500063200</v>
      </c>
      <c r="D24" s="13" t="s">
        <v>137</v>
      </c>
      <c r="E24" s="6" t="s">
        <v>30</v>
      </c>
      <c r="F24" s="13"/>
      <c r="G24" s="13"/>
      <c r="H24" s="13"/>
    </row>
    <row r="25" spans="1:8">
      <c r="A25" s="13"/>
      <c r="B25" s="2">
        <v>19</v>
      </c>
      <c r="C25" s="4">
        <v>500063300</v>
      </c>
      <c r="D25" s="13" t="s">
        <v>137</v>
      </c>
      <c r="E25" s="6" t="s">
        <v>31</v>
      </c>
      <c r="F25" s="13"/>
      <c r="G25" s="13"/>
      <c r="H25" s="13"/>
    </row>
    <row r="26" spans="1:8">
      <c r="A26" s="13"/>
      <c r="B26" s="2">
        <v>20</v>
      </c>
      <c r="C26" s="4">
        <v>500063400</v>
      </c>
      <c r="D26" s="13" t="s">
        <v>136</v>
      </c>
      <c r="E26" s="6" t="s">
        <v>32</v>
      </c>
      <c r="F26" s="13"/>
      <c r="G26" s="13"/>
      <c r="H26" s="13"/>
    </row>
    <row r="27" spans="1:8">
      <c r="A27" s="13"/>
      <c r="B27" s="2">
        <v>21</v>
      </c>
      <c r="C27" s="4">
        <v>510026201</v>
      </c>
      <c r="D27" s="13" t="s">
        <v>138</v>
      </c>
      <c r="E27" s="6" t="s">
        <v>33</v>
      </c>
      <c r="F27" s="13"/>
      <c r="G27" s="13"/>
      <c r="H27" s="13"/>
    </row>
    <row r="28" spans="1:8">
      <c r="A28" s="13"/>
      <c r="B28" s="2">
        <v>22</v>
      </c>
      <c r="C28" s="4">
        <v>510026301</v>
      </c>
      <c r="D28" s="13" t="s">
        <v>138</v>
      </c>
      <c r="E28" s="6" t="s">
        <v>34</v>
      </c>
      <c r="F28" s="13"/>
      <c r="G28" s="13"/>
      <c r="H28" s="13"/>
    </row>
    <row r="29" spans="1:8">
      <c r="A29" s="13"/>
      <c r="B29" s="2">
        <v>23</v>
      </c>
      <c r="C29" s="4">
        <v>510026401</v>
      </c>
      <c r="D29" s="13" t="s">
        <v>138</v>
      </c>
      <c r="E29" s="6" t="s">
        <v>35</v>
      </c>
      <c r="F29" s="13"/>
      <c r="G29" s="13"/>
      <c r="H29" s="13"/>
    </row>
    <row r="30" spans="1:8">
      <c r="A30" s="13"/>
      <c r="B30" s="2">
        <v>24</v>
      </c>
      <c r="C30" s="4">
        <v>510035300</v>
      </c>
      <c r="D30" s="13" t="s">
        <v>139</v>
      </c>
      <c r="E30" s="6" t="s">
        <v>36</v>
      </c>
      <c r="F30" s="13"/>
      <c r="G30" s="13"/>
      <c r="H30" s="13"/>
    </row>
    <row r="31" spans="1:8">
      <c r="A31" s="13"/>
      <c r="B31" s="2">
        <v>25</v>
      </c>
      <c r="C31" s="4">
        <v>510039901</v>
      </c>
      <c r="D31" s="13" t="s">
        <v>138</v>
      </c>
      <c r="E31" s="6" t="s">
        <v>37</v>
      </c>
      <c r="F31" s="13"/>
      <c r="G31" s="13"/>
      <c r="H31" s="13"/>
    </row>
    <row r="32" spans="1:8">
      <c r="A32" s="13"/>
      <c r="B32" s="2">
        <v>26</v>
      </c>
      <c r="C32" s="4">
        <v>510040301</v>
      </c>
      <c r="D32" s="13" t="s">
        <v>138</v>
      </c>
      <c r="E32" s="6" t="s">
        <v>38</v>
      </c>
      <c r="F32" s="13"/>
      <c r="G32" s="13"/>
      <c r="H32" s="13"/>
    </row>
    <row r="33" spans="1:8">
      <c r="A33" s="13"/>
      <c r="B33" s="2">
        <v>27</v>
      </c>
      <c r="C33" s="4">
        <v>510046901</v>
      </c>
      <c r="D33" s="13" t="s">
        <v>138</v>
      </c>
      <c r="E33" s="6" t="s">
        <v>39</v>
      </c>
      <c r="F33" s="13"/>
      <c r="G33" s="13"/>
      <c r="H33" s="13"/>
    </row>
    <row r="34" spans="1:8">
      <c r="A34" s="13"/>
      <c r="B34" s="2">
        <v>28</v>
      </c>
      <c r="C34" s="4">
        <v>510051300</v>
      </c>
      <c r="D34" s="13" t="s">
        <v>138</v>
      </c>
      <c r="E34" s="6" t="s">
        <v>40</v>
      </c>
      <c r="F34" s="13"/>
      <c r="G34" s="13"/>
      <c r="H34" s="13"/>
    </row>
    <row r="35" spans="1:8">
      <c r="A35" s="13"/>
      <c r="B35" s="2">
        <v>29</v>
      </c>
      <c r="C35" s="4">
        <v>510059000</v>
      </c>
      <c r="D35" s="13" t="s">
        <v>140</v>
      </c>
      <c r="E35" s="6" t="s">
        <v>41</v>
      </c>
      <c r="F35" s="13"/>
      <c r="G35" s="13"/>
      <c r="H35" s="13"/>
    </row>
    <row r="36" spans="1:8">
      <c r="A36" s="13"/>
      <c r="B36" s="2">
        <v>30</v>
      </c>
      <c r="C36" s="4">
        <v>510060000</v>
      </c>
      <c r="D36" s="13" t="s">
        <v>140</v>
      </c>
      <c r="E36" s="6" t="s">
        <v>42</v>
      </c>
      <c r="F36" s="13"/>
      <c r="G36" s="13"/>
      <c r="H36" s="13"/>
    </row>
    <row r="37" spans="1:8">
      <c r="A37" s="13"/>
      <c r="B37" s="2">
        <v>31</v>
      </c>
      <c r="C37" s="4">
        <v>510064600</v>
      </c>
      <c r="D37" s="13" t="s">
        <v>141</v>
      </c>
      <c r="E37" s="6" t="s">
        <v>43</v>
      </c>
      <c r="F37" s="13"/>
      <c r="G37" s="13"/>
      <c r="H37" s="13"/>
    </row>
    <row r="38" spans="1:8">
      <c r="A38" s="13"/>
      <c r="B38" s="2">
        <v>32</v>
      </c>
      <c r="C38" s="4">
        <v>510248300</v>
      </c>
      <c r="D38" s="13" t="s">
        <v>138</v>
      </c>
      <c r="E38" s="6" t="s">
        <v>44</v>
      </c>
      <c r="F38" s="13"/>
      <c r="G38" s="13"/>
      <c r="H38" s="13"/>
    </row>
    <row r="39" spans="1:8">
      <c r="A39" s="13"/>
      <c r="B39" s="2">
        <v>33</v>
      </c>
      <c r="C39" s="4">
        <v>510248400</v>
      </c>
      <c r="D39" s="13" t="s">
        <v>138</v>
      </c>
      <c r="E39" s="6" t="s">
        <v>45</v>
      </c>
      <c r="F39" s="13"/>
      <c r="G39" s="13"/>
      <c r="H39" s="13"/>
    </row>
    <row r="40" spans="1:8">
      <c r="A40" s="13"/>
      <c r="B40" s="2">
        <v>34</v>
      </c>
      <c r="C40" s="4">
        <v>520029500</v>
      </c>
      <c r="D40" s="13" t="s">
        <v>142</v>
      </c>
      <c r="E40" s="6" t="s">
        <v>46</v>
      </c>
      <c r="F40" s="13"/>
      <c r="G40" s="13"/>
      <c r="H40" s="13"/>
    </row>
    <row r="41" spans="1:8">
      <c r="A41" s="13"/>
      <c r="B41" s="2">
        <v>35</v>
      </c>
      <c r="C41" s="4">
        <v>520067600</v>
      </c>
      <c r="D41" s="13" t="s">
        <v>143</v>
      </c>
      <c r="E41" s="6" t="s">
        <v>47</v>
      </c>
      <c r="F41" s="13"/>
      <c r="G41" s="13"/>
      <c r="H41" s="13"/>
    </row>
    <row r="42" spans="1:8">
      <c r="A42" s="13"/>
      <c r="B42" s="2">
        <v>36</v>
      </c>
      <c r="C42" s="4">
        <v>520067900</v>
      </c>
      <c r="D42" s="13" t="s">
        <v>143</v>
      </c>
      <c r="E42" s="6" t="s">
        <v>48</v>
      </c>
      <c r="F42" s="13"/>
      <c r="G42" s="13"/>
      <c r="H42" s="13"/>
    </row>
    <row r="43" spans="1:8">
      <c r="A43" s="13"/>
      <c r="B43" s="2">
        <v>37</v>
      </c>
      <c r="C43" s="4">
        <v>520068600</v>
      </c>
      <c r="D43" s="13">
        <v>0</v>
      </c>
      <c r="E43" s="6" t="s">
        <v>173</v>
      </c>
      <c r="F43" s="13"/>
      <c r="G43" s="13"/>
      <c r="H43" s="13"/>
    </row>
    <row r="44" spans="1:8">
      <c r="A44" s="13"/>
      <c r="B44" s="2">
        <v>38</v>
      </c>
      <c r="C44" s="4">
        <v>520068700</v>
      </c>
      <c r="D44" s="13">
        <v>0</v>
      </c>
      <c r="E44" s="6" t="s">
        <v>49</v>
      </c>
      <c r="F44" s="13"/>
      <c r="G44" s="13"/>
      <c r="H44" s="13"/>
    </row>
    <row r="45" spans="1:8">
      <c r="A45" s="13"/>
      <c r="B45" s="2">
        <v>39</v>
      </c>
      <c r="C45" s="4">
        <v>530071000</v>
      </c>
      <c r="D45" s="13" t="s">
        <v>144</v>
      </c>
      <c r="E45" s="6" t="s">
        <v>174</v>
      </c>
      <c r="F45" s="13"/>
      <c r="G45" s="13"/>
      <c r="H45" s="13"/>
    </row>
    <row r="46" spans="1:8">
      <c r="A46" s="13"/>
      <c r="B46" s="2">
        <v>40</v>
      </c>
      <c r="C46" s="4">
        <v>600048001</v>
      </c>
      <c r="D46" s="13" t="s">
        <v>145</v>
      </c>
      <c r="E46" s="6" t="s">
        <v>50</v>
      </c>
      <c r="F46" s="13"/>
      <c r="G46" s="13"/>
      <c r="H46" s="13"/>
    </row>
    <row r="47" spans="1:8">
      <c r="A47" s="13"/>
      <c r="B47" s="2">
        <v>41</v>
      </c>
      <c r="C47" s="4">
        <v>600051100</v>
      </c>
      <c r="D47" s="13" t="s">
        <v>146</v>
      </c>
      <c r="E47" s="6" t="s">
        <v>164</v>
      </c>
      <c r="F47" s="13"/>
      <c r="G47" s="13"/>
      <c r="H47" s="13"/>
    </row>
    <row r="48" spans="1:8">
      <c r="A48" s="13"/>
      <c r="B48" s="2">
        <v>42</v>
      </c>
      <c r="C48" s="4">
        <v>600051200</v>
      </c>
      <c r="D48" s="13" t="s">
        <v>146</v>
      </c>
      <c r="E48" s="6" t="s">
        <v>169</v>
      </c>
      <c r="F48" s="13"/>
      <c r="G48" s="13"/>
      <c r="H48" s="13"/>
    </row>
    <row r="49" spans="1:8">
      <c r="A49" s="13"/>
      <c r="B49" s="2">
        <v>43</v>
      </c>
      <c r="C49" s="4">
        <v>600069701</v>
      </c>
      <c r="D49" s="13" t="s">
        <v>147</v>
      </c>
      <c r="E49" s="6" t="s">
        <v>170</v>
      </c>
      <c r="F49" s="13"/>
      <c r="G49" s="13"/>
      <c r="H49" s="13"/>
    </row>
    <row r="50" spans="1:8">
      <c r="A50" s="13"/>
      <c r="B50" s="2">
        <v>44</v>
      </c>
      <c r="C50" s="4">
        <v>600080400</v>
      </c>
      <c r="D50" s="13" t="s">
        <v>145</v>
      </c>
      <c r="E50" s="6" t="s">
        <v>171</v>
      </c>
      <c r="F50" s="13"/>
      <c r="G50" s="13"/>
      <c r="H50" s="13"/>
    </row>
    <row r="51" spans="1:8">
      <c r="A51" s="13"/>
      <c r="B51" s="2">
        <v>45</v>
      </c>
      <c r="C51" s="4">
        <v>600084700</v>
      </c>
      <c r="D51" s="13" t="s">
        <v>148</v>
      </c>
      <c r="E51" s="6" t="s">
        <v>172</v>
      </c>
      <c r="F51" s="13"/>
      <c r="G51" s="13"/>
      <c r="H51" s="13"/>
    </row>
    <row r="52" spans="1:8">
      <c r="A52" s="13"/>
      <c r="B52" s="46">
        <v>46</v>
      </c>
      <c r="C52" s="48">
        <v>600104200</v>
      </c>
      <c r="D52" s="47" t="s">
        <v>149</v>
      </c>
      <c r="E52" s="49" t="s">
        <v>203</v>
      </c>
      <c r="F52" s="13"/>
      <c r="G52" s="13"/>
      <c r="H52" s="13"/>
    </row>
    <row r="53" spans="1:8">
      <c r="A53" s="13"/>
      <c r="B53" s="2">
        <v>47</v>
      </c>
      <c r="C53" s="4">
        <v>600104700</v>
      </c>
      <c r="D53" s="13" t="s">
        <v>146</v>
      </c>
      <c r="E53" s="6" t="s">
        <v>176</v>
      </c>
      <c r="F53" s="13"/>
      <c r="G53" s="13"/>
      <c r="H53" s="13"/>
    </row>
    <row r="54" spans="1:8">
      <c r="A54" s="13"/>
      <c r="B54" s="2">
        <v>48</v>
      </c>
      <c r="C54" s="4">
        <v>600105600</v>
      </c>
      <c r="D54" s="13" t="s">
        <v>146</v>
      </c>
      <c r="E54" s="6" t="s">
        <v>177</v>
      </c>
      <c r="F54" s="13"/>
      <c r="G54" s="13"/>
      <c r="H54" s="13"/>
    </row>
    <row r="55" spans="1:8">
      <c r="A55" s="13"/>
      <c r="B55" s="2">
        <v>49</v>
      </c>
      <c r="C55" s="4">
        <v>600112000</v>
      </c>
      <c r="D55" s="13" t="s">
        <v>145</v>
      </c>
      <c r="E55" s="6" t="s">
        <v>178</v>
      </c>
      <c r="F55" s="13"/>
      <c r="G55" s="13"/>
      <c r="H55" s="13"/>
    </row>
    <row r="56" spans="1:8">
      <c r="A56" s="13"/>
      <c r="B56" s="2">
        <v>50</v>
      </c>
      <c r="C56" s="4">
        <v>600113300</v>
      </c>
      <c r="D56" s="13" t="s">
        <v>150</v>
      </c>
      <c r="E56" s="6" t="s">
        <v>179</v>
      </c>
      <c r="F56" s="13"/>
      <c r="G56" s="13"/>
      <c r="H56" s="13"/>
    </row>
    <row r="57" spans="1:8">
      <c r="A57" s="13"/>
      <c r="B57" s="2">
        <v>51</v>
      </c>
      <c r="C57" s="4">
        <v>600129600</v>
      </c>
      <c r="D57" s="13" t="s">
        <v>151</v>
      </c>
      <c r="E57" s="6" t="s">
        <v>51</v>
      </c>
      <c r="F57" s="13"/>
      <c r="G57" s="13"/>
      <c r="H57" s="13"/>
    </row>
    <row r="58" spans="1:8">
      <c r="A58" s="13"/>
      <c r="B58" s="2">
        <v>52</v>
      </c>
      <c r="C58" s="4">
        <v>600129900</v>
      </c>
      <c r="D58" s="13" t="s">
        <v>146</v>
      </c>
      <c r="E58" s="6" t="s">
        <v>204</v>
      </c>
      <c r="F58" s="13"/>
      <c r="G58" s="13"/>
      <c r="H58" s="13"/>
    </row>
    <row r="59" spans="1:8">
      <c r="A59" s="13"/>
      <c r="B59" s="40">
        <v>53</v>
      </c>
      <c r="C59" s="42">
        <v>600134800</v>
      </c>
      <c r="D59" s="41" t="s">
        <v>152</v>
      </c>
      <c r="E59" s="43" t="s">
        <v>121</v>
      </c>
      <c r="F59" s="13"/>
      <c r="G59" s="13"/>
      <c r="H59" s="13"/>
    </row>
    <row r="60" spans="1:8">
      <c r="A60" s="13"/>
      <c r="B60" s="2">
        <v>54</v>
      </c>
      <c r="C60" s="4">
        <v>620006400</v>
      </c>
      <c r="D60" s="13" t="s">
        <v>144</v>
      </c>
      <c r="E60" s="6" t="s">
        <v>52</v>
      </c>
      <c r="F60" s="13"/>
      <c r="G60" s="13"/>
      <c r="H60" s="13"/>
    </row>
    <row r="61" spans="1:8">
      <c r="A61" s="13"/>
      <c r="B61" s="2">
        <v>55</v>
      </c>
      <c r="C61" s="4">
        <v>620008900</v>
      </c>
      <c r="D61" s="13" t="s">
        <v>153</v>
      </c>
      <c r="E61" s="6" t="s">
        <v>53</v>
      </c>
      <c r="F61" s="13"/>
      <c r="G61" s="13"/>
      <c r="H61" s="13"/>
    </row>
    <row r="62" spans="1:8">
      <c r="A62" s="13"/>
      <c r="B62" s="2">
        <v>56</v>
      </c>
      <c r="C62" s="4">
        <v>630005200</v>
      </c>
      <c r="D62" s="13" t="s">
        <v>148</v>
      </c>
      <c r="E62" s="6" t="s">
        <v>54</v>
      </c>
      <c r="F62" s="13"/>
      <c r="G62" s="13"/>
      <c r="H62" s="13"/>
    </row>
    <row r="63" spans="1:8">
      <c r="A63" s="13"/>
      <c r="B63" s="2">
        <v>57</v>
      </c>
      <c r="C63" s="4">
        <v>630032301</v>
      </c>
      <c r="D63" s="13" t="s">
        <v>147</v>
      </c>
      <c r="E63" s="6" t="s">
        <v>55</v>
      </c>
      <c r="F63" s="13"/>
      <c r="G63" s="13"/>
      <c r="H63" s="13"/>
    </row>
    <row r="64" spans="1:8">
      <c r="A64" s="13"/>
      <c r="B64" s="2">
        <v>58</v>
      </c>
      <c r="C64" s="4">
        <v>630033401</v>
      </c>
      <c r="D64" s="13" t="s">
        <v>147</v>
      </c>
      <c r="E64" s="6" t="s">
        <v>56</v>
      </c>
      <c r="F64" s="13"/>
      <c r="G64" s="13"/>
      <c r="H64" s="13"/>
    </row>
    <row r="65" spans="1:8">
      <c r="A65" s="13"/>
      <c r="B65" s="2">
        <v>59</v>
      </c>
      <c r="C65" s="4">
        <v>630041200</v>
      </c>
      <c r="D65" s="13" t="s">
        <v>147</v>
      </c>
      <c r="E65" s="6" t="s">
        <v>57</v>
      </c>
      <c r="F65" s="13"/>
      <c r="G65" s="13"/>
      <c r="H65" s="13"/>
    </row>
    <row r="66" spans="1:8">
      <c r="A66" s="13"/>
      <c r="B66" s="2">
        <v>60</v>
      </c>
      <c r="C66" s="4">
        <v>630041500</v>
      </c>
      <c r="D66" s="13" t="s">
        <v>147</v>
      </c>
      <c r="E66" s="6" t="s">
        <v>180</v>
      </c>
      <c r="F66" s="13"/>
      <c r="G66" s="13"/>
      <c r="H66" s="13"/>
    </row>
    <row r="67" spans="1:8">
      <c r="A67" s="13"/>
      <c r="B67" s="2">
        <v>61</v>
      </c>
      <c r="C67" s="4">
        <v>630042000</v>
      </c>
      <c r="D67" s="13" t="s">
        <v>154</v>
      </c>
      <c r="E67" s="6" t="s">
        <v>122</v>
      </c>
      <c r="F67" s="13"/>
      <c r="G67" s="13"/>
      <c r="H67" s="13"/>
    </row>
    <row r="68" spans="1:8">
      <c r="A68" s="13"/>
      <c r="B68" s="2">
        <v>62</v>
      </c>
      <c r="C68" s="4">
        <v>630042100</v>
      </c>
      <c r="D68" s="13" t="s">
        <v>144</v>
      </c>
      <c r="E68" s="6" t="s">
        <v>58</v>
      </c>
      <c r="F68" s="13"/>
      <c r="G68" s="13"/>
      <c r="H68" s="13"/>
    </row>
    <row r="69" spans="1:8">
      <c r="A69" s="13"/>
      <c r="B69" s="2">
        <v>63</v>
      </c>
      <c r="C69" s="4">
        <v>630053400</v>
      </c>
      <c r="D69" s="13">
        <v>0</v>
      </c>
      <c r="E69" s="6" t="s">
        <v>59</v>
      </c>
      <c r="F69" s="13"/>
      <c r="G69" s="13"/>
      <c r="H69" s="13"/>
    </row>
    <row r="70" spans="1:8">
      <c r="A70" s="13"/>
      <c r="B70" s="2">
        <v>64</v>
      </c>
      <c r="C70" s="4">
        <v>650072201</v>
      </c>
      <c r="D70" s="13" t="s">
        <v>155</v>
      </c>
      <c r="E70" s="6" t="s">
        <v>60</v>
      </c>
      <c r="F70" s="13"/>
      <c r="G70" s="13"/>
      <c r="H70" s="13"/>
    </row>
    <row r="71" spans="1:8">
      <c r="A71" s="13"/>
      <c r="B71" s="2">
        <v>65</v>
      </c>
      <c r="C71" s="4">
        <v>650078001</v>
      </c>
      <c r="D71" s="13" t="s">
        <v>155</v>
      </c>
      <c r="E71" s="6" t="s">
        <v>61</v>
      </c>
      <c r="F71" s="13"/>
      <c r="G71" s="13"/>
      <c r="H71" s="13"/>
    </row>
    <row r="72" spans="1:8">
      <c r="A72" s="13"/>
      <c r="B72" s="2">
        <v>66</v>
      </c>
      <c r="C72" s="4">
        <v>650080001</v>
      </c>
      <c r="D72" s="13" t="s">
        <v>155</v>
      </c>
      <c r="E72" s="6" t="s">
        <v>62</v>
      </c>
      <c r="F72" s="13"/>
      <c r="G72" s="13"/>
      <c r="H72" s="13"/>
    </row>
    <row r="73" spans="1:8">
      <c r="A73" s="13"/>
      <c r="B73" s="2">
        <v>67</v>
      </c>
      <c r="C73" s="4">
        <v>650086800</v>
      </c>
      <c r="D73" s="13" t="s">
        <v>144</v>
      </c>
      <c r="E73" s="6" t="s">
        <v>63</v>
      </c>
      <c r="F73" s="13"/>
      <c r="G73" s="13"/>
      <c r="H73" s="13"/>
    </row>
    <row r="74" spans="1:8">
      <c r="A74" s="13"/>
      <c r="B74" s="2">
        <v>68</v>
      </c>
      <c r="C74" s="4">
        <v>650094001</v>
      </c>
      <c r="D74" s="13" t="s">
        <v>156</v>
      </c>
      <c r="E74" s="6" t="s">
        <v>64</v>
      </c>
      <c r="F74" s="13"/>
      <c r="G74" s="13"/>
      <c r="H74" s="13"/>
    </row>
    <row r="75" spans="1:8">
      <c r="A75" s="13"/>
      <c r="B75" s="2">
        <v>69</v>
      </c>
      <c r="C75" s="4">
        <v>650110701</v>
      </c>
      <c r="D75" s="13" t="s">
        <v>157</v>
      </c>
      <c r="E75" s="6" t="s">
        <v>65</v>
      </c>
      <c r="F75" s="13"/>
      <c r="G75" s="13"/>
      <c r="H75" s="13"/>
    </row>
    <row r="76" spans="1:8">
      <c r="A76" s="13"/>
      <c r="B76" s="2">
        <v>70</v>
      </c>
      <c r="C76" s="4">
        <v>650117601</v>
      </c>
      <c r="D76" s="13" t="s">
        <v>156</v>
      </c>
      <c r="E76" s="6" t="s">
        <v>66</v>
      </c>
      <c r="F76" s="13"/>
      <c r="G76" s="13"/>
      <c r="H76" s="13"/>
    </row>
    <row r="77" spans="1:8">
      <c r="A77" s="13"/>
      <c r="B77" s="2">
        <v>71</v>
      </c>
      <c r="C77" s="4">
        <v>650126600</v>
      </c>
      <c r="D77" s="13" t="s">
        <v>144</v>
      </c>
      <c r="E77" s="6" t="s">
        <v>181</v>
      </c>
      <c r="F77" s="13"/>
      <c r="G77" s="13"/>
      <c r="H77" s="13"/>
    </row>
    <row r="78" spans="1:8">
      <c r="A78" s="13"/>
      <c r="B78" s="2">
        <v>72</v>
      </c>
      <c r="C78" s="4">
        <v>650127600</v>
      </c>
      <c r="D78" s="13" t="s">
        <v>144</v>
      </c>
      <c r="E78" s="6" t="s">
        <v>182</v>
      </c>
      <c r="F78" s="13"/>
      <c r="G78" s="13"/>
      <c r="H78" s="13"/>
    </row>
    <row r="79" spans="1:8">
      <c r="A79" s="13"/>
      <c r="B79" s="2">
        <v>73</v>
      </c>
      <c r="C79" s="4">
        <v>650139100</v>
      </c>
      <c r="D79" s="13" t="s">
        <v>144</v>
      </c>
      <c r="E79" s="6" t="s">
        <v>67</v>
      </c>
      <c r="F79" s="13"/>
      <c r="G79" s="13"/>
      <c r="H79" s="13"/>
    </row>
    <row r="80" spans="1:8">
      <c r="A80" s="13"/>
      <c r="B80" s="2">
        <v>74</v>
      </c>
      <c r="C80" s="4">
        <v>650147101</v>
      </c>
      <c r="D80" s="13" t="s">
        <v>156</v>
      </c>
      <c r="E80" s="6" t="s">
        <v>68</v>
      </c>
      <c r="F80" s="13"/>
      <c r="G80" s="13"/>
      <c r="H80" s="13"/>
    </row>
    <row r="81" spans="1:8">
      <c r="A81" s="13"/>
      <c r="B81" s="2">
        <v>75</v>
      </c>
      <c r="C81" s="4">
        <v>650147701</v>
      </c>
      <c r="D81" s="13" t="s">
        <v>156</v>
      </c>
      <c r="E81" s="6" t="s">
        <v>69</v>
      </c>
      <c r="F81" s="13"/>
      <c r="G81" s="13"/>
      <c r="H81" s="13"/>
    </row>
    <row r="82" spans="1:8">
      <c r="A82" s="13"/>
      <c r="B82" s="2">
        <v>76</v>
      </c>
      <c r="C82" s="4">
        <v>650168000</v>
      </c>
      <c r="D82" s="13" t="s">
        <v>144</v>
      </c>
      <c r="E82" s="6" t="s">
        <v>70</v>
      </c>
      <c r="F82" s="13"/>
      <c r="G82" s="13"/>
      <c r="H82" s="13"/>
    </row>
    <row r="83" spans="1:8">
      <c r="A83" s="13"/>
      <c r="B83" s="2">
        <v>77</v>
      </c>
      <c r="C83" s="4">
        <v>650168300</v>
      </c>
      <c r="D83" s="13" t="s">
        <v>144</v>
      </c>
      <c r="E83" s="6" t="s">
        <v>71</v>
      </c>
      <c r="F83" s="13"/>
      <c r="G83" s="13"/>
      <c r="H83" s="13"/>
    </row>
    <row r="84" spans="1:8">
      <c r="A84" s="13"/>
      <c r="B84" s="2">
        <v>78</v>
      </c>
      <c r="C84" s="4">
        <v>650168400</v>
      </c>
      <c r="D84" s="13" t="s">
        <v>144</v>
      </c>
      <c r="E84" s="6" t="s">
        <v>72</v>
      </c>
      <c r="F84" s="13"/>
      <c r="G84" s="13"/>
      <c r="H84" s="13"/>
    </row>
    <row r="85" spans="1:8">
      <c r="A85" s="13"/>
      <c r="B85" s="2">
        <v>79</v>
      </c>
      <c r="C85" s="4">
        <v>650168600</v>
      </c>
      <c r="D85" s="13" t="s">
        <v>144</v>
      </c>
      <c r="E85" s="6" t="s">
        <v>73</v>
      </c>
      <c r="F85" s="13"/>
      <c r="G85" s="13"/>
      <c r="H85" s="13"/>
    </row>
    <row r="86" spans="1:8">
      <c r="A86" s="13"/>
      <c r="B86" s="2">
        <v>80</v>
      </c>
      <c r="C86" s="4">
        <v>650168700</v>
      </c>
      <c r="D86" s="13" t="s">
        <v>144</v>
      </c>
      <c r="E86" s="6" t="s">
        <v>74</v>
      </c>
      <c r="F86" s="13"/>
      <c r="G86" s="13"/>
      <c r="H86" s="13"/>
    </row>
    <row r="87" spans="1:8">
      <c r="A87" s="13"/>
      <c r="B87" s="2">
        <v>81</v>
      </c>
      <c r="C87" s="4">
        <v>650168800</v>
      </c>
      <c r="D87" s="13" t="s">
        <v>144</v>
      </c>
      <c r="E87" s="6" t="s">
        <v>75</v>
      </c>
      <c r="F87" s="13"/>
      <c r="G87" s="13"/>
      <c r="H87" s="13"/>
    </row>
    <row r="88" spans="1:8">
      <c r="A88" s="13"/>
      <c r="B88" s="2">
        <v>82</v>
      </c>
      <c r="C88" s="4">
        <v>650169100</v>
      </c>
      <c r="D88" s="13" t="s">
        <v>144</v>
      </c>
      <c r="E88" s="6" t="s">
        <v>76</v>
      </c>
      <c r="F88" s="13"/>
      <c r="G88" s="13"/>
      <c r="H88" s="13"/>
    </row>
    <row r="89" spans="1:8">
      <c r="A89" s="13"/>
      <c r="B89" s="2">
        <v>83</v>
      </c>
      <c r="C89" s="4">
        <v>650170200</v>
      </c>
      <c r="D89" s="13" t="s">
        <v>144</v>
      </c>
      <c r="E89" s="6" t="s">
        <v>77</v>
      </c>
      <c r="F89" s="13"/>
      <c r="G89" s="13"/>
      <c r="H89" s="13"/>
    </row>
    <row r="90" spans="1:8">
      <c r="A90" s="13"/>
      <c r="B90" s="2">
        <v>84</v>
      </c>
      <c r="C90" s="4">
        <v>650171500</v>
      </c>
      <c r="D90" s="13" t="s">
        <v>144</v>
      </c>
      <c r="E90" s="6" t="s">
        <v>78</v>
      </c>
      <c r="F90" s="13"/>
      <c r="G90" s="13"/>
      <c r="H90" s="13"/>
    </row>
    <row r="91" spans="1:8">
      <c r="A91" s="13"/>
      <c r="B91" s="2">
        <v>85</v>
      </c>
      <c r="C91" s="4">
        <v>650172000</v>
      </c>
      <c r="D91" s="13" t="s">
        <v>144</v>
      </c>
      <c r="E91" s="6" t="s">
        <v>79</v>
      </c>
      <c r="F91" s="13"/>
      <c r="G91" s="13"/>
      <c r="H91" s="13"/>
    </row>
    <row r="92" spans="1:8">
      <c r="A92" s="13"/>
      <c r="B92" s="2">
        <v>86</v>
      </c>
      <c r="C92" s="4">
        <v>650172100</v>
      </c>
      <c r="D92" s="13" t="s">
        <v>144</v>
      </c>
      <c r="E92" s="6" t="s">
        <v>80</v>
      </c>
      <c r="F92" s="13"/>
      <c r="G92" s="13"/>
      <c r="H92" s="13"/>
    </row>
    <row r="93" spans="1:8">
      <c r="A93" s="13"/>
      <c r="B93" s="2">
        <v>87</v>
      </c>
      <c r="C93" s="4">
        <v>650172600</v>
      </c>
      <c r="D93" s="13" t="s">
        <v>144</v>
      </c>
      <c r="E93" s="6" t="s">
        <v>81</v>
      </c>
      <c r="F93" s="13"/>
      <c r="G93" s="13"/>
      <c r="H93" s="13"/>
    </row>
    <row r="94" spans="1:8">
      <c r="A94" s="13"/>
      <c r="B94" s="2">
        <v>88</v>
      </c>
      <c r="C94" s="4">
        <v>650172900</v>
      </c>
      <c r="D94" s="13" t="s">
        <v>144</v>
      </c>
      <c r="E94" s="6" t="s">
        <v>82</v>
      </c>
      <c r="F94" s="13"/>
      <c r="G94" s="13"/>
      <c r="H94" s="13"/>
    </row>
    <row r="95" spans="1:8">
      <c r="A95" s="13"/>
      <c r="B95" s="2">
        <v>89</v>
      </c>
      <c r="C95" s="4">
        <v>650173400</v>
      </c>
      <c r="D95" s="13" t="s">
        <v>144</v>
      </c>
      <c r="E95" s="6" t="s">
        <v>83</v>
      </c>
      <c r="F95" s="13"/>
      <c r="G95" s="13"/>
      <c r="H95" s="13"/>
    </row>
    <row r="96" spans="1:8">
      <c r="A96" s="13"/>
      <c r="B96" s="2">
        <v>90</v>
      </c>
      <c r="C96" s="4">
        <v>650173800</v>
      </c>
      <c r="D96" s="13" t="s">
        <v>144</v>
      </c>
      <c r="E96" s="6" t="s">
        <v>84</v>
      </c>
      <c r="F96" s="13"/>
      <c r="G96" s="13"/>
      <c r="H96" s="13"/>
    </row>
    <row r="97" spans="1:8">
      <c r="A97" s="13"/>
      <c r="B97" s="2">
        <v>91</v>
      </c>
      <c r="C97" s="4">
        <v>650174100</v>
      </c>
      <c r="D97" s="13" t="s">
        <v>144</v>
      </c>
      <c r="E97" s="6" t="s">
        <v>85</v>
      </c>
      <c r="F97" s="13"/>
      <c r="G97" s="13"/>
      <c r="H97" s="13"/>
    </row>
    <row r="98" spans="1:8">
      <c r="A98" s="13"/>
      <c r="B98" s="2">
        <v>92</v>
      </c>
      <c r="C98" s="4">
        <v>650174200</v>
      </c>
      <c r="D98" s="13" t="s">
        <v>144</v>
      </c>
      <c r="E98" s="6" t="s">
        <v>86</v>
      </c>
      <c r="F98" s="13"/>
      <c r="G98" s="13"/>
      <c r="H98" s="13"/>
    </row>
    <row r="99" spans="1:8">
      <c r="A99" s="13"/>
      <c r="B99" s="2">
        <v>93</v>
      </c>
      <c r="C99" s="4">
        <v>650174900</v>
      </c>
      <c r="D99" s="13" t="s">
        <v>144</v>
      </c>
      <c r="E99" s="6" t="s">
        <v>87</v>
      </c>
      <c r="F99" s="13"/>
      <c r="G99" s="13"/>
      <c r="H99" s="13"/>
    </row>
    <row r="100" spans="1:8">
      <c r="A100" s="13"/>
      <c r="B100" s="2">
        <v>94</v>
      </c>
      <c r="C100" s="4">
        <v>650175700</v>
      </c>
      <c r="D100" s="13" t="s">
        <v>144</v>
      </c>
      <c r="E100" s="6" t="s">
        <v>88</v>
      </c>
      <c r="F100" s="13"/>
      <c r="G100" s="13"/>
      <c r="H100" s="13"/>
    </row>
    <row r="101" spans="1:8">
      <c r="A101" s="13"/>
      <c r="B101" s="2">
        <v>95</v>
      </c>
      <c r="C101" s="4">
        <v>650176600</v>
      </c>
      <c r="D101" s="13" t="s">
        <v>144</v>
      </c>
      <c r="E101" s="6" t="s">
        <v>89</v>
      </c>
      <c r="F101" s="13"/>
      <c r="G101" s="13"/>
      <c r="H101" s="13"/>
    </row>
    <row r="102" spans="1:8">
      <c r="A102" s="13"/>
      <c r="B102" s="2">
        <v>96</v>
      </c>
      <c r="C102" s="4">
        <v>650176700</v>
      </c>
      <c r="D102" s="13" t="s">
        <v>144</v>
      </c>
      <c r="E102" s="6" t="s">
        <v>165</v>
      </c>
      <c r="F102" s="13"/>
      <c r="G102" s="13"/>
      <c r="H102" s="13"/>
    </row>
    <row r="103" spans="1:8">
      <c r="A103" s="13"/>
      <c r="B103" s="2">
        <v>97</v>
      </c>
      <c r="C103" s="4">
        <v>650191200</v>
      </c>
      <c r="D103" s="13" t="s">
        <v>155</v>
      </c>
      <c r="E103" s="6" t="s">
        <v>90</v>
      </c>
      <c r="F103" s="13"/>
      <c r="G103" s="13"/>
      <c r="H103" s="13"/>
    </row>
    <row r="104" spans="1:8">
      <c r="A104" s="13"/>
      <c r="B104" s="2">
        <v>98</v>
      </c>
      <c r="C104" s="4">
        <v>650200600</v>
      </c>
      <c r="D104" s="13" t="s">
        <v>144</v>
      </c>
      <c r="E104" s="6" t="s">
        <v>91</v>
      </c>
      <c r="F104" s="13"/>
      <c r="G104" s="13"/>
      <c r="H104" s="13"/>
    </row>
    <row r="105" spans="1:8">
      <c r="A105" s="13"/>
      <c r="B105" s="2">
        <v>99</v>
      </c>
      <c r="C105" s="4">
        <v>650216900</v>
      </c>
      <c r="D105" s="13" t="s">
        <v>144</v>
      </c>
      <c r="E105" s="6" t="s">
        <v>92</v>
      </c>
      <c r="F105" s="13"/>
      <c r="G105" s="13"/>
      <c r="H105" s="13"/>
    </row>
    <row r="106" spans="1:8">
      <c r="A106" s="13"/>
      <c r="B106" s="2">
        <v>100</v>
      </c>
      <c r="C106" s="4">
        <v>650221500</v>
      </c>
      <c r="D106" s="13" t="s">
        <v>144</v>
      </c>
      <c r="E106" s="6" t="s">
        <v>93</v>
      </c>
      <c r="F106" s="13"/>
      <c r="G106" s="13"/>
      <c r="H106" s="13"/>
    </row>
    <row r="107" spans="1:8">
      <c r="A107" s="13"/>
      <c r="B107" s="2">
        <v>101</v>
      </c>
      <c r="C107" s="4">
        <v>650222600</v>
      </c>
      <c r="D107" s="13" t="s">
        <v>144</v>
      </c>
      <c r="E107" s="6" t="s">
        <v>94</v>
      </c>
      <c r="F107" s="13"/>
      <c r="G107" s="13"/>
      <c r="H107" s="13"/>
    </row>
    <row r="108" spans="1:8">
      <c r="A108" s="13"/>
      <c r="B108" s="2">
        <v>102</v>
      </c>
      <c r="C108" s="4">
        <v>650233800</v>
      </c>
      <c r="D108" s="13" t="s">
        <v>144</v>
      </c>
      <c r="E108" s="6" t="s">
        <v>95</v>
      </c>
      <c r="F108" s="13"/>
      <c r="G108" s="13"/>
      <c r="H108" s="13"/>
    </row>
    <row r="109" spans="1:8">
      <c r="A109" s="13"/>
      <c r="B109" s="2">
        <v>103</v>
      </c>
      <c r="C109" s="4">
        <v>650245000</v>
      </c>
      <c r="D109" s="13" t="s">
        <v>155</v>
      </c>
      <c r="E109" s="6" t="s">
        <v>96</v>
      </c>
      <c r="F109" s="13"/>
      <c r="G109" s="13"/>
      <c r="H109" s="13"/>
    </row>
    <row r="110" spans="1:8">
      <c r="A110" s="13"/>
      <c r="B110" s="2">
        <v>104</v>
      </c>
      <c r="C110" s="4">
        <v>650247100</v>
      </c>
      <c r="D110" s="13" t="s">
        <v>144</v>
      </c>
      <c r="E110" s="6" t="s">
        <v>97</v>
      </c>
      <c r="F110" s="13"/>
      <c r="G110" s="13"/>
      <c r="H110" s="13"/>
    </row>
    <row r="111" spans="1:8">
      <c r="A111" s="13"/>
      <c r="B111" s="2">
        <v>105</v>
      </c>
      <c r="C111" s="4">
        <v>660047701</v>
      </c>
      <c r="D111" s="13" t="s">
        <v>158</v>
      </c>
      <c r="E111" s="6" t="s">
        <v>98</v>
      </c>
      <c r="F111" s="13"/>
      <c r="G111" s="13"/>
      <c r="H111" s="13"/>
    </row>
    <row r="112" spans="1:8">
      <c r="A112" s="13"/>
      <c r="B112" s="2">
        <v>106</v>
      </c>
      <c r="C112" s="4">
        <v>660049100</v>
      </c>
      <c r="D112" s="13" t="s">
        <v>158</v>
      </c>
      <c r="E112" s="6" t="s">
        <v>99</v>
      </c>
      <c r="F112" s="13"/>
      <c r="G112" s="13"/>
      <c r="H112" s="13"/>
    </row>
    <row r="113" spans="1:8">
      <c r="A113" s="13"/>
      <c r="B113" s="2">
        <v>107</v>
      </c>
      <c r="C113" s="4">
        <v>660049400</v>
      </c>
      <c r="D113" s="13" t="s">
        <v>158</v>
      </c>
      <c r="E113" s="6" t="s">
        <v>100</v>
      </c>
      <c r="F113" s="13"/>
      <c r="G113" s="13"/>
      <c r="H113" s="13"/>
    </row>
    <row r="114" spans="1:8">
      <c r="A114" s="13"/>
      <c r="B114" s="2">
        <v>108</v>
      </c>
      <c r="C114" s="4">
        <v>660049601</v>
      </c>
      <c r="D114" s="13" t="s">
        <v>158</v>
      </c>
      <c r="E114" s="6" t="s">
        <v>101</v>
      </c>
      <c r="F114" s="13"/>
      <c r="G114" s="13"/>
      <c r="H114" s="13"/>
    </row>
    <row r="115" spans="1:8">
      <c r="A115" s="13"/>
      <c r="B115" s="2">
        <v>109</v>
      </c>
      <c r="C115" s="4">
        <v>660053900</v>
      </c>
      <c r="D115" s="13" t="s">
        <v>158</v>
      </c>
      <c r="E115" s="6" t="s">
        <v>102</v>
      </c>
      <c r="F115" s="13"/>
      <c r="G115" s="13"/>
      <c r="H115" s="13"/>
    </row>
    <row r="116" spans="1:8">
      <c r="A116" s="13"/>
      <c r="B116" s="2">
        <v>110</v>
      </c>
      <c r="C116" s="4">
        <v>660055300</v>
      </c>
      <c r="D116" s="13" t="s">
        <v>158</v>
      </c>
      <c r="E116" s="6" t="s">
        <v>103</v>
      </c>
      <c r="F116" s="13"/>
      <c r="G116" s="13"/>
      <c r="H116" s="13"/>
    </row>
    <row r="117" spans="1:8">
      <c r="A117" s="13"/>
      <c r="B117" s="2">
        <v>111</v>
      </c>
      <c r="C117" s="4">
        <v>660061400</v>
      </c>
      <c r="D117" s="13" t="s">
        <v>158</v>
      </c>
      <c r="E117" s="6" t="s">
        <v>104</v>
      </c>
      <c r="F117" s="13"/>
      <c r="G117" s="13"/>
      <c r="H117" s="13"/>
    </row>
    <row r="118" spans="1:8">
      <c r="A118" s="13"/>
      <c r="B118" s="2">
        <v>112</v>
      </c>
      <c r="C118" s="4">
        <v>660067900</v>
      </c>
      <c r="D118" s="13" t="s">
        <v>159</v>
      </c>
      <c r="E118" s="6" t="s">
        <v>105</v>
      </c>
      <c r="F118" s="13"/>
      <c r="G118" s="13"/>
      <c r="H118" s="13"/>
    </row>
    <row r="119" spans="1:8">
      <c r="A119" s="13"/>
      <c r="B119" s="2">
        <v>113</v>
      </c>
      <c r="C119" s="4">
        <v>660068300</v>
      </c>
      <c r="D119" s="13" t="s">
        <v>144</v>
      </c>
      <c r="E119" s="6" t="s">
        <v>106</v>
      </c>
      <c r="F119" s="13"/>
      <c r="G119" s="13"/>
      <c r="H119" s="13"/>
    </row>
    <row r="120" spans="1:8">
      <c r="A120" s="13"/>
      <c r="B120" s="2">
        <v>114</v>
      </c>
      <c r="C120" s="4">
        <v>660070600</v>
      </c>
      <c r="D120" s="13" t="s">
        <v>144</v>
      </c>
      <c r="E120" s="6" t="s">
        <v>107</v>
      </c>
      <c r="F120" s="13"/>
      <c r="G120" s="13"/>
      <c r="H120" s="13"/>
    </row>
    <row r="121" spans="1:8">
      <c r="A121" s="13"/>
      <c r="B121" s="2">
        <v>115</v>
      </c>
      <c r="C121" s="4">
        <v>660071800</v>
      </c>
      <c r="D121" s="13" t="s">
        <v>159</v>
      </c>
      <c r="E121" s="6" t="s">
        <v>108</v>
      </c>
      <c r="F121" s="13"/>
      <c r="G121" s="13"/>
      <c r="H121" s="13"/>
    </row>
    <row r="122" spans="1:8">
      <c r="A122" s="13"/>
      <c r="B122" s="2">
        <v>116</v>
      </c>
      <c r="C122" s="4">
        <v>660080500</v>
      </c>
      <c r="D122" s="13" t="s">
        <v>159</v>
      </c>
      <c r="E122" s="6" t="s">
        <v>109</v>
      </c>
      <c r="F122" s="13"/>
      <c r="G122" s="13"/>
      <c r="H122" s="13"/>
    </row>
    <row r="123" spans="1:8">
      <c r="A123" s="13"/>
      <c r="B123" s="2">
        <v>117</v>
      </c>
      <c r="C123" s="4">
        <v>660084100</v>
      </c>
      <c r="D123" s="13" t="s">
        <v>159</v>
      </c>
      <c r="E123" s="6" t="s">
        <v>110</v>
      </c>
      <c r="F123" s="13"/>
      <c r="G123" s="13"/>
      <c r="H123" s="13"/>
    </row>
    <row r="124" spans="1:8">
      <c r="A124" s="13"/>
      <c r="B124" s="2">
        <v>118</v>
      </c>
      <c r="C124" s="4">
        <v>660117000</v>
      </c>
      <c r="D124" s="13" t="s">
        <v>159</v>
      </c>
      <c r="E124" s="6" t="s">
        <v>111</v>
      </c>
      <c r="F124" s="13"/>
      <c r="G124" s="13"/>
      <c r="H124" s="13"/>
    </row>
    <row r="125" spans="1:8">
      <c r="A125" s="13"/>
      <c r="B125" s="2">
        <v>119</v>
      </c>
      <c r="C125" s="4">
        <v>660121400</v>
      </c>
      <c r="D125" s="13" t="s">
        <v>144</v>
      </c>
      <c r="E125" s="6" t="s">
        <v>112</v>
      </c>
      <c r="F125" s="13"/>
      <c r="G125" s="13"/>
      <c r="H125" s="13"/>
    </row>
    <row r="126" spans="1:8">
      <c r="A126" s="13"/>
      <c r="B126" s="2">
        <v>120</v>
      </c>
      <c r="C126" s="4">
        <v>660121600</v>
      </c>
      <c r="D126" s="13" t="s">
        <v>160</v>
      </c>
      <c r="E126" s="6" t="s">
        <v>113</v>
      </c>
      <c r="F126" s="13"/>
      <c r="G126" s="13"/>
      <c r="H126" s="13"/>
    </row>
    <row r="127" spans="1:8">
      <c r="A127" s="13"/>
      <c r="B127" s="2">
        <v>121</v>
      </c>
      <c r="C127" s="4">
        <v>660122800</v>
      </c>
      <c r="D127" s="13" t="s">
        <v>160</v>
      </c>
      <c r="E127" s="6" t="s">
        <v>114</v>
      </c>
      <c r="F127" s="13"/>
      <c r="G127" s="13"/>
      <c r="H127" s="13"/>
    </row>
    <row r="128" spans="1:8">
      <c r="A128" s="13"/>
      <c r="B128" s="2">
        <v>122</v>
      </c>
      <c r="C128" s="4">
        <v>660123500</v>
      </c>
      <c r="D128" s="13" t="s">
        <v>144</v>
      </c>
      <c r="E128" s="6" t="s">
        <v>115</v>
      </c>
      <c r="F128" s="13"/>
      <c r="G128" s="13"/>
      <c r="H128" s="13"/>
    </row>
    <row r="129" spans="1:8">
      <c r="A129" s="13"/>
      <c r="B129" s="2">
        <v>123</v>
      </c>
      <c r="C129" s="4">
        <v>660126800</v>
      </c>
      <c r="D129" s="13" t="s">
        <v>159</v>
      </c>
      <c r="E129" s="6" t="s">
        <v>116</v>
      </c>
      <c r="F129" s="13"/>
      <c r="G129" s="13"/>
      <c r="H129" s="13"/>
    </row>
    <row r="130" spans="1:8">
      <c r="A130" s="13"/>
      <c r="B130" s="2">
        <v>124</v>
      </c>
      <c r="C130" s="4">
        <v>660172600</v>
      </c>
      <c r="D130" s="13" t="s">
        <v>159</v>
      </c>
      <c r="E130" s="6" t="s">
        <v>117</v>
      </c>
      <c r="F130" s="13"/>
      <c r="G130" s="13"/>
      <c r="H130" s="13"/>
    </row>
    <row r="131" spans="1:8">
      <c r="A131" s="13"/>
      <c r="B131" s="2">
        <v>125</v>
      </c>
      <c r="C131" s="4">
        <v>4000413081</v>
      </c>
      <c r="D131" s="13" t="s">
        <v>161</v>
      </c>
      <c r="E131" s="6" t="s">
        <v>118</v>
      </c>
      <c r="F131" s="13"/>
      <c r="G131" s="13"/>
      <c r="H131" s="13"/>
    </row>
    <row r="132" spans="1:8">
      <c r="A132" s="13"/>
      <c r="B132" s="2">
        <v>126</v>
      </c>
      <c r="C132" s="4">
        <v>4000414081</v>
      </c>
      <c r="D132" s="13" t="s">
        <v>161</v>
      </c>
      <c r="E132" s="6" t="s">
        <v>119</v>
      </c>
      <c r="F132" s="13"/>
      <c r="G132" s="13"/>
      <c r="H132" s="13"/>
    </row>
    <row r="133" spans="1:8">
      <c r="A133" s="13"/>
      <c r="B133" s="2">
        <v>127</v>
      </c>
      <c r="C133" s="4">
        <v>4000418081</v>
      </c>
      <c r="D133" s="13" t="s">
        <v>161</v>
      </c>
      <c r="E133" s="6" t="s">
        <v>120</v>
      </c>
      <c r="F133" s="13"/>
      <c r="G133" s="13"/>
      <c r="H133" s="13"/>
    </row>
    <row r="134" spans="1:8">
      <c r="A134" s="13"/>
      <c r="B134" s="2">
        <v>128</v>
      </c>
      <c r="C134" s="4">
        <v>4000516181</v>
      </c>
      <c r="D134" s="13" t="s">
        <v>161</v>
      </c>
      <c r="E134" s="6" t="s">
        <v>184</v>
      </c>
      <c r="F134" s="13"/>
      <c r="G134" s="13"/>
      <c r="H134" s="13"/>
    </row>
    <row r="135" spans="1:8">
      <c r="A135" s="13"/>
      <c r="B135" s="2">
        <v>129</v>
      </c>
      <c r="C135" s="4">
        <v>4000567081</v>
      </c>
      <c r="D135" s="13" t="s">
        <v>161</v>
      </c>
      <c r="E135" s="6" t="s">
        <v>183</v>
      </c>
      <c r="F135" s="13"/>
      <c r="G135" s="13"/>
      <c r="H135" s="13"/>
    </row>
    <row r="136" spans="1:8">
      <c r="A136" s="13"/>
      <c r="B136" s="2">
        <v>130</v>
      </c>
      <c r="C136" s="4">
        <v>600138600</v>
      </c>
      <c r="D136" s="13" t="s">
        <v>128</v>
      </c>
      <c r="E136" s="6" t="s">
        <v>123</v>
      </c>
      <c r="F136" s="13"/>
      <c r="G136" s="13"/>
      <c r="H136" s="13"/>
    </row>
    <row r="137" spans="1:8">
      <c r="A137" s="13"/>
      <c r="B137" s="2">
        <v>131</v>
      </c>
      <c r="C137" s="4">
        <v>660172700</v>
      </c>
      <c r="D137" s="13"/>
      <c r="E137" s="6" t="s">
        <v>167</v>
      </c>
      <c r="F137" s="13"/>
      <c r="G137" s="13"/>
      <c r="H137" s="13"/>
    </row>
    <row r="138" spans="1:8">
      <c r="A138" s="13"/>
      <c r="B138" s="2">
        <v>132</v>
      </c>
      <c r="C138" s="4">
        <v>650097400</v>
      </c>
      <c r="D138" s="13"/>
      <c r="E138" s="6" t="s">
        <v>168</v>
      </c>
      <c r="F138" s="13"/>
      <c r="G138" s="13"/>
      <c r="H138" s="13"/>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5:R140"/>
  <sheetViews>
    <sheetView zoomScale="66" workbookViewId="0">
      <pane ySplit="5" topLeftCell="A145" activePane="bottomLeft" state="frozen"/>
      <selection pane="bottomLeft" activeCell="M153" sqref="M153"/>
    </sheetView>
  </sheetViews>
  <sheetFormatPr defaultRowHeight="18"/>
  <cols>
    <col min="3" max="3" width="11.08203125" customWidth="1"/>
    <col min="4" max="4" width="15.58203125" customWidth="1"/>
    <col min="5" max="5" width="39.5" customWidth="1"/>
    <col min="9" max="9" width="11.33203125" customWidth="1"/>
    <col min="10" max="10" width="14.08203125" customWidth="1"/>
    <col min="11" max="11" width="17" customWidth="1"/>
    <col min="14" max="14" width="10.58203125" customWidth="1"/>
    <col min="15" max="15" width="12" customWidth="1"/>
  </cols>
  <sheetData>
    <row r="5" spans="1:17" ht="22">
      <c r="A5" s="16" t="s">
        <v>0</v>
      </c>
      <c r="B5" s="7" t="s">
        <v>1</v>
      </c>
      <c r="C5" s="8" t="s">
        <v>2</v>
      </c>
      <c r="D5" s="9" t="s">
        <v>3</v>
      </c>
      <c r="E5" s="8" t="s">
        <v>4</v>
      </c>
      <c r="F5" s="9" t="s">
        <v>5</v>
      </c>
      <c r="G5" s="1" t="s">
        <v>6</v>
      </c>
      <c r="H5" s="1" t="s">
        <v>7</v>
      </c>
      <c r="I5" s="10" t="s">
        <v>124</v>
      </c>
      <c r="J5" s="10" t="s">
        <v>125</v>
      </c>
      <c r="K5" s="10" t="s">
        <v>126</v>
      </c>
      <c r="L5" s="11" t="s">
        <v>8</v>
      </c>
      <c r="M5" s="11" t="s">
        <v>9</v>
      </c>
      <c r="N5" s="12" t="s">
        <v>10</v>
      </c>
      <c r="O5" s="13" t="s">
        <v>185</v>
      </c>
      <c r="P5" t="s">
        <v>187</v>
      </c>
      <c r="Q5" t="s">
        <v>188</v>
      </c>
    </row>
    <row r="6" spans="1:17" hidden="1">
      <c r="A6" s="2" t="s">
        <v>11</v>
      </c>
      <c r="B6" s="13"/>
      <c r="C6" s="3" t="s">
        <v>12</v>
      </c>
      <c r="D6" s="13" t="s">
        <v>127</v>
      </c>
      <c r="E6" s="3" t="s">
        <v>13</v>
      </c>
      <c r="F6" s="13"/>
      <c r="G6" s="13" t="s">
        <v>162</v>
      </c>
      <c r="H6" s="13"/>
      <c r="I6" s="13"/>
      <c r="J6" s="13"/>
      <c r="K6" s="13"/>
      <c r="L6" s="13"/>
      <c r="M6" s="13"/>
      <c r="N6" s="22"/>
    </row>
    <row r="7" spans="1:17" s="21" customFormat="1" hidden="1">
      <c r="A7" s="17">
        <v>1</v>
      </c>
      <c r="B7" s="18"/>
      <c r="C7" s="19">
        <v>120128600</v>
      </c>
      <c r="D7" s="18" t="s">
        <v>129</v>
      </c>
      <c r="E7" s="20" t="s">
        <v>14</v>
      </c>
      <c r="F7" s="18"/>
      <c r="G7" s="18">
        <v>30</v>
      </c>
      <c r="H7" s="18"/>
      <c r="I7" s="18">
        <v>386</v>
      </c>
      <c r="J7" s="18"/>
      <c r="K7" s="18">
        <v>100</v>
      </c>
      <c r="L7" s="18"/>
      <c r="M7" s="18"/>
      <c r="N7" s="18">
        <f t="shared" ref="N7:N38" si="0">(I7+J7)-K7</f>
        <v>286</v>
      </c>
      <c r="O7" s="18">
        <f t="shared" ref="O7:O46" si="1">(I7)-K7</f>
        <v>286</v>
      </c>
    </row>
    <row r="8" spans="1:17" s="21" customFormat="1" hidden="1">
      <c r="A8" s="17">
        <v>2</v>
      </c>
      <c r="B8" s="18"/>
      <c r="C8" s="19">
        <v>230007700</v>
      </c>
      <c r="D8" s="18" t="s">
        <v>130</v>
      </c>
      <c r="E8" s="20" t="s">
        <v>186</v>
      </c>
      <c r="F8" s="18"/>
      <c r="G8" s="18">
        <v>1380</v>
      </c>
      <c r="H8" s="18"/>
      <c r="I8" s="18">
        <v>40</v>
      </c>
      <c r="J8" s="18"/>
      <c r="K8" s="18">
        <v>19</v>
      </c>
      <c r="L8" s="18"/>
      <c r="M8" s="18"/>
      <c r="N8" s="18">
        <f t="shared" si="0"/>
        <v>21</v>
      </c>
      <c r="O8" s="18">
        <f t="shared" si="1"/>
        <v>21</v>
      </c>
    </row>
    <row r="9" spans="1:17" s="21" customFormat="1" hidden="1">
      <c r="A9" s="17">
        <v>3</v>
      </c>
      <c r="B9" s="18"/>
      <c r="C9" s="19">
        <v>300026500</v>
      </c>
      <c r="D9" s="18" t="s">
        <v>131</v>
      </c>
      <c r="E9" s="20" t="s">
        <v>15</v>
      </c>
      <c r="F9" s="18"/>
      <c r="G9" s="18">
        <v>1.2</v>
      </c>
      <c r="H9" s="18"/>
      <c r="I9" s="18">
        <v>1200</v>
      </c>
      <c r="J9" s="18"/>
      <c r="K9" s="18">
        <v>80</v>
      </c>
      <c r="L9" s="18"/>
      <c r="M9" s="18"/>
      <c r="N9" s="18">
        <f t="shared" si="0"/>
        <v>1120</v>
      </c>
      <c r="O9" s="18">
        <f t="shared" si="1"/>
        <v>1120</v>
      </c>
    </row>
    <row r="10" spans="1:17" s="21" customFormat="1" hidden="1">
      <c r="A10" s="17">
        <v>4</v>
      </c>
      <c r="B10" s="18"/>
      <c r="C10" s="19">
        <v>460262401</v>
      </c>
      <c r="D10" s="18" t="s">
        <v>132</v>
      </c>
      <c r="E10" s="20" t="s">
        <v>16</v>
      </c>
      <c r="F10" s="18"/>
      <c r="G10" s="23">
        <v>72</v>
      </c>
      <c r="H10" s="23"/>
      <c r="I10" s="23">
        <v>135</v>
      </c>
      <c r="J10" s="13">
        <v>200</v>
      </c>
      <c r="K10" s="18"/>
      <c r="L10" s="18"/>
      <c r="M10" s="18"/>
      <c r="N10" s="18">
        <f t="shared" si="0"/>
        <v>335</v>
      </c>
      <c r="O10" s="18">
        <f t="shared" si="1"/>
        <v>135</v>
      </c>
    </row>
    <row r="11" spans="1:17" s="21" customFormat="1" hidden="1">
      <c r="A11" s="17">
        <v>5</v>
      </c>
      <c r="B11" s="18"/>
      <c r="C11" s="19">
        <v>460262500</v>
      </c>
      <c r="D11" s="18" t="s">
        <v>132</v>
      </c>
      <c r="E11" s="20" t="s">
        <v>17</v>
      </c>
      <c r="F11" s="18"/>
      <c r="G11" s="18">
        <v>87.8</v>
      </c>
      <c r="H11" s="18"/>
      <c r="I11" s="18">
        <v>109</v>
      </c>
      <c r="J11" s="13">
        <v>100</v>
      </c>
      <c r="K11" s="18"/>
      <c r="L11" s="18"/>
      <c r="M11" s="18"/>
      <c r="N11" s="18">
        <f t="shared" si="0"/>
        <v>209</v>
      </c>
      <c r="O11" s="18">
        <f t="shared" si="1"/>
        <v>109</v>
      </c>
    </row>
    <row r="12" spans="1:17" s="21" customFormat="1" hidden="1">
      <c r="A12" s="17">
        <v>6</v>
      </c>
      <c r="B12" s="18"/>
      <c r="C12" s="19">
        <v>460262600</v>
      </c>
      <c r="D12" s="18" t="s">
        <v>132</v>
      </c>
      <c r="E12" s="20" t="s">
        <v>18</v>
      </c>
      <c r="F12" s="18"/>
      <c r="G12" s="23">
        <v>81</v>
      </c>
      <c r="H12" s="23"/>
      <c r="I12" s="23">
        <v>108</v>
      </c>
      <c r="J12" s="13">
        <v>100</v>
      </c>
      <c r="K12" s="18"/>
      <c r="L12" s="18"/>
      <c r="M12" s="18"/>
      <c r="N12" s="18">
        <f t="shared" si="0"/>
        <v>208</v>
      </c>
      <c r="O12" s="18">
        <f t="shared" si="1"/>
        <v>108</v>
      </c>
    </row>
    <row r="13" spans="1:17" s="21" customFormat="1" hidden="1">
      <c r="A13" s="17">
        <v>7</v>
      </c>
      <c r="B13" s="18"/>
      <c r="C13" s="19">
        <v>460263900</v>
      </c>
      <c r="D13" s="18" t="s">
        <v>133</v>
      </c>
      <c r="E13" s="20" t="s">
        <v>19</v>
      </c>
      <c r="F13" s="18"/>
      <c r="G13" s="18">
        <v>103</v>
      </c>
      <c r="H13" s="18"/>
      <c r="I13" s="18">
        <v>29</v>
      </c>
      <c r="J13" s="13">
        <v>100</v>
      </c>
      <c r="K13" s="18"/>
      <c r="L13" s="18"/>
      <c r="M13" s="18"/>
      <c r="N13" s="18">
        <f t="shared" si="0"/>
        <v>129</v>
      </c>
      <c r="O13" s="18">
        <f t="shared" si="1"/>
        <v>29</v>
      </c>
    </row>
    <row r="14" spans="1:17" s="21" customFormat="1" hidden="1">
      <c r="A14" s="17">
        <v>8</v>
      </c>
      <c r="B14" s="18"/>
      <c r="C14" s="19">
        <v>460264000</v>
      </c>
      <c r="D14" s="18" t="s">
        <v>134</v>
      </c>
      <c r="E14" s="20" t="s">
        <v>20</v>
      </c>
      <c r="F14" s="18"/>
      <c r="G14" s="18">
        <v>78</v>
      </c>
      <c r="H14" s="18"/>
      <c r="I14" s="18">
        <v>95</v>
      </c>
      <c r="J14" s="18"/>
      <c r="K14" s="18"/>
      <c r="L14" s="18"/>
      <c r="M14" s="18"/>
      <c r="N14" s="18">
        <f t="shared" si="0"/>
        <v>95</v>
      </c>
      <c r="O14" s="18">
        <f t="shared" si="1"/>
        <v>95</v>
      </c>
    </row>
    <row r="15" spans="1:17" s="21" customFormat="1" hidden="1">
      <c r="A15" s="17">
        <v>9</v>
      </c>
      <c r="B15" s="18"/>
      <c r="C15" s="19">
        <v>460264100</v>
      </c>
      <c r="D15" s="18" t="s">
        <v>134</v>
      </c>
      <c r="E15" s="20" t="s">
        <v>21</v>
      </c>
      <c r="F15" s="18"/>
      <c r="G15" s="18">
        <v>88</v>
      </c>
      <c r="H15" s="18"/>
      <c r="I15" s="18">
        <v>60</v>
      </c>
      <c r="J15" s="13">
        <v>100</v>
      </c>
      <c r="K15" s="18"/>
      <c r="L15" s="18"/>
      <c r="M15" s="18"/>
      <c r="N15" s="18">
        <f t="shared" si="0"/>
        <v>160</v>
      </c>
      <c r="O15" s="18">
        <f t="shared" si="1"/>
        <v>60</v>
      </c>
    </row>
    <row r="16" spans="1:17" s="21" customFormat="1" hidden="1">
      <c r="A16" s="17">
        <v>10</v>
      </c>
      <c r="B16" s="18"/>
      <c r="C16" s="19">
        <v>460265700</v>
      </c>
      <c r="D16" s="18" t="s">
        <v>135</v>
      </c>
      <c r="E16" s="20" t="s">
        <v>22</v>
      </c>
      <c r="F16" s="18"/>
      <c r="G16" s="18">
        <v>28.2</v>
      </c>
      <c r="H16" s="18"/>
      <c r="I16" s="18">
        <v>12</v>
      </c>
      <c r="J16" s="18"/>
      <c r="K16" s="18"/>
      <c r="L16" s="18"/>
      <c r="M16" s="18"/>
      <c r="N16" s="18">
        <f t="shared" si="0"/>
        <v>12</v>
      </c>
      <c r="O16" s="18">
        <f t="shared" si="1"/>
        <v>12</v>
      </c>
    </row>
    <row r="17" spans="1:17" s="21" customFormat="1" hidden="1">
      <c r="A17" s="17">
        <v>11</v>
      </c>
      <c r="B17" s="18"/>
      <c r="C17" s="19">
        <v>460265800</v>
      </c>
      <c r="D17" s="18" t="s">
        <v>135</v>
      </c>
      <c r="E17" s="20" t="s">
        <v>23</v>
      </c>
      <c r="F17" s="18"/>
      <c r="G17" s="18">
        <v>29.7</v>
      </c>
      <c r="H17" s="18"/>
      <c r="I17" s="18">
        <v>24</v>
      </c>
      <c r="J17" s="18"/>
      <c r="K17" s="18"/>
      <c r="L17" s="18"/>
      <c r="M17" s="18"/>
      <c r="N17" s="18">
        <f t="shared" si="0"/>
        <v>24</v>
      </c>
      <c r="O17" s="18">
        <f t="shared" si="1"/>
        <v>24</v>
      </c>
    </row>
    <row r="18" spans="1:17" s="21" customFormat="1" hidden="1">
      <c r="A18" s="17">
        <v>12</v>
      </c>
      <c r="B18" s="18"/>
      <c r="C18" s="19">
        <v>460265900</v>
      </c>
      <c r="D18" s="18" t="s">
        <v>135</v>
      </c>
      <c r="E18" s="20" t="s">
        <v>24</v>
      </c>
      <c r="F18" s="18"/>
      <c r="G18" s="18">
        <v>29.7</v>
      </c>
      <c r="H18" s="18"/>
      <c r="I18" s="18">
        <v>24</v>
      </c>
      <c r="J18" s="18"/>
      <c r="K18" s="18"/>
      <c r="L18" s="18"/>
      <c r="M18" s="18"/>
      <c r="N18" s="18">
        <f t="shared" si="0"/>
        <v>24</v>
      </c>
      <c r="O18" s="18">
        <f t="shared" si="1"/>
        <v>24</v>
      </c>
    </row>
    <row r="19" spans="1:17" s="21" customFormat="1" hidden="1">
      <c r="A19" s="17">
        <v>13</v>
      </c>
      <c r="B19" s="18"/>
      <c r="C19" s="19">
        <v>460266000</v>
      </c>
      <c r="D19" s="18" t="s">
        <v>135</v>
      </c>
      <c r="E19" s="20" t="s">
        <v>25</v>
      </c>
      <c r="F19" s="18"/>
      <c r="G19" s="18">
        <v>30.3</v>
      </c>
      <c r="H19" s="18"/>
      <c r="I19" s="18">
        <v>12</v>
      </c>
      <c r="J19" s="18"/>
      <c r="K19" s="18"/>
      <c r="L19" s="18"/>
      <c r="M19" s="18"/>
      <c r="N19" s="18">
        <f t="shared" si="0"/>
        <v>12</v>
      </c>
      <c r="O19" s="18">
        <f t="shared" si="1"/>
        <v>12</v>
      </c>
    </row>
    <row r="20" spans="1:17" s="21" customFormat="1" hidden="1">
      <c r="A20" s="17">
        <v>14</v>
      </c>
      <c r="B20" s="18"/>
      <c r="C20" s="19">
        <v>500062300</v>
      </c>
      <c r="D20" s="18" t="s">
        <v>136</v>
      </c>
      <c r="E20" s="20" t="s">
        <v>26</v>
      </c>
      <c r="F20" s="18"/>
      <c r="G20" s="18">
        <v>1300</v>
      </c>
      <c r="H20" s="18"/>
      <c r="I20" s="18">
        <v>17</v>
      </c>
      <c r="J20" s="13">
        <v>100</v>
      </c>
      <c r="K20" s="18"/>
      <c r="L20" s="18"/>
      <c r="M20" s="18"/>
      <c r="N20" s="18">
        <f t="shared" si="0"/>
        <v>117</v>
      </c>
      <c r="O20" s="18">
        <f t="shared" si="1"/>
        <v>17</v>
      </c>
    </row>
    <row r="21" spans="1:17" s="21" customFormat="1" hidden="1">
      <c r="A21" s="17">
        <v>15</v>
      </c>
      <c r="B21" s="18"/>
      <c r="C21" s="19">
        <v>500062400</v>
      </c>
      <c r="D21" s="18" t="s">
        <v>136</v>
      </c>
      <c r="E21" s="20" t="s">
        <v>27</v>
      </c>
      <c r="F21" s="18"/>
      <c r="G21" s="18">
        <v>700</v>
      </c>
      <c r="H21" s="18"/>
      <c r="I21" s="18">
        <v>712</v>
      </c>
      <c r="J21" s="18"/>
      <c r="K21" s="18">
        <v>225</v>
      </c>
      <c r="L21" s="18"/>
      <c r="M21" s="18"/>
      <c r="N21" s="18">
        <f t="shared" si="0"/>
        <v>487</v>
      </c>
      <c r="O21" s="18">
        <f t="shared" si="1"/>
        <v>487</v>
      </c>
      <c r="P21" s="27" t="s">
        <v>197</v>
      </c>
      <c r="Q21" s="27"/>
    </row>
    <row r="22" spans="1:17" s="21" customFormat="1" hidden="1">
      <c r="A22" s="17">
        <v>16</v>
      </c>
      <c r="B22" s="18"/>
      <c r="C22" s="19">
        <v>500062601</v>
      </c>
      <c r="D22" s="18" t="s">
        <v>136</v>
      </c>
      <c r="E22" s="20" t="s">
        <v>28</v>
      </c>
      <c r="F22" s="18"/>
      <c r="G22" s="18">
        <v>2000</v>
      </c>
      <c r="H22" s="18"/>
      <c r="I22" s="18">
        <v>242</v>
      </c>
      <c r="J22" s="18"/>
      <c r="K22" s="18">
        <v>42</v>
      </c>
      <c r="L22" s="18"/>
      <c r="M22" s="18"/>
      <c r="N22" s="18">
        <f t="shared" si="0"/>
        <v>200</v>
      </c>
      <c r="O22" s="18">
        <f t="shared" si="1"/>
        <v>200</v>
      </c>
    </row>
    <row r="23" spans="1:17" s="21" customFormat="1" hidden="1">
      <c r="A23" s="17">
        <v>17</v>
      </c>
      <c r="B23" s="18"/>
      <c r="C23" s="19">
        <v>500062700</v>
      </c>
      <c r="D23" s="18" t="s">
        <v>136</v>
      </c>
      <c r="E23" s="20" t="s">
        <v>29</v>
      </c>
      <c r="F23" s="18"/>
      <c r="G23" s="18">
        <v>400</v>
      </c>
      <c r="H23" s="18"/>
      <c r="I23" s="18">
        <v>71</v>
      </c>
      <c r="J23" s="13">
        <v>100</v>
      </c>
      <c r="K23" s="18"/>
      <c r="L23" s="18"/>
      <c r="M23" s="18"/>
      <c r="N23" s="18">
        <f t="shared" si="0"/>
        <v>171</v>
      </c>
      <c r="O23" s="18">
        <f t="shared" si="1"/>
        <v>71</v>
      </c>
    </row>
    <row r="24" spans="1:17" s="21" customFormat="1" hidden="1">
      <c r="A24" s="17">
        <v>18</v>
      </c>
      <c r="B24" s="18"/>
      <c r="C24" s="19">
        <v>500063200</v>
      </c>
      <c r="D24" s="18" t="s">
        <v>137</v>
      </c>
      <c r="E24" s="20" t="s">
        <v>30</v>
      </c>
      <c r="F24" s="18"/>
      <c r="G24" s="18">
        <v>1317</v>
      </c>
      <c r="H24" s="18"/>
      <c r="I24" s="18">
        <v>58</v>
      </c>
      <c r="J24" s="18"/>
      <c r="K24" s="18"/>
      <c r="L24" s="18"/>
      <c r="M24" s="18"/>
      <c r="N24" s="18">
        <f t="shared" si="0"/>
        <v>58</v>
      </c>
      <c r="O24" s="18">
        <f t="shared" si="1"/>
        <v>58</v>
      </c>
    </row>
    <row r="25" spans="1:17" s="21" customFormat="1" hidden="1">
      <c r="A25" s="17">
        <v>19</v>
      </c>
      <c r="B25" s="18"/>
      <c r="C25" s="19">
        <v>500063300</v>
      </c>
      <c r="D25" s="18" t="s">
        <v>137</v>
      </c>
      <c r="E25" s="20" t="s">
        <v>31</v>
      </c>
      <c r="F25" s="18"/>
      <c r="G25" s="18">
        <v>399</v>
      </c>
      <c r="H25" s="18"/>
      <c r="I25" s="18">
        <v>13</v>
      </c>
      <c r="J25" s="18"/>
      <c r="K25" s="18"/>
      <c r="L25" s="18"/>
      <c r="M25" s="18"/>
      <c r="N25" s="18">
        <f t="shared" si="0"/>
        <v>13</v>
      </c>
      <c r="O25" s="18">
        <f t="shared" si="1"/>
        <v>13</v>
      </c>
    </row>
    <row r="26" spans="1:17" s="21" customFormat="1">
      <c r="A26" s="17">
        <v>20</v>
      </c>
      <c r="B26" s="18"/>
      <c r="C26" s="19">
        <v>500063400</v>
      </c>
      <c r="D26" s="18" t="s">
        <v>136</v>
      </c>
      <c r="E26" s="20" t="s">
        <v>279</v>
      </c>
      <c r="F26" s="18"/>
      <c r="G26" s="18">
        <v>1800</v>
      </c>
      <c r="H26" s="18"/>
      <c r="I26" s="18">
        <v>18</v>
      </c>
      <c r="J26" s="18"/>
      <c r="K26" s="18"/>
      <c r="L26" s="18"/>
      <c r="M26" s="18"/>
      <c r="N26" s="18">
        <f t="shared" si="0"/>
        <v>18</v>
      </c>
      <c r="O26" s="18">
        <f t="shared" si="1"/>
        <v>18</v>
      </c>
    </row>
    <row r="27" spans="1:17" s="21" customFormat="1" hidden="1">
      <c r="A27" s="17">
        <v>21</v>
      </c>
      <c r="B27" s="18"/>
      <c r="C27" s="19">
        <v>510026201</v>
      </c>
      <c r="D27" s="18" t="s">
        <v>138</v>
      </c>
      <c r="E27" s="20" t="s">
        <v>33</v>
      </c>
      <c r="F27" s="18"/>
      <c r="G27" s="18">
        <v>4.4000000000000004</v>
      </c>
      <c r="H27" s="18"/>
      <c r="I27" s="18">
        <v>500</v>
      </c>
      <c r="J27" s="18"/>
      <c r="K27" s="18">
        <v>40</v>
      </c>
      <c r="L27" s="18"/>
      <c r="M27" s="18"/>
      <c r="N27" s="18">
        <f t="shared" si="0"/>
        <v>460</v>
      </c>
      <c r="O27" s="18">
        <f t="shared" si="1"/>
        <v>460</v>
      </c>
    </row>
    <row r="28" spans="1:17" s="21" customFormat="1" hidden="1">
      <c r="A28" s="17">
        <v>22</v>
      </c>
      <c r="B28" s="18"/>
      <c r="C28" s="19">
        <v>510026301</v>
      </c>
      <c r="D28" s="18" t="s">
        <v>138</v>
      </c>
      <c r="E28" s="20" t="s">
        <v>34</v>
      </c>
      <c r="F28" s="18"/>
      <c r="G28" s="18">
        <v>3</v>
      </c>
      <c r="H28" s="18"/>
      <c r="I28" s="18">
        <v>500</v>
      </c>
      <c r="J28" s="18"/>
      <c r="K28" s="18">
        <v>40</v>
      </c>
      <c r="L28" s="18"/>
      <c r="M28" s="18"/>
      <c r="N28" s="18">
        <f t="shared" si="0"/>
        <v>460</v>
      </c>
      <c r="O28" s="18">
        <f t="shared" si="1"/>
        <v>460</v>
      </c>
    </row>
    <row r="29" spans="1:17" s="21" customFormat="1" hidden="1">
      <c r="A29" s="17">
        <v>23</v>
      </c>
      <c r="B29" s="18"/>
      <c r="C29" s="19">
        <v>510026401</v>
      </c>
      <c r="D29" s="18" t="s">
        <v>138</v>
      </c>
      <c r="E29" s="20" t="s">
        <v>35</v>
      </c>
      <c r="F29" s="18"/>
      <c r="G29" s="18">
        <v>2.6</v>
      </c>
      <c r="H29" s="18"/>
      <c r="I29" s="18">
        <v>480</v>
      </c>
      <c r="J29" s="18"/>
      <c r="K29" s="18">
        <v>40</v>
      </c>
      <c r="L29" s="18"/>
      <c r="M29" s="18"/>
      <c r="N29" s="18">
        <f t="shared" si="0"/>
        <v>440</v>
      </c>
      <c r="O29" s="18">
        <f t="shared" si="1"/>
        <v>440</v>
      </c>
    </row>
    <row r="30" spans="1:17" s="21" customFormat="1" hidden="1">
      <c r="A30" s="17">
        <v>24</v>
      </c>
      <c r="B30" s="18"/>
      <c r="C30" s="19">
        <v>510035300</v>
      </c>
      <c r="D30" s="18" t="s">
        <v>139</v>
      </c>
      <c r="E30" s="20" t="s">
        <v>36</v>
      </c>
      <c r="F30" s="18"/>
      <c r="G30" s="18">
        <v>3.3</v>
      </c>
      <c r="H30" s="18"/>
      <c r="I30" s="18">
        <v>5000</v>
      </c>
      <c r="J30" s="18"/>
      <c r="K30" s="18">
        <v>1000</v>
      </c>
      <c r="L30" s="18"/>
      <c r="M30" s="18"/>
      <c r="N30" s="18">
        <f t="shared" si="0"/>
        <v>4000</v>
      </c>
      <c r="O30" s="18">
        <f t="shared" si="1"/>
        <v>4000</v>
      </c>
    </row>
    <row r="31" spans="1:17" s="21" customFormat="1" hidden="1">
      <c r="A31" s="17">
        <v>25</v>
      </c>
      <c r="B31" s="18"/>
      <c r="C31" s="19">
        <v>510039901</v>
      </c>
      <c r="D31" s="18" t="s">
        <v>138</v>
      </c>
      <c r="E31" s="20" t="s">
        <v>37</v>
      </c>
      <c r="F31" s="18"/>
      <c r="G31" s="18">
        <v>7.82</v>
      </c>
      <c r="H31" s="18"/>
      <c r="I31" s="18">
        <v>500</v>
      </c>
      <c r="J31" s="18"/>
      <c r="K31" s="18">
        <v>40</v>
      </c>
      <c r="L31" s="18"/>
      <c r="M31" s="18"/>
      <c r="N31" s="18">
        <f t="shared" si="0"/>
        <v>460</v>
      </c>
      <c r="O31" s="18">
        <f t="shared" si="1"/>
        <v>460</v>
      </c>
    </row>
    <row r="32" spans="1:17" s="21" customFormat="1" hidden="1">
      <c r="A32" s="17">
        <v>26</v>
      </c>
      <c r="B32" s="18"/>
      <c r="C32" s="19">
        <v>510040301</v>
      </c>
      <c r="D32" s="18" t="s">
        <v>138</v>
      </c>
      <c r="E32" s="20" t="s">
        <v>38</v>
      </c>
      <c r="F32" s="18"/>
      <c r="G32" s="18">
        <v>11</v>
      </c>
      <c r="H32" s="18"/>
      <c r="I32" s="18">
        <v>500</v>
      </c>
      <c r="J32" s="18"/>
      <c r="K32" s="18">
        <v>40</v>
      </c>
      <c r="L32" s="18"/>
      <c r="M32" s="18"/>
      <c r="N32" s="18">
        <f t="shared" si="0"/>
        <v>460</v>
      </c>
      <c r="O32" s="18">
        <f t="shared" si="1"/>
        <v>460</v>
      </c>
    </row>
    <row r="33" spans="1:16" s="21" customFormat="1" hidden="1">
      <c r="A33" s="17">
        <v>27</v>
      </c>
      <c r="B33" s="18"/>
      <c r="C33" s="19">
        <v>510046901</v>
      </c>
      <c r="D33" s="18" t="s">
        <v>138</v>
      </c>
      <c r="E33" s="20" t="s">
        <v>39</v>
      </c>
      <c r="F33" s="18"/>
      <c r="G33" s="18">
        <v>15.9</v>
      </c>
      <c r="H33" s="18"/>
      <c r="I33" s="18">
        <v>500</v>
      </c>
      <c r="J33" s="18"/>
      <c r="K33" s="18"/>
      <c r="L33" s="18"/>
      <c r="M33" s="18"/>
      <c r="N33" s="18">
        <f t="shared" si="0"/>
        <v>500</v>
      </c>
      <c r="O33" s="18">
        <f t="shared" si="1"/>
        <v>500</v>
      </c>
    </row>
    <row r="34" spans="1:16" s="21" customFormat="1" hidden="1">
      <c r="A34" s="17">
        <v>28</v>
      </c>
      <c r="B34" s="18"/>
      <c r="C34" s="19">
        <v>510051300</v>
      </c>
      <c r="D34" s="18" t="s">
        <v>138</v>
      </c>
      <c r="E34" s="20" t="s">
        <v>40</v>
      </c>
      <c r="F34" s="18"/>
      <c r="G34" s="18">
        <v>4</v>
      </c>
      <c r="H34" s="18"/>
      <c r="I34" s="18">
        <v>500</v>
      </c>
      <c r="J34" s="18"/>
      <c r="K34" s="18">
        <v>40</v>
      </c>
      <c r="L34" s="18"/>
      <c r="M34" s="18"/>
      <c r="N34" s="18">
        <f t="shared" si="0"/>
        <v>460</v>
      </c>
      <c r="O34" s="18">
        <f t="shared" si="1"/>
        <v>460</v>
      </c>
    </row>
    <row r="35" spans="1:16" s="21" customFormat="1" hidden="1">
      <c r="A35" s="17">
        <v>29</v>
      </c>
      <c r="B35" s="18"/>
      <c r="C35" s="19">
        <v>510059000</v>
      </c>
      <c r="D35" s="18" t="s">
        <v>140</v>
      </c>
      <c r="E35" s="20" t="s">
        <v>41</v>
      </c>
      <c r="F35" s="18"/>
      <c r="G35" s="18">
        <v>196</v>
      </c>
      <c r="H35" s="18"/>
      <c r="I35" s="18">
        <v>188</v>
      </c>
      <c r="J35" s="18"/>
      <c r="K35" s="18"/>
      <c r="L35" s="18"/>
      <c r="M35" s="18"/>
      <c r="N35" s="18">
        <f t="shared" si="0"/>
        <v>188</v>
      </c>
      <c r="O35" s="18">
        <f t="shared" si="1"/>
        <v>188</v>
      </c>
    </row>
    <row r="36" spans="1:16" s="27" customFormat="1" hidden="1">
      <c r="A36" s="25">
        <v>30</v>
      </c>
      <c r="B36" s="24"/>
      <c r="C36" s="5">
        <v>510060000</v>
      </c>
      <c r="D36" s="24" t="s">
        <v>140</v>
      </c>
      <c r="E36" s="26" t="s">
        <v>42</v>
      </c>
      <c r="F36" s="24"/>
      <c r="G36" s="24">
        <v>190</v>
      </c>
      <c r="H36" s="24"/>
      <c r="I36" s="24">
        <v>204</v>
      </c>
      <c r="J36" s="24"/>
      <c r="K36" s="24">
        <v>61</v>
      </c>
      <c r="L36" s="24"/>
      <c r="M36" s="24"/>
      <c r="N36" s="24">
        <f t="shared" si="0"/>
        <v>143</v>
      </c>
      <c r="O36" s="24">
        <f t="shared" si="1"/>
        <v>143</v>
      </c>
      <c r="P36" s="27" t="s">
        <v>189</v>
      </c>
    </row>
    <row r="37" spans="1:16" s="21" customFormat="1" hidden="1">
      <c r="A37" s="17">
        <v>31</v>
      </c>
      <c r="B37" s="18"/>
      <c r="C37" s="19">
        <v>510064600</v>
      </c>
      <c r="D37" s="18" t="s">
        <v>141</v>
      </c>
      <c r="E37" s="20" t="s">
        <v>43</v>
      </c>
      <c r="F37" s="18"/>
      <c r="G37" s="18">
        <v>32.5</v>
      </c>
      <c r="H37" s="18"/>
      <c r="I37" s="18">
        <v>168</v>
      </c>
      <c r="J37" s="18"/>
      <c r="K37" s="18"/>
      <c r="L37" s="18"/>
      <c r="M37" s="18"/>
      <c r="N37" s="18">
        <f t="shared" si="0"/>
        <v>168</v>
      </c>
      <c r="O37" s="18">
        <f t="shared" si="1"/>
        <v>168</v>
      </c>
    </row>
    <row r="38" spans="1:16" s="21" customFormat="1" hidden="1">
      <c r="A38" s="17">
        <v>32</v>
      </c>
      <c r="B38" s="18"/>
      <c r="C38" s="19">
        <v>510248300</v>
      </c>
      <c r="D38" s="18" t="s">
        <v>138</v>
      </c>
      <c r="E38" s="20" t="s">
        <v>44</v>
      </c>
      <c r="F38" s="18"/>
      <c r="G38" s="18">
        <v>6.9</v>
      </c>
      <c r="H38" s="18"/>
      <c r="I38" s="18">
        <v>412</v>
      </c>
      <c r="J38" s="18"/>
      <c r="K38" s="18">
        <v>40</v>
      </c>
      <c r="L38" s="18"/>
      <c r="M38" s="18"/>
      <c r="N38" s="18">
        <f t="shared" si="0"/>
        <v>372</v>
      </c>
      <c r="O38" s="18">
        <f t="shared" si="1"/>
        <v>372</v>
      </c>
    </row>
    <row r="39" spans="1:16" s="21" customFormat="1" hidden="1">
      <c r="A39" s="17">
        <v>33</v>
      </c>
      <c r="B39" s="18"/>
      <c r="C39" s="19">
        <v>510248400</v>
      </c>
      <c r="D39" s="18" t="s">
        <v>138</v>
      </c>
      <c r="E39" s="20" t="s">
        <v>45</v>
      </c>
      <c r="F39" s="18"/>
      <c r="G39" s="18">
        <v>9.26</v>
      </c>
      <c r="H39" s="18"/>
      <c r="I39" s="18">
        <v>579</v>
      </c>
      <c r="J39" s="18"/>
      <c r="K39" s="18">
        <v>40</v>
      </c>
      <c r="L39" s="18"/>
      <c r="M39" s="18"/>
      <c r="N39" s="18">
        <f t="shared" ref="N39:N70" si="2">(I39+J39)-K39</f>
        <v>539</v>
      </c>
      <c r="O39" s="18">
        <f t="shared" si="1"/>
        <v>539</v>
      </c>
    </row>
    <row r="40" spans="1:16" s="21" customFormat="1" hidden="1">
      <c r="A40" s="17">
        <v>34</v>
      </c>
      <c r="B40" s="18"/>
      <c r="C40" s="19">
        <v>520029500</v>
      </c>
      <c r="D40" s="18" t="s">
        <v>142</v>
      </c>
      <c r="E40" s="20" t="s">
        <v>46</v>
      </c>
      <c r="F40" s="18"/>
      <c r="G40" s="18">
        <v>1750</v>
      </c>
      <c r="H40" s="18"/>
      <c r="I40" s="18">
        <v>173</v>
      </c>
      <c r="J40" s="13">
        <v>70</v>
      </c>
      <c r="K40" s="18">
        <v>40</v>
      </c>
      <c r="L40" s="18"/>
      <c r="M40" s="18"/>
      <c r="N40" s="18">
        <f t="shared" si="2"/>
        <v>203</v>
      </c>
      <c r="O40" s="18">
        <f t="shared" si="1"/>
        <v>133</v>
      </c>
    </row>
    <row r="41" spans="1:16" hidden="1">
      <c r="A41" s="2">
        <v>35</v>
      </c>
      <c r="B41" s="13"/>
      <c r="C41" s="4">
        <v>520067600</v>
      </c>
      <c r="D41" s="13" t="s">
        <v>143</v>
      </c>
      <c r="E41" s="6" t="s">
        <v>47</v>
      </c>
      <c r="F41" s="13"/>
      <c r="G41" s="13">
        <v>1147.1600000000001</v>
      </c>
      <c r="H41" s="13"/>
      <c r="I41" s="13">
        <v>70</v>
      </c>
      <c r="J41" s="13"/>
      <c r="K41" s="13">
        <v>70</v>
      </c>
      <c r="L41" s="13"/>
      <c r="M41" s="13"/>
      <c r="N41" s="13">
        <f t="shared" si="2"/>
        <v>0</v>
      </c>
      <c r="O41" s="13">
        <f t="shared" si="1"/>
        <v>0</v>
      </c>
    </row>
    <row r="42" spans="1:16" s="21" customFormat="1" hidden="1">
      <c r="A42" s="17">
        <v>36</v>
      </c>
      <c r="B42" s="18"/>
      <c r="C42" s="19">
        <v>520067900</v>
      </c>
      <c r="D42" s="18" t="s">
        <v>143</v>
      </c>
      <c r="E42" s="20" t="s">
        <v>48</v>
      </c>
      <c r="F42" s="18"/>
      <c r="G42" s="18">
        <v>520.48</v>
      </c>
      <c r="H42" s="18"/>
      <c r="I42" s="18">
        <v>210</v>
      </c>
      <c r="J42" s="18"/>
      <c r="K42" s="18"/>
      <c r="L42" s="18"/>
      <c r="M42" s="18"/>
      <c r="N42" s="18">
        <f t="shared" si="2"/>
        <v>210</v>
      </c>
      <c r="O42" s="18">
        <f t="shared" si="1"/>
        <v>210</v>
      </c>
    </row>
    <row r="43" spans="1:16" s="21" customFormat="1" hidden="1">
      <c r="A43" s="17">
        <v>37</v>
      </c>
      <c r="B43" s="18"/>
      <c r="C43" s="19">
        <v>520068600</v>
      </c>
      <c r="D43" s="18">
        <v>0</v>
      </c>
      <c r="E43" s="20" t="s">
        <v>173</v>
      </c>
      <c r="F43" s="18"/>
      <c r="G43" s="18">
        <v>863</v>
      </c>
      <c r="H43" s="18"/>
      <c r="I43" s="18">
        <v>2905</v>
      </c>
      <c r="J43" s="18"/>
      <c r="K43" s="18"/>
      <c r="L43" s="18"/>
      <c r="M43" s="18"/>
      <c r="N43" s="18">
        <f t="shared" si="2"/>
        <v>2905</v>
      </c>
      <c r="O43" s="18">
        <f t="shared" si="1"/>
        <v>2905</v>
      </c>
    </row>
    <row r="44" spans="1:16" s="21" customFormat="1" hidden="1">
      <c r="A44" s="17">
        <v>38</v>
      </c>
      <c r="B44" s="18"/>
      <c r="C44" s="19">
        <v>520068700</v>
      </c>
      <c r="D44" s="18">
        <v>0</v>
      </c>
      <c r="E44" s="20" t="s">
        <v>49</v>
      </c>
      <c r="F44" s="18"/>
      <c r="G44" s="18">
        <v>1300</v>
      </c>
      <c r="H44" s="18"/>
      <c r="I44" s="18">
        <v>26</v>
      </c>
      <c r="J44" s="18"/>
      <c r="K44" s="18"/>
      <c r="L44" s="18"/>
      <c r="M44" s="18"/>
      <c r="N44" s="18">
        <f t="shared" si="2"/>
        <v>26</v>
      </c>
      <c r="O44" s="18">
        <f t="shared" si="1"/>
        <v>26</v>
      </c>
    </row>
    <row r="45" spans="1:16" s="21" customFormat="1" hidden="1">
      <c r="A45" s="17">
        <v>39</v>
      </c>
      <c r="B45" s="18"/>
      <c r="C45" s="19">
        <v>530071000</v>
      </c>
      <c r="D45" s="18" t="s">
        <v>144</v>
      </c>
      <c r="E45" s="20" t="s">
        <v>174</v>
      </c>
      <c r="F45" s="18"/>
      <c r="G45" s="18">
        <v>665</v>
      </c>
      <c r="H45" s="18"/>
      <c r="I45" s="18">
        <v>186</v>
      </c>
      <c r="J45" s="18"/>
      <c r="K45" s="18">
        <v>40</v>
      </c>
      <c r="L45" s="18"/>
      <c r="M45" s="18"/>
      <c r="N45" s="18">
        <f t="shared" si="2"/>
        <v>146</v>
      </c>
      <c r="O45" s="18">
        <f t="shared" si="1"/>
        <v>146</v>
      </c>
    </row>
    <row r="46" spans="1:16" s="21" customFormat="1" hidden="1">
      <c r="A46" s="17">
        <v>40</v>
      </c>
      <c r="B46" s="18"/>
      <c r="C46" s="19">
        <v>600048001</v>
      </c>
      <c r="D46" s="18" t="s">
        <v>145</v>
      </c>
      <c r="E46" s="20" t="s">
        <v>50</v>
      </c>
      <c r="F46" s="18"/>
      <c r="G46" s="18">
        <v>7.5</v>
      </c>
      <c r="H46" s="18"/>
      <c r="I46" s="18">
        <v>280</v>
      </c>
      <c r="J46" s="18"/>
      <c r="K46" s="18"/>
      <c r="L46" s="18"/>
      <c r="M46" s="18"/>
      <c r="N46" s="18">
        <f t="shared" si="2"/>
        <v>280</v>
      </c>
      <c r="O46" s="18">
        <f t="shared" si="1"/>
        <v>280</v>
      </c>
    </row>
    <row r="47" spans="1:16" hidden="1">
      <c r="A47" s="2">
        <v>41</v>
      </c>
      <c r="B47" s="13"/>
      <c r="C47" s="4">
        <v>600051100</v>
      </c>
      <c r="D47" s="13" t="s">
        <v>146</v>
      </c>
      <c r="E47" s="6" t="s">
        <v>164</v>
      </c>
      <c r="F47" s="13"/>
      <c r="G47" s="14" t="s">
        <v>163</v>
      </c>
      <c r="H47" s="13"/>
      <c r="I47" s="14"/>
      <c r="J47" s="13"/>
      <c r="K47" s="13"/>
      <c r="L47" s="13"/>
      <c r="M47" s="13"/>
      <c r="N47" s="22">
        <f t="shared" si="2"/>
        <v>0</v>
      </c>
    </row>
    <row r="48" spans="1:16" hidden="1">
      <c r="A48" s="2">
        <v>42</v>
      </c>
      <c r="B48" s="13"/>
      <c r="C48" s="4">
        <v>600051200</v>
      </c>
      <c r="D48" s="13" t="s">
        <v>146</v>
      </c>
      <c r="E48" s="6" t="s">
        <v>169</v>
      </c>
      <c r="F48" s="13"/>
      <c r="G48" s="14" t="s">
        <v>163</v>
      </c>
      <c r="H48" s="13"/>
      <c r="I48" s="14"/>
      <c r="J48" s="13"/>
      <c r="K48" s="13"/>
      <c r="L48" s="13"/>
      <c r="M48" s="13"/>
      <c r="N48" s="13">
        <f t="shared" si="2"/>
        <v>0</v>
      </c>
    </row>
    <row r="49" spans="1:16" hidden="1">
      <c r="A49" s="2">
        <v>43</v>
      </c>
      <c r="B49" s="13"/>
      <c r="C49" s="4">
        <v>600069701</v>
      </c>
      <c r="D49" s="13" t="s">
        <v>147</v>
      </c>
      <c r="E49" s="6" t="s">
        <v>170</v>
      </c>
      <c r="F49" s="13"/>
      <c r="G49" s="14" t="s">
        <v>163</v>
      </c>
      <c r="H49" s="13"/>
      <c r="I49" s="14"/>
      <c r="J49" s="13"/>
      <c r="K49" s="13"/>
      <c r="L49" s="13"/>
      <c r="M49" s="13"/>
      <c r="N49" s="13">
        <f t="shared" si="2"/>
        <v>0</v>
      </c>
    </row>
    <row r="50" spans="1:16" hidden="1">
      <c r="A50" s="2">
        <v>44</v>
      </c>
      <c r="B50" s="13"/>
      <c r="C50" s="4">
        <v>600080400</v>
      </c>
      <c r="D50" s="13" t="s">
        <v>145</v>
      </c>
      <c r="E50" s="6" t="s">
        <v>171</v>
      </c>
      <c r="F50" s="13"/>
      <c r="G50" s="14" t="s">
        <v>163</v>
      </c>
      <c r="H50" s="13"/>
      <c r="I50" s="14"/>
      <c r="J50" s="13"/>
      <c r="K50" s="13"/>
      <c r="L50" s="13"/>
      <c r="M50" s="13"/>
      <c r="N50" s="13">
        <f t="shared" si="2"/>
        <v>0</v>
      </c>
    </row>
    <row r="51" spans="1:16" hidden="1">
      <c r="A51" s="2">
        <v>45</v>
      </c>
      <c r="B51" s="13"/>
      <c r="C51" s="4">
        <v>600084700</v>
      </c>
      <c r="D51" s="13" t="s">
        <v>148</v>
      </c>
      <c r="E51" s="6" t="s">
        <v>172</v>
      </c>
      <c r="F51" s="13"/>
      <c r="G51" s="14" t="s">
        <v>163</v>
      </c>
      <c r="H51" s="13"/>
      <c r="I51" s="14"/>
      <c r="J51" s="13"/>
      <c r="K51" s="13"/>
      <c r="L51" s="13"/>
      <c r="M51" s="13"/>
      <c r="N51" s="13">
        <f t="shared" si="2"/>
        <v>0</v>
      </c>
    </row>
    <row r="52" spans="1:16" hidden="1">
      <c r="A52" s="2">
        <v>46</v>
      </c>
      <c r="B52" s="13"/>
      <c r="C52" s="4">
        <v>600104200</v>
      </c>
      <c r="D52" s="13" t="s">
        <v>149</v>
      </c>
      <c r="E52" s="6" t="s">
        <v>175</v>
      </c>
      <c r="F52" s="13"/>
      <c r="G52" s="14" t="s">
        <v>163</v>
      </c>
      <c r="H52" s="13"/>
      <c r="I52" s="14"/>
      <c r="J52" s="13"/>
      <c r="K52" s="13"/>
      <c r="L52" s="13"/>
      <c r="M52" s="13"/>
      <c r="N52" s="13">
        <f t="shared" si="2"/>
        <v>0</v>
      </c>
    </row>
    <row r="53" spans="1:16" hidden="1">
      <c r="A53" s="2">
        <v>47</v>
      </c>
      <c r="B53" s="13"/>
      <c r="C53" s="4">
        <v>600104700</v>
      </c>
      <c r="D53" s="13" t="s">
        <v>146</v>
      </c>
      <c r="E53" s="6" t="s">
        <v>176</v>
      </c>
      <c r="F53" s="13"/>
      <c r="G53" s="14" t="s">
        <v>163</v>
      </c>
      <c r="H53" s="13"/>
      <c r="I53" s="14"/>
      <c r="J53" s="13"/>
      <c r="K53" s="13"/>
      <c r="L53" s="13"/>
      <c r="M53" s="13"/>
      <c r="N53" s="13">
        <f t="shared" si="2"/>
        <v>0</v>
      </c>
    </row>
    <row r="54" spans="1:16" hidden="1">
      <c r="A54" s="2">
        <v>48</v>
      </c>
      <c r="B54" s="13"/>
      <c r="C54" s="4">
        <v>600105600</v>
      </c>
      <c r="D54" s="13" t="s">
        <v>146</v>
      </c>
      <c r="E54" s="6" t="s">
        <v>177</v>
      </c>
      <c r="F54" s="13"/>
      <c r="G54" s="14" t="s">
        <v>163</v>
      </c>
      <c r="H54" s="13"/>
      <c r="I54" s="14"/>
      <c r="J54" s="13"/>
      <c r="K54" s="13"/>
      <c r="L54" s="13"/>
      <c r="M54" s="13"/>
      <c r="N54" s="13">
        <f t="shared" si="2"/>
        <v>0</v>
      </c>
    </row>
    <row r="55" spans="1:16" hidden="1">
      <c r="A55" s="2">
        <v>49</v>
      </c>
      <c r="B55" s="13"/>
      <c r="C55" s="4">
        <v>600112000</v>
      </c>
      <c r="D55" s="13" t="s">
        <v>145</v>
      </c>
      <c r="E55" s="6" t="s">
        <v>178</v>
      </c>
      <c r="F55" s="13"/>
      <c r="G55" s="14" t="s">
        <v>163</v>
      </c>
      <c r="H55" s="13"/>
      <c r="I55" s="14"/>
      <c r="J55" s="13"/>
      <c r="K55" s="13"/>
      <c r="L55" s="13"/>
      <c r="M55" s="13"/>
      <c r="N55" s="13">
        <f t="shared" si="2"/>
        <v>0</v>
      </c>
    </row>
    <row r="56" spans="1:16" hidden="1">
      <c r="A56" s="2">
        <v>50</v>
      </c>
      <c r="B56" s="13"/>
      <c r="C56" s="4">
        <v>600113300</v>
      </c>
      <c r="D56" s="13" t="s">
        <v>150</v>
      </c>
      <c r="E56" s="6" t="s">
        <v>179</v>
      </c>
      <c r="F56" s="13"/>
      <c r="G56" s="14" t="s">
        <v>163</v>
      </c>
      <c r="H56" s="13"/>
      <c r="I56" s="14"/>
      <c r="J56" s="13"/>
      <c r="K56" s="13"/>
      <c r="L56" s="13"/>
      <c r="M56" s="13"/>
      <c r="N56" s="13">
        <f t="shared" si="2"/>
        <v>0</v>
      </c>
    </row>
    <row r="57" spans="1:16" s="21" customFormat="1" hidden="1">
      <c r="A57" s="17">
        <v>51</v>
      </c>
      <c r="B57" s="18"/>
      <c r="C57" s="19">
        <v>600129600</v>
      </c>
      <c r="D57" s="18" t="s">
        <v>151</v>
      </c>
      <c r="E57" s="20" t="s">
        <v>51</v>
      </c>
      <c r="F57" s="18"/>
      <c r="G57" s="18">
        <v>11.8</v>
      </c>
      <c r="H57" s="18"/>
      <c r="I57" s="18">
        <v>1600</v>
      </c>
      <c r="J57" s="18"/>
      <c r="K57" s="18"/>
      <c r="L57" s="18"/>
      <c r="M57" s="18"/>
      <c r="N57" s="18">
        <f t="shared" si="2"/>
        <v>1600</v>
      </c>
      <c r="O57" s="18">
        <f>(I57)-K57</f>
        <v>1600</v>
      </c>
    </row>
    <row r="58" spans="1:16" s="21" customFormat="1" hidden="1">
      <c r="A58" s="17">
        <v>52</v>
      </c>
      <c r="B58" s="18"/>
      <c r="C58" s="19">
        <v>600129900</v>
      </c>
      <c r="D58" s="18" t="s">
        <v>146</v>
      </c>
      <c r="E58" s="20" t="s">
        <v>166</v>
      </c>
      <c r="F58" s="18"/>
      <c r="G58" s="23">
        <v>1.39</v>
      </c>
      <c r="H58" s="18"/>
      <c r="I58" s="34"/>
      <c r="J58" s="13">
        <v>12000</v>
      </c>
      <c r="K58" s="18"/>
      <c r="L58" s="18"/>
      <c r="M58" s="18"/>
      <c r="N58" s="35">
        <f t="shared" si="2"/>
        <v>12000</v>
      </c>
    </row>
    <row r="59" spans="1:16" hidden="1">
      <c r="A59" s="2">
        <v>53</v>
      </c>
      <c r="B59" s="13"/>
      <c r="C59" s="5">
        <v>600134800</v>
      </c>
      <c r="D59" s="13" t="s">
        <v>152</v>
      </c>
      <c r="E59" s="6" t="s">
        <v>121</v>
      </c>
      <c r="F59" s="13"/>
      <c r="G59" s="14" t="s">
        <v>163</v>
      </c>
      <c r="H59" s="13"/>
      <c r="I59" s="14"/>
      <c r="J59" s="13"/>
      <c r="K59" s="13"/>
      <c r="L59" s="13"/>
      <c r="M59" s="13"/>
      <c r="N59" s="13">
        <f t="shared" si="2"/>
        <v>0</v>
      </c>
    </row>
    <row r="60" spans="1:16" s="21" customFormat="1" hidden="1">
      <c r="A60" s="17">
        <v>54</v>
      </c>
      <c r="B60" s="18"/>
      <c r="C60" s="19">
        <v>620006400</v>
      </c>
      <c r="D60" s="18" t="s">
        <v>144</v>
      </c>
      <c r="E60" s="20" t="s">
        <v>191</v>
      </c>
      <c r="F60" s="18"/>
      <c r="G60" s="18">
        <v>12</v>
      </c>
      <c r="H60" s="18"/>
      <c r="I60" s="18">
        <v>1150</v>
      </c>
      <c r="J60" s="18"/>
      <c r="K60" s="18">
        <v>250</v>
      </c>
      <c r="L60" s="18"/>
      <c r="M60" s="18"/>
      <c r="N60" s="18">
        <f t="shared" si="2"/>
        <v>900</v>
      </c>
      <c r="O60" s="18">
        <f t="shared" ref="O60:O65" si="3">(I60)-K60</f>
        <v>900</v>
      </c>
    </row>
    <row r="61" spans="1:16" s="21" customFormat="1" hidden="1">
      <c r="A61" s="17">
        <v>55</v>
      </c>
      <c r="B61" s="18"/>
      <c r="C61" s="19">
        <v>620008900</v>
      </c>
      <c r="D61" s="18" t="s">
        <v>153</v>
      </c>
      <c r="E61" s="20" t="s">
        <v>53</v>
      </c>
      <c r="F61" s="18"/>
      <c r="G61" s="18">
        <v>45</v>
      </c>
      <c r="H61" s="18"/>
      <c r="I61" s="18">
        <v>600</v>
      </c>
      <c r="J61" s="18"/>
      <c r="K61" s="18">
        <v>40</v>
      </c>
      <c r="L61" s="18"/>
      <c r="M61" s="18"/>
      <c r="N61" s="18">
        <f t="shared" si="2"/>
        <v>560</v>
      </c>
      <c r="O61" s="18">
        <f t="shared" si="3"/>
        <v>560</v>
      </c>
    </row>
    <row r="62" spans="1:16" s="21" customFormat="1" hidden="1">
      <c r="A62" s="17">
        <v>56</v>
      </c>
      <c r="B62" s="18"/>
      <c r="C62" s="19">
        <v>630005200</v>
      </c>
      <c r="D62" s="18" t="s">
        <v>148</v>
      </c>
      <c r="E62" s="20" t="s">
        <v>54</v>
      </c>
      <c r="F62" s="18"/>
      <c r="G62" s="18">
        <v>22</v>
      </c>
      <c r="H62" s="18"/>
      <c r="I62" s="18">
        <v>552</v>
      </c>
      <c r="J62" s="18"/>
      <c r="K62" s="18">
        <v>100</v>
      </c>
      <c r="L62" s="18"/>
      <c r="M62" s="18"/>
      <c r="N62" s="18">
        <f t="shared" si="2"/>
        <v>452</v>
      </c>
      <c r="O62" s="18">
        <f t="shared" si="3"/>
        <v>452</v>
      </c>
    </row>
    <row r="63" spans="1:16" s="21" customFormat="1" hidden="1">
      <c r="A63" s="17">
        <v>57</v>
      </c>
      <c r="B63" s="18"/>
      <c r="C63" s="19">
        <v>630032301</v>
      </c>
      <c r="D63" s="18" t="s">
        <v>147</v>
      </c>
      <c r="E63" s="20" t="s">
        <v>55</v>
      </c>
      <c r="F63" s="18"/>
      <c r="G63" s="18">
        <v>53</v>
      </c>
      <c r="H63" s="18"/>
      <c r="I63" s="18">
        <v>553</v>
      </c>
      <c r="J63" s="18"/>
      <c r="K63" s="18">
        <v>50</v>
      </c>
      <c r="L63" s="18"/>
      <c r="M63" s="18"/>
      <c r="N63" s="18">
        <f t="shared" si="2"/>
        <v>503</v>
      </c>
      <c r="O63" s="18">
        <f t="shared" si="3"/>
        <v>503</v>
      </c>
    </row>
    <row r="64" spans="1:16" s="21" customFormat="1" hidden="1">
      <c r="A64" s="17">
        <v>58</v>
      </c>
      <c r="B64" s="18"/>
      <c r="C64" s="19">
        <v>630033401</v>
      </c>
      <c r="D64" s="18" t="s">
        <v>147</v>
      </c>
      <c r="E64" s="20" t="s">
        <v>56</v>
      </c>
      <c r="F64" s="18"/>
      <c r="G64" s="18">
        <v>98.9</v>
      </c>
      <c r="H64" s="18"/>
      <c r="I64" s="18">
        <v>115</v>
      </c>
      <c r="J64" s="18">
        <v>300</v>
      </c>
      <c r="K64" s="18">
        <v>215</v>
      </c>
      <c r="L64" s="18"/>
      <c r="M64" s="18"/>
      <c r="N64" s="13">
        <f t="shared" si="2"/>
        <v>200</v>
      </c>
      <c r="O64" s="18">
        <f t="shared" si="3"/>
        <v>-100</v>
      </c>
      <c r="P64" s="21" t="s">
        <v>199</v>
      </c>
    </row>
    <row r="65" spans="1:15" s="21" customFormat="1" hidden="1">
      <c r="A65" s="17">
        <v>59</v>
      </c>
      <c r="B65" s="18"/>
      <c r="C65" s="19">
        <v>630041200</v>
      </c>
      <c r="D65" s="18" t="s">
        <v>147</v>
      </c>
      <c r="E65" s="20" t="s">
        <v>57</v>
      </c>
      <c r="F65" s="18"/>
      <c r="G65" s="18">
        <v>23.7</v>
      </c>
      <c r="H65" s="18"/>
      <c r="I65" s="18">
        <v>448</v>
      </c>
      <c r="J65" s="18"/>
      <c r="K65" s="18">
        <v>49</v>
      </c>
      <c r="L65" s="18"/>
      <c r="M65" s="18"/>
      <c r="N65" s="18">
        <f t="shared" si="2"/>
        <v>399</v>
      </c>
      <c r="O65" s="18">
        <f t="shared" si="3"/>
        <v>399</v>
      </c>
    </row>
    <row r="66" spans="1:15" hidden="1">
      <c r="A66" s="2">
        <v>60</v>
      </c>
      <c r="B66" s="13"/>
      <c r="C66" s="4">
        <v>630041500</v>
      </c>
      <c r="D66" s="13" t="s">
        <v>147</v>
      </c>
      <c r="E66" s="6" t="s">
        <v>180</v>
      </c>
      <c r="F66" s="13"/>
      <c r="G66" s="14" t="s">
        <v>163</v>
      </c>
      <c r="H66" s="13"/>
      <c r="I66" s="14"/>
      <c r="J66" s="13"/>
      <c r="K66" s="13"/>
      <c r="L66" s="13"/>
      <c r="M66" s="13"/>
      <c r="N66" s="22">
        <f t="shared" si="2"/>
        <v>0</v>
      </c>
    </row>
    <row r="67" spans="1:15" hidden="1">
      <c r="A67" s="2">
        <v>61</v>
      </c>
      <c r="B67" s="13"/>
      <c r="C67" s="4">
        <v>630042000</v>
      </c>
      <c r="D67" s="13" t="s">
        <v>154</v>
      </c>
      <c r="E67" s="6" t="s">
        <v>122</v>
      </c>
      <c r="F67" s="13"/>
      <c r="G67" s="14" t="s">
        <v>163</v>
      </c>
      <c r="H67" s="13"/>
      <c r="I67" s="14"/>
      <c r="J67" s="13"/>
      <c r="K67" s="13"/>
      <c r="L67" s="13"/>
      <c r="M67" s="13"/>
      <c r="N67" s="13">
        <f t="shared" si="2"/>
        <v>0</v>
      </c>
    </row>
    <row r="68" spans="1:15" s="21" customFormat="1" hidden="1">
      <c r="A68" s="17">
        <v>62</v>
      </c>
      <c r="B68" s="18"/>
      <c r="C68" s="19">
        <v>630042100</v>
      </c>
      <c r="D68" s="18" t="s">
        <v>144</v>
      </c>
      <c r="E68" s="20" t="s">
        <v>58</v>
      </c>
      <c r="F68" s="18"/>
      <c r="G68" s="18">
        <v>64</v>
      </c>
      <c r="H68" s="18"/>
      <c r="I68" s="18">
        <v>157</v>
      </c>
      <c r="J68" s="18"/>
      <c r="K68" s="18">
        <v>50</v>
      </c>
      <c r="L68" s="18"/>
      <c r="M68" s="18"/>
      <c r="N68" s="18">
        <f t="shared" si="2"/>
        <v>107</v>
      </c>
      <c r="O68" s="18">
        <f t="shared" ref="O68:O76" si="4">(I68)-K68</f>
        <v>107</v>
      </c>
    </row>
    <row r="69" spans="1:15" hidden="1">
      <c r="A69" s="2">
        <v>63</v>
      </c>
      <c r="B69" s="13"/>
      <c r="C69" s="4">
        <v>630053400</v>
      </c>
      <c r="D69" s="13">
        <v>0</v>
      </c>
      <c r="E69" s="6" t="s">
        <v>192</v>
      </c>
      <c r="F69" s="13"/>
      <c r="G69" s="13">
        <v>265</v>
      </c>
      <c r="H69" s="13"/>
      <c r="I69" s="13">
        <v>1533</v>
      </c>
      <c r="J69" s="13"/>
      <c r="K69" s="13">
        <v>80</v>
      </c>
      <c r="L69" s="13"/>
      <c r="M69" s="13"/>
      <c r="N69" s="13">
        <f t="shared" si="2"/>
        <v>1453</v>
      </c>
      <c r="O69" s="13">
        <f t="shared" si="4"/>
        <v>1453</v>
      </c>
    </row>
    <row r="70" spans="1:15" s="21" customFormat="1" hidden="1">
      <c r="A70" s="17">
        <v>64</v>
      </c>
      <c r="B70" s="18"/>
      <c r="C70" s="19">
        <v>650072201</v>
      </c>
      <c r="D70" s="18" t="s">
        <v>155</v>
      </c>
      <c r="E70" s="20" t="s">
        <v>60</v>
      </c>
      <c r="F70" s="18"/>
      <c r="G70" s="18">
        <v>0.85</v>
      </c>
      <c r="H70" s="18"/>
      <c r="I70" s="18">
        <v>4890</v>
      </c>
      <c r="J70" s="18"/>
      <c r="K70" s="18"/>
      <c r="L70" s="18"/>
      <c r="M70" s="18"/>
      <c r="N70" s="18">
        <f t="shared" si="2"/>
        <v>4890</v>
      </c>
      <c r="O70" s="18">
        <f t="shared" si="4"/>
        <v>4890</v>
      </c>
    </row>
    <row r="71" spans="1:15" s="21" customFormat="1" hidden="1">
      <c r="A71" s="17">
        <v>65</v>
      </c>
      <c r="B71" s="18"/>
      <c r="C71" s="19">
        <v>650078001</v>
      </c>
      <c r="D71" s="18" t="s">
        <v>155</v>
      </c>
      <c r="E71" s="20" t="s">
        <v>61</v>
      </c>
      <c r="F71" s="18"/>
      <c r="G71" s="18">
        <v>0.85</v>
      </c>
      <c r="H71" s="18"/>
      <c r="I71" s="18">
        <v>3637</v>
      </c>
      <c r="J71" s="18"/>
      <c r="K71" s="18"/>
      <c r="L71" s="18"/>
      <c r="M71" s="18"/>
      <c r="N71" s="18">
        <f t="shared" ref="N71:N102" si="5">(I71+J71)-K71</f>
        <v>3637</v>
      </c>
      <c r="O71" s="18">
        <f t="shared" si="4"/>
        <v>3637</v>
      </c>
    </row>
    <row r="72" spans="1:15" s="21" customFormat="1" hidden="1">
      <c r="A72" s="17">
        <v>66</v>
      </c>
      <c r="B72" s="18"/>
      <c r="C72" s="19">
        <v>650080001</v>
      </c>
      <c r="D72" s="18" t="s">
        <v>155</v>
      </c>
      <c r="E72" s="20" t="s">
        <v>62</v>
      </c>
      <c r="F72" s="18"/>
      <c r="G72" s="18">
        <v>0.85</v>
      </c>
      <c r="H72" s="18"/>
      <c r="I72" s="18">
        <v>617</v>
      </c>
      <c r="J72" s="18"/>
      <c r="K72" s="18"/>
      <c r="L72" s="18"/>
      <c r="M72" s="18"/>
      <c r="N72" s="18">
        <f t="shared" si="5"/>
        <v>617</v>
      </c>
      <c r="O72" s="18">
        <f t="shared" si="4"/>
        <v>617</v>
      </c>
    </row>
    <row r="73" spans="1:15" s="21" customFormat="1" hidden="1">
      <c r="A73" s="17">
        <v>67</v>
      </c>
      <c r="B73" s="18"/>
      <c r="C73" s="19">
        <v>650086800</v>
      </c>
      <c r="D73" s="18" t="s">
        <v>144</v>
      </c>
      <c r="E73" s="20" t="s">
        <v>63</v>
      </c>
      <c r="F73" s="18"/>
      <c r="G73" s="18">
        <v>2</v>
      </c>
      <c r="H73" s="18"/>
      <c r="I73" s="18">
        <v>767</v>
      </c>
      <c r="J73" s="18"/>
      <c r="K73" s="18"/>
      <c r="L73" s="18"/>
      <c r="M73" s="18"/>
      <c r="N73" s="18">
        <f t="shared" si="5"/>
        <v>767</v>
      </c>
      <c r="O73" s="18">
        <f t="shared" si="4"/>
        <v>767</v>
      </c>
    </row>
    <row r="74" spans="1:15" hidden="1">
      <c r="A74" s="2">
        <v>68</v>
      </c>
      <c r="B74" s="13"/>
      <c r="C74" s="4">
        <v>650094001</v>
      </c>
      <c r="D74" s="13" t="s">
        <v>156</v>
      </c>
      <c r="E74" s="6" t="s">
        <v>64</v>
      </c>
      <c r="F74" s="13"/>
      <c r="G74" s="13">
        <v>41</v>
      </c>
      <c r="H74" s="13"/>
      <c r="I74" s="13">
        <v>603</v>
      </c>
      <c r="J74" s="13"/>
      <c r="K74" s="13">
        <v>603</v>
      </c>
      <c r="L74" s="13"/>
      <c r="M74" s="13"/>
      <c r="N74" s="13">
        <f t="shared" si="5"/>
        <v>0</v>
      </c>
      <c r="O74" s="13">
        <f t="shared" si="4"/>
        <v>0</v>
      </c>
    </row>
    <row r="75" spans="1:15" s="21" customFormat="1" hidden="1">
      <c r="A75" s="17">
        <v>69</v>
      </c>
      <c r="B75" s="18"/>
      <c r="C75" s="19">
        <v>650110701</v>
      </c>
      <c r="D75" s="18" t="s">
        <v>157</v>
      </c>
      <c r="E75" s="20" t="s">
        <v>65</v>
      </c>
      <c r="F75" s="18"/>
      <c r="G75" s="18">
        <v>30</v>
      </c>
      <c r="H75" s="18"/>
      <c r="I75" s="18">
        <v>1000</v>
      </c>
      <c r="J75" s="18"/>
      <c r="K75" s="18">
        <v>500</v>
      </c>
      <c r="L75" s="18"/>
      <c r="M75" s="18"/>
      <c r="N75" s="18">
        <f t="shared" si="5"/>
        <v>500</v>
      </c>
      <c r="O75" s="18">
        <f t="shared" si="4"/>
        <v>500</v>
      </c>
    </row>
    <row r="76" spans="1:15" s="21" customFormat="1" hidden="1">
      <c r="A76" s="17">
        <v>70</v>
      </c>
      <c r="B76" s="18"/>
      <c r="C76" s="19">
        <v>650117601</v>
      </c>
      <c r="D76" s="18" t="s">
        <v>156</v>
      </c>
      <c r="E76" s="20" t="s">
        <v>66</v>
      </c>
      <c r="F76" s="18"/>
      <c r="G76" s="18">
        <v>0.45</v>
      </c>
      <c r="H76" s="18"/>
      <c r="I76" s="18">
        <v>730</v>
      </c>
      <c r="J76" s="18"/>
      <c r="K76" s="18">
        <v>40</v>
      </c>
      <c r="L76" s="18"/>
      <c r="M76" s="18"/>
      <c r="N76" s="18">
        <f t="shared" si="5"/>
        <v>690</v>
      </c>
      <c r="O76" s="18">
        <f t="shared" si="4"/>
        <v>690</v>
      </c>
    </row>
    <row r="77" spans="1:15" hidden="1">
      <c r="A77" s="2">
        <v>71</v>
      </c>
      <c r="B77" s="13"/>
      <c r="C77" s="4">
        <v>650126600</v>
      </c>
      <c r="D77" s="13" t="s">
        <v>144</v>
      </c>
      <c r="E77" s="6" t="s">
        <v>181</v>
      </c>
      <c r="F77" s="13"/>
      <c r="G77" s="14" t="s">
        <v>163</v>
      </c>
      <c r="H77" s="13"/>
      <c r="I77" s="14"/>
      <c r="J77" s="13"/>
      <c r="K77" s="13"/>
      <c r="L77" s="13"/>
      <c r="M77" s="13"/>
      <c r="N77" s="22">
        <f t="shared" si="5"/>
        <v>0</v>
      </c>
    </row>
    <row r="78" spans="1:15" hidden="1">
      <c r="A78" s="2">
        <v>72</v>
      </c>
      <c r="B78" s="13"/>
      <c r="C78" s="4">
        <v>650127600</v>
      </c>
      <c r="D78" s="13" t="s">
        <v>144</v>
      </c>
      <c r="E78" s="6" t="s">
        <v>182</v>
      </c>
      <c r="F78" s="13"/>
      <c r="G78" s="14" t="s">
        <v>163</v>
      </c>
      <c r="H78" s="13"/>
      <c r="I78" s="14"/>
      <c r="J78" s="13"/>
      <c r="K78" s="13"/>
      <c r="L78" s="13"/>
      <c r="M78" s="13"/>
      <c r="N78" s="13">
        <f t="shared" si="5"/>
        <v>0</v>
      </c>
    </row>
    <row r="79" spans="1:15" hidden="1">
      <c r="A79" s="2">
        <v>73</v>
      </c>
      <c r="B79" s="13"/>
      <c r="C79" s="4">
        <v>650139100</v>
      </c>
      <c r="D79" s="13" t="s">
        <v>144</v>
      </c>
      <c r="E79" s="6" t="s">
        <v>67</v>
      </c>
      <c r="F79" s="13"/>
      <c r="G79" s="13">
        <v>41</v>
      </c>
      <c r="H79" s="13"/>
      <c r="I79" s="13">
        <v>2000</v>
      </c>
      <c r="J79" s="13"/>
      <c r="K79" s="13">
        <v>2000</v>
      </c>
      <c r="L79" s="13"/>
      <c r="M79" s="13"/>
      <c r="N79" s="13">
        <f t="shared" si="5"/>
        <v>0</v>
      </c>
      <c r="O79" s="13">
        <f>(I79)-K79</f>
        <v>0</v>
      </c>
    </row>
    <row r="80" spans="1:15" hidden="1">
      <c r="A80" s="2">
        <v>74</v>
      </c>
      <c r="B80" s="13"/>
      <c r="C80" s="4">
        <v>650147101</v>
      </c>
      <c r="D80" s="13" t="s">
        <v>156</v>
      </c>
      <c r="E80" s="6" t="s">
        <v>68</v>
      </c>
      <c r="F80" s="13"/>
      <c r="G80" s="13">
        <v>0.35</v>
      </c>
      <c r="H80" s="13"/>
      <c r="I80" s="13">
        <v>611</v>
      </c>
      <c r="J80" s="13"/>
      <c r="K80" s="13">
        <v>611</v>
      </c>
      <c r="L80" s="13"/>
      <c r="M80" s="13"/>
      <c r="N80" s="13">
        <f t="shared" si="5"/>
        <v>0</v>
      </c>
      <c r="O80" s="13">
        <f>(I80)-K80</f>
        <v>0</v>
      </c>
    </row>
    <row r="81" spans="1:15" s="21" customFormat="1" hidden="1">
      <c r="A81" s="17">
        <v>75</v>
      </c>
      <c r="B81" s="18"/>
      <c r="C81" s="19">
        <v>650147701</v>
      </c>
      <c r="D81" s="18" t="s">
        <v>156</v>
      </c>
      <c r="E81" s="20" t="s">
        <v>69</v>
      </c>
      <c r="F81" s="18"/>
      <c r="G81" s="18">
        <v>17</v>
      </c>
      <c r="H81" s="18"/>
      <c r="I81" s="18">
        <v>100</v>
      </c>
      <c r="J81" s="18"/>
      <c r="K81" s="18"/>
      <c r="L81" s="18"/>
      <c r="M81" s="18"/>
      <c r="N81" s="18">
        <f t="shared" si="5"/>
        <v>100</v>
      </c>
      <c r="O81" s="18">
        <f>(I81)-K81</f>
        <v>100</v>
      </c>
    </row>
    <row r="82" spans="1:15" hidden="1">
      <c r="A82" s="2">
        <v>76</v>
      </c>
      <c r="B82" s="13"/>
      <c r="C82" s="4">
        <v>650168000</v>
      </c>
      <c r="D82" s="13" t="s">
        <v>144</v>
      </c>
      <c r="E82" s="6" t="s">
        <v>70</v>
      </c>
      <c r="F82" s="13"/>
      <c r="G82" s="14" t="s">
        <v>163</v>
      </c>
      <c r="H82" s="13"/>
      <c r="I82" s="14"/>
      <c r="J82" s="13"/>
      <c r="K82" s="13"/>
      <c r="L82" s="13"/>
      <c r="M82" s="13"/>
      <c r="N82" s="22">
        <f t="shared" si="5"/>
        <v>0</v>
      </c>
    </row>
    <row r="83" spans="1:15" hidden="1">
      <c r="A83" s="2">
        <v>77</v>
      </c>
      <c r="B83" s="13"/>
      <c r="C83" s="4">
        <v>650168300</v>
      </c>
      <c r="D83" s="13" t="s">
        <v>144</v>
      </c>
      <c r="E83" s="6" t="s">
        <v>71</v>
      </c>
      <c r="F83" s="13"/>
      <c r="G83" s="14" t="s">
        <v>163</v>
      </c>
      <c r="H83" s="13"/>
      <c r="I83" s="14"/>
      <c r="J83" s="13"/>
      <c r="K83" s="13"/>
      <c r="L83" s="13"/>
      <c r="M83" s="13"/>
      <c r="N83" s="13">
        <f t="shared" si="5"/>
        <v>0</v>
      </c>
    </row>
    <row r="84" spans="1:15" hidden="1">
      <c r="A84" s="2">
        <v>78</v>
      </c>
      <c r="B84" s="13"/>
      <c r="C84" s="4">
        <v>650168400</v>
      </c>
      <c r="D84" s="13" t="s">
        <v>144</v>
      </c>
      <c r="E84" s="6" t="s">
        <v>72</v>
      </c>
      <c r="F84" s="13"/>
      <c r="G84" s="14" t="s">
        <v>163</v>
      </c>
      <c r="H84" s="13"/>
      <c r="I84" s="14"/>
      <c r="J84" s="13"/>
      <c r="K84" s="13"/>
      <c r="L84" s="13"/>
      <c r="M84" s="13"/>
      <c r="N84" s="13">
        <f t="shared" si="5"/>
        <v>0</v>
      </c>
    </row>
    <row r="85" spans="1:15" hidden="1">
      <c r="A85" s="2">
        <v>79</v>
      </c>
      <c r="B85" s="13"/>
      <c r="C85" s="4">
        <v>650168600</v>
      </c>
      <c r="D85" s="13" t="s">
        <v>144</v>
      </c>
      <c r="E85" s="6" t="s">
        <v>73</v>
      </c>
      <c r="F85" s="13"/>
      <c r="G85" s="14" t="s">
        <v>163</v>
      </c>
      <c r="H85" s="13"/>
      <c r="I85" s="14"/>
      <c r="J85" s="13"/>
      <c r="K85" s="13"/>
      <c r="L85" s="13"/>
      <c r="M85" s="13"/>
      <c r="N85" s="13">
        <f t="shared" si="5"/>
        <v>0</v>
      </c>
    </row>
    <row r="86" spans="1:15" hidden="1">
      <c r="A86" s="2">
        <v>80</v>
      </c>
      <c r="B86" s="13"/>
      <c r="C86" s="4">
        <v>650168700</v>
      </c>
      <c r="D86" s="13" t="s">
        <v>144</v>
      </c>
      <c r="E86" s="6" t="s">
        <v>74</v>
      </c>
      <c r="F86" s="13"/>
      <c r="G86" s="14" t="s">
        <v>163</v>
      </c>
      <c r="H86" s="13"/>
      <c r="I86" s="14"/>
      <c r="J86" s="13"/>
      <c r="K86" s="13"/>
      <c r="L86" s="13"/>
      <c r="M86" s="13"/>
      <c r="N86" s="13">
        <f t="shared" si="5"/>
        <v>0</v>
      </c>
    </row>
    <row r="87" spans="1:15" hidden="1">
      <c r="A87" s="2">
        <v>81</v>
      </c>
      <c r="B87" s="13"/>
      <c r="C87" s="4">
        <v>650168800</v>
      </c>
      <c r="D87" s="13" t="s">
        <v>144</v>
      </c>
      <c r="E87" s="6" t="s">
        <v>75</v>
      </c>
      <c r="F87" s="13"/>
      <c r="G87" s="14" t="s">
        <v>163</v>
      </c>
      <c r="H87" s="13"/>
      <c r="I87" s="14"/>
      <c r="J87" s="13"/>
      <c r="K87" s="13"/>
      <c r="L87" s="13"/>
      <c r="M87" s="13"/>
      <c r="N87" s="13">
        <f t="shared" si="5"/>
        <v>0</v>
      </c>
    </row>
    <row r="88" spans="1:15" hidden="1">
      <c r="A88" s="2">
        <v>82</v>
      </c>
      <c r="B88" s="13"/>
      <c r="C88" s="4">
        <v>650169100</v>
      </c>
      <c r="D88" s="13" t="s">
        <v>144</v>
      </c>
      <c r="E88" s="6" t="s">
        <v>76</v>
      </c>
      <c r="F88" s="13"/>
      <c r="G88" s="14" t="s">
        <v>163</v>
      </c>
      <c r="H88" s="13"/>
      <c r="I88" s="14"/>
      <c r="J88" s="13"/>
      <c r="K88" s="13"/>
      <c r="L88" s="13"/>
      <c r="M88" s="13"/>
      <c r="N88" s="13">
        <f t="shared" si="5"/>
        <v>0</v>
      </c>
    </row>
    <row r="89" spans="1:15" hidden="1">
      <c r="A89" s="2">
        <v>83</v>
      </c>
      <c r="B89" s="13"/>
      <c r="C89" s="4">
        <v>650170200</v>
      </c>
      <c r="D89" s="13" t="s">
        <v>144</v>
      </c>
      <c r="E89" s="6" t="s">
        <v>77</v>
      </c>
      <c r="F89" s="13"/>
      <c r="G89" s="14" t="s">
        <v>163</v>
      </c>
      <c r="H89" s="13"/>
      <c r="I89" s="14"/>
      <c r="J89" s="13"/>
      <c r="K89" s="13"/>
      <c r="L89" s="13"/>
      <c r="M89" s="13"/>
      <c r="N89" s="13">
        <f t="shared" si="5"/>
        <v>0</v>
      </c>
    </row>
    <row r="90" spans="1:15" hidden="1">
      <c r="A90" s="2">
        <v>84</v>
      </c>
      <c r="B90" s="13"/>
      <c r="C90" s="4">
        <v>650171500</v>
      </c>
      <c r="D90" s="13" t="s">
        <v>144</v>
      </c>
      <c r="E90" s="6" t="s">
        <v>78</v>
      </c>
      <c r="F90" s="13"/>
      <c r="G90" s="14" t="s">
        <v>163</v>
      </c>
      <c r="H90" s="13"/>
      <c r="I90" s="14"/>
      <c r="J90" s="13"/>
      <c r="K90" s="13"/>
      <c r="L90" s="13"/>
      <c r="M90" s="13"/>
      <c r="N90" s="13">
        <f t="shared" si="5"/>
        <v>0</v>
      </c>
    </row>
    <row r="91" spans="1:15" hidden="1">
      <c r="A91" s="2">
        <v>85</v>
      </c>
      <c r="B91" s="13"/>
      <c r="C91" s="4">
        <v>650172000</v>
      </c>
      <c r="D91" s="13" t="s">
        <v>144</v>
      </c>
      <c r="E91" s="6" t="s">
        <v>79</v>
      </c>
      <c r="F91" s="13"/>
      <c r="G91" s="14" t="s">
        <v>163</v>
      </c>
      <c r="H91" s="13"/>
      <c r="I91" s="14"/>
      <c r="J91" s="13"/>
      <c r="K91" s="13"/>
      <c r="L91" s="13"/>
      <c r="M91" s="13"/>
      <c r="N91" s="13">
        <f t="shared" si="5"/>
        <v>0</v>
      </c>
    </row>
    <row r="92" spans="1:15" hidden="1">
      <c r="A92" s="2">
        <v>86</v>
      </c>
      <c r="B92" s="13"/>
      <c r="C92" s="4">
        <v>650172100</v>
      </c>
      <c r="D92" s="13" t="s">
        <v>144</v>
      </c>
      <c r="E92" s="6" t="s">
        <v>80</v>
      </c>
      <c r="F92" s="13"/>
      <c r="G92" s="14" t="s">
        <v>163</v>
      </c>
      <c r="H92" s="13"/>
      <c r="I92" s="14"/>
      <c r="J92" s="13"/>
      <c r="K92" s="13"/>
      <c r="L92" s="13"/>
      <c r="M92" s="13"/>
      <c r="N92" s="13">
        <f t="shared" si="5"/>
        <v>0</v>
      </c>
    </row>
    <row r="93" spans="1:15" hidden="1">
      <c r="A93" s="2">
        <v>87</v>
      </c>
      <c r="B93" s="13"/>
      <c r="C93" s="4">
        <v>650172600</v>
      </c>
      <c r="D93" s="13" t="s">
        <v>144</v>
      </c>
      <c r="E93" s="6" t="s">
        <v>81</v>
      </c>
      <c r="F93" s="13"/>
      <c r="G93" s="14" t="s">
        <v>163</v>
      </c>
      <c r="H93" s="13"/>
      <c r="I93" s="14"/>
      <c r="J93" s="13"/>
      <c r="K93" s="13"/>
      <c r="L93" s="13"/>
      <c r="M93" s="13"/>
      <c r="N93" s="13">
        <f t="shared" si="5"/>
        <v>0</v>
      </c>
    </row>
    <row r="94" spans="1:15" hidden="1">
      <c r="A94" s="2">
        <v>88</v>
      </c>
      <c r="B94" s="13"/>
      <c r="C94" s="4">
        <v>650172900</v>
      </c>
      <c r="D94" s="13" t="s">
        <v>144</v>
      </c>
      <c r="E94" s="6" t="s">
        <v>82</v>
      </c>
      <c r="F94" s="13"/>
      <c r="G94" s="14" t="s">
        <v>163</v>
      </c>
      <c r="H94" s="13"/>
      <c r="I94" s="14"/>
      <c r="J94" s="13"/>
      <c r="K94" s="13"/>
      <c r="L94" s="13"/>
      <c r="M94" s="13"/>
      <c r="N94" s="13">
        <f t="shared" si="5"/>
        <v>0</v>
      </c>
    </row>
    <row r="95" spans="1:15" hidden="1">
      <c r="A95" s="2">
        <v>89</v>
      </c>
      <c r="B95" s="13"/>
      <c r="C95" s="4">
        <v>650173400</v>
      </c>
      <c r="D95" s="13" t="s">
        <v>144</v>
      </c>
      <c r="E95" s="6" t="s">
        <v>83</v>
      </c>
      <c r="F95" s="13"/>
      <c r="G95" s="14" t="s">
        <v>163</v>
      </c>
      <c r="H95" s="13"/>
      <c r="I95" s="14"/>
      <c r="J95" s="13"/>
      <c r="K95" s="13"/>
      <c r="L95" s="13"/>
      <c r="M95" s="13"/>
      <c r="N95" s="13">
        <f t="shared" si="5"/>
        <v>0</v>
      </c>
    </row>
    <row r="96" spans="1:15" hidden="1">
      <c r="A96" s="2">
        <v>90</v>
      </c>
      <c r="B96" s="13"/>
      <c r="C96" s="4">
        <v>650173800</v>
      </c>
      <c r="D96" s="13" t="s">
        <v>144</v>
      </c>
      <c r="E96" s="6" t="s">
        <v>84</v>
      </c>
      <c r="F96" s="13"/>
      <c r="G96" s="14" t="s">
        <v>163</v>
      </c>
      <c r="H96" s="13"/>
      <c r="I96" s="14"/>
      <c r="J96" s="13"/>
      <c r="K96" s="13"/>
      <c r="L96" s="13"/>
      <c r="M96" s="13"/>
      <c r="N96" s="13">
        <f t="shared" si="5"/>
        <v>0</v>
      </c>
    </row>
    <row r="97" spans="1:16" hidden="1">
      <c r="A97" s="2">
        <v>91</v>
      </c>
      <c r="B97" s="13"/>
      <c r="C97" s="4">
        <v>650174100</v>
      </c>
      <c r="D97" s="13" t="s">
        <v>144</v>
      </c>
      <c r="E97" s="6" t="s">
        <v>85</v>
      </c>
      <c r="F97" s="13"/>
      <c r="G97" s="14" t="s">
        <v>163</v>
      </c>
      <c r="H97" s="13"/>
      <c r="I97" s="14"/>
      <c r="J97" s="13"/>
      <c r="K97" s="13"/>
      <c r="L97" s="13"/>
      <c r="M97" s="13"/>
      <c r="N97" s="13">
        <f t="shared" si="5"/>
        <v>0</v>
      </c>
    </row>
    <row r="98" spans="1:16" hidden="1">
      <c r="A98" s="2">
        <v>92</v>
      </c>
      <c r="B98" s="13"/>
      <c r="C98" s="4">
        <v>650174200</v>
      </c>
      <c r="D98" s="13" t="s">
        <v>144</v>
      </c>
      <c r="E98" s="6" t="s">
        <v>86</v>
      </c>
      <c r="F98" s="13"/>
      <c r="G98" s="14" t="s">
        <v>163</v>
      </c>
      <c r="H98" s="13"/>
      <c r="I98" s="14"/>
      <c r="J98" s="13"/>
      <c r="K98" s="13"/>
      <c r="L98" s="13"/>
      <c r="M98" s="13"/>
      <c r="N98" s="13">
        <f t="shared" si="5"/>
        <v>0</v>
      </c>
    </row>
    <row r="99" spans="1:16" hidden="1">
      <c r="A99" s="2">
        <v>93</v>
      </c>
      <c r="B99" s="13"/>
      <c r="C99" s="4">
        <v>650174900</v>
      </c>
      <c r="D99" s="13" t="s">
        <v>144</v>
      </c>
      <c r="E99" s="6" t="s">
        <v>87</v>
      </c>
      <c r="F99" s="13"/>
      <c r="G99" s="14" t="s">
        <v>163</v>
      </c>
      <c r="H99" s="13"/>
      <c r="I99" s="14"/>
      <c r="J99" s="13"/>
      <c r="K99" s="13"/>
      <c r="L99" s="13"/>
      <c r="M99" s="13"/>
      <c r="N99" s="13">
        <f t="shared" si="5"/>
        <v>0</v>
      </c>
    </row>
    <row r="100" spans="1:16" hidden="1">
      <c r="A100" s="2">
        <v>94</v>
      </c>
      <c r="B100" s="13"/>
      <c r="C100" s="4">
        <v>650175700</v>
      </c>
      <c r="D100" s="13" t="s">
        <v>144</v>
      </c>
      <c r="E100" s="6" t="s">
        <v>88</v>
      </c>
      <c r="F100" s="13"/>
      <c r="G100" s="14" t="s">
        <v>163</v>
      </c>
      <c r="H100" s="13"/>
      <c r="I100" s="14"/>
      <c r="J100" s="13"/>
      <c r="K100" s="13"/>
      <c r="L100" s="13"/>
      <c r="M100" s="13"/>
      <c r="N100" s="13">
        <f t="shared" si="5"/>
        <v>0</v>
      </c>
    </row>
    <row r="101" spans="1:16" hidden="1">
      <c r="A101" s="2">
        <v>95</v>
      </c>
      <c r="B101" s="13"/>
      <c r="C101" s="4">
        <v>650176600</v>
      </c>
      <c r="D101" s="13" t="s">
        <v>144</v>
      </c>
      <c r="E101" s="6" t="s">
        <v>89</v>
      </c>
      <c r="F101" s="13"/>
      <c r="G101" s="14" t="s">
        <v>163</v>
      </c>
      <c r="H101" s="13"/>
      <c r="I101" s="14"/>
      <c r="J101" s="13"/>
      <c r="K101" s="13"/>
      <c r="L101" s="13"/>
      <c r="M101" s="13"/>
      <c r="N101" s="13">
        <f t="shared" si="5"/>
        <v>0</v>
      </c>
    </row>
    <row r="102" spans="1:16" s="21" customFormat="1" hidden="1">
      <c r="A102" s="17">
        <v>96</v>
      </c>
      <c r="B102" s="18"/>
      <c r="C102" s="19">
        <v>650176700</v>
      </c>
      <c r="D102" s="18" t="s">
        <v>144</v>
      </c>
      <c r="E102" s="20" t="s">
        <v>165</v>
      </c>
      <c r="F102" s="18"/>
      <c r="G102" s="23">
        <v>78</v>
      </c>
      <c r="H102" s="18"/>
      <c r="I102" s="34"/>
      <c r="J102" s="18">
        <v>8000</v>
      </c>
      <c r="K102" s="18">
        <v>3000</v>
      </c>
      <c r="L102" s="18"/>
      <c r="M102" s="18"/>
      <c r="N102" s="13">
        <f t="shared" si="5"/>
        <v>5000</v>
      </c>
    </row>
    <row r="103" spans="1:16" s="21" customFormat="1" hidden="1">
      <c r="A103" s="17">
        <v>97</v>
      </c>
      <c r="B103" s="18"/>
      <c r="C103" s="19">
        <v>650191200</v>
      </c>
      <c r="D103" s="18" t="s">
        <v>155</v>
      </c>
      <c r="E103" s="20" t="s">
        <v>193</v>
      </c>
      <c r="F103" s="18"/>
      <c r="G103" s="18">
        <v>0.85</v>
      </c>
      <c r="H103" s="18"/>
      <c r="I103" s="18">
        <v>818</v>
      </c>
      <c r="J103" s="18">
        <v>1000</v>
      </c>
      <c r="K103" s="18">
        <v>1000</v>
      </c>
      <c r="L103" s="18"/>
      <c r="M103" s="18"/>
      <c r="N103" s="18">
        <f t="shared" ref="N103:N138" si="6">(I103+J103)-K103</f>
        <v>818</v>
      </c>
      <c r="O103" s="18">
        <f>(I103)-K103</f>
        <v>-182</v>
      </c>
      <c r="P103" s="21" t="s">
        <v>202</v>
      </c>
    </row>
    <row r="104" spans="1:16" hidden="1">
      <c r="A104" s="2">
        <v>98</v>
      </c>
      <c r="B104" s="13"/>
      <c r="C104" s="4">
        <v>650200600</v>
      </c>
      <c r="D104" s="13" t="s">
        <v>144</v>
      </c>
      <c r="E104" s="6" t="s">
        <v>91</v>
      </c>
      <c r="F104" s="13"/>
      <c r="G104" s="14" t="s">
        <v>163</v>
      </c>
      <c r="H104" s="13"/>
      <c r="I104" s="14"/>
      <c r="J104" s="13"/>
      <c r="K104" s="13"/>
      <c r="L104" s="13"/>
      <c r="M104" s="13"/>
      <c r="N104" s="22">
        <f t="shared" si="6"/>
        <v>0</v>
      </c>
    </row>
    <row r="105" spans="1:16" hidden="1">
      <c r="A105" s="2">
        <v>99</v>
      </c>
      <c r="B105" s="13"/>
      <c r="C105" s="4">
        <v>650216900</v>
      </c>
      <c r="D105" s="13" t="s">
        <v>144</v>
      </c>
      <c r="E105" s="6" t="s">
        <v>92</v>
      </c>
      <c r="F105" s="13"/>
      <c r="G105" s="14" t="s">
        <v>163</v>
      </c>
      <c r="H105" s="13"/>
      <c r="I105" s="14"/>
      <c r="J105" s="13"/>
      <c r="K105" s="13"/>
      <c r="L105" s="13"/>
      <c r="M105" s="13"/>
      <c r="N105" s="13">
        <f t="shared" si="6"/>
        <v>0</v>
      </c>
    </row>
    <row r="106" spans="1:16" hidden="1">
      <c r="A106" s="2">
        <v>100</v>
      </c>
      <c r="B106" s="13"/>
      <c r="C106" s="4">
        <v>650221500</v>
      </c>
      <c r="D106" s="13" t="s">
        <v>144</v>
      </c>
      <c r="E106" s="6" t="s">
        <v>93</v>
      </c>
      <c r="F106" s="13"/>
      <c r="G106" s="14" t="s">
        <v>163</v>
      </c>
      <c r="H106" s="13"/>
      <c r="I106" s="14"/>
      <c r="J106" s="13"/>
      <c r="K106" s="13"/>
      <c r="L106" s="13"/>
      <c r="M106" s="13"/>
      <c r="N106" s="13">
        <f t="shared" si="6"/>
        <v>0</v>
      </c>
    </row>
    <row r="107" spans="1:16" hidden="1">
      <c r="A107" s="2">
        <v>101</v>
      </c>
      <c r="B107" s="13"/>
      <c r="C107" s="4">
        <v>650222600</v>
      </c>
      <c r="D107" s="13" t="s">
        <v>144</v>
      </c>
      <c r="E107" s="6" t="s">
        <v>94</v>
      </c>
      <c r="F107" s="13"/>
      <c r="G107" s="14" t="s">
        <v>163</v>
      </c>
      <c r="H107" s="13"/>
      <c r="I107" s="14"/>
      <c r="J107" s="13"/>
      <c r="K107" s="13"/>
      <c r="L107" s="13"/>
      <c r="M107" s="13"/>
      <c r="N107" s="13">
        <f t="shared" si="6"/>
        <v>0</v>
      </c>
    </row>
    <row r="108" spans="1:16" hidden="1">
      <c r="A108" s="2">
        <v>102</v>
      </c>
      <c r="B108" s="13"/>
      <c r="C108" s="4">
        <v>650233800</v>
      </c>
      <c r="D108" s="13" t="s">
        <v>144</v>
      </c>
      <c r="E108" s="6" t="s">
        <v>95</v>
      </c>
      <c r="F108" s="13"/>
      <c r="G108" s="14" t="s">
        <v>163</v>
      </c>
      <c r="H108" s="13"/>
      <c r="I108" s="14"/>
      <c r="J108" s="13"/>
      <c r="K108" s="13"/>
      <c r="L108" s="13"/>
      <c r="M108" s="13"/>
      <c r="N108" s="13">
        <f t="shared" si="6"/>
        <v>0</v>
      </c>
    </row>
    <row r="109" spans="1:16" s="21" customFormat="1" hidden="1">
      <c r="A109" s="17">
        <v>103</v>
      </c>
      <c r="B109" s="18"/>
      <c r="C109" s="19">
        <v>650245000</v>
      </c>
      <c r="D109" s="18" t="s">
        <v>155</v>
      </c>
      <c r="E109" s="20" t="s">
        <v>96</v>
      </c>
      <c r="F109" s="18"/>
      <c r="G109" s="18">
        <v>6</v>
      </c>
      <c r="H109" s="18"/>
      <c r="I109" s="18">
        <v>1000</v>
      </c>
      <c r="J109" s="13">
        <v>1000</v>
      </c>
      <c r="K109" s="18"/>
      <c r="L109" s="18"/>
      <c r="M109" s="18"/>
      <c r="N109" s="18">
        <f t="shared" si="6"/>
        <v>2000</v>
      </c>
      <c r="O109" s="18">
        <f>(I109)-K109</f>
        <v>1000</v>
      </c>
    </row>
    <row r="110" spans="1:16" hidden="1">
      <c r="A110" s="2">
        <v>104</v>
      </c>
      <c r="B110" s="13"/>
      <c r="C110" s="4">
        <v>650247100</v>
      </c>
      <c r="D110" s="13" t="s">
        <v>144</v>
      </c>
      <c r="E110" s="6" t="s">
        <v>97</v>
      </c>
      <c r="F110" s="13"/>
      <c r="G110" s="14" t="s">
        <v>163</v>
      </c>
      <c r="H110" s="13"/>
      <c r="I110" s="14"/>
      <c r="J110" s="13"/>
      <c r="K110" s="13"/>
      <c r="L110" s="13"/>
      <c r="M110" s="13"/>
      <c r="N110" s="22">
        <f t="shared" si="6"/>
        <v>0</v>
      </c>
    </row>
    <row r="111" spans="1:16" s="21" customFormat="1" hidden="1">
      <c r="A111" s="17">
        <v>105</v>
      </c>
      <c r="B111" s="18"/>
      <c r="C111" s="19">
        <v>660047701</v>
      </c>
      <c r="D111" s="18" t="s">
        <v>158</v>
      </c>
      <c r="E111" s="20" t="s">
        <v>98</v>
      </c>
      <c r="F111" s="18"/>
      <c r="G111" s="18">
        <v>4.49</v>
      </c>
      <c r="H111" s="18"/>
      <c r="I111" s="18">
        <v>2599</v>
      </c>
      <c r="J111" s="18"/>
      <c r="K111" s="18">
        <v>543</v>
      </c>
      <c r="L111" s="18"/>
      <c r="M111" s="18"/>
      <c r="N111" s="18">
        <f t="shared" si="6"/>
        <v>2056</v>
      </c>
      <c r="O111" s="18">
        <f t="shared" ref="O111:O121" si="7">(I111)-K111</f>
        <v>2056</v>
      </c>
    </row>
    <row r="112" spans="1:16" s="21" customFormat="1" hidden="1">
      <c r="A112" s="17">
        <v>106</v>
      </c>
      <c r="B112" s="18"/>
      <c r="C112" s="19">
        <v>660049100</v>
      </c>
      <c r="D112" s="18" t="s">
        <v>158</v>
      </c>
      <c r="E112" s="20" t="s">
        <v>99</v>
      </c>
      <c r="F112" s="18"/>
      <c r="G112" s="18">
        <v>8.2799999999999994</v>
      </c>
      <c r="H112" s="18"/>
      <c r="I112" s="18">
        <v>225</v>
      </c>
      <c r="J112" s="18"/>
      <c r="K112" s="18">
        <v>40</v>
      </c>
      <c r="L112" s="18"/>
      <c r="M112" s="18"/>
      <c r="N112" s="18">
        <f t="shared" si="6"/>
        <v>185</v>
      </c>
      <c r="O112" s="18">
        <f t="shared" si="7"/>
        <v>185</v>
      </c>
    </row>
    <row r="113" spans="1:16" s="21" customFormat="1" hidden="1">
      <c r="A113" s="17">
        <v>107</v>
      </c>
      <c r="B113" s="18"/>
      <c r="C113" s="19">
        <v>660049400</v>
      </c>
      <c r="D113" s="18" t="s">
        <v>158</v>
      </c>
      <c r="E113" s="20" t="s">
        <v>100</v>
      </c>
      <c r="F113" s="18"/>
      <c r="G113" s="18">
        <v>7.36</v>
      </c>
      <c r="H113" s="18"/>
      <c r="I113" s="18">
        <v>2000</v>
      </c>
      <c r="J113" s="18"/>
      <c r="K113" s="18">
        <v>1000</v>
      </c>
      <c r="L113" s="18"/>
      <c r="M113" s="18"/>
      <c r="N113" s="18">
        <f t="shared" si="6"/>
        <v>1000</v>
      </c>
      <c r="O113" s="18">
        <f t="shared" si="7"/>
        <v>1000</v>
      </c>
    </row>
    <row r="114" spans="1:16" hidden="1">
      <c r="A114" s="2">
        <v>108</v>
      </c>
      <c r="B114" s="13"/>
      <c r="C114" s="4">
        <v>660049601</v>
      </c>
      <c r="D114" s="13" t="s">
        <v>158</v>
      </c>
      <c r="E114" s="6" t="s">
        <v>101</v>
      </c>
      <c r="F114" s="13"/>
      <c r="G114" s="13">
        <v>4.1399999999999997</v>
      </c>
      <c r="H114" s="13"/>
      <c r="I114" s="13">
        <v>1000</v>
      </c>
      <c r="J114" s="13"/>
      <c r="K114" s="13">
        <v>1000</v>
      </c>
      <c r="L114" s="13"/>
      <c r="M114" s="13"/>
      <c r="N114" s="13">
        <f t="shared" si="6"/>
        <v>0</v>
      </c>
      <c r="O114" s="13">
        <f t="shared" si="7"/>
        <v>0</v>
      </c>
    </row>
    <row r="115" spans="1:16" s="21" customFormat="1" hidden="1">
      <c r="A115" s="17">
        <v>109</v>
      </c>
      <c r="B115" s="18"/>
      <c r="C115" s="19">
        <v>660053900</v>
      </c>
      <c r="D115" s="18" t="s">
        <v>158</v>
      </c>
      <c r="E115" s="20" t="s">
        <v>102</v>
      </c>
      <c r="F115" s="18"/>
      <c r="G115" s="18">
        <v>4.2</v>
      </c>
      <c r="H115" s="18"/>
      <c r="I115" s="18">
        <v>486</v>
      </c>
      <c r="J115" s="13">
        <v>400</v>
      </c>
      <c r="K115" s="18">
        <v>160</v>
      </c>
      <c r="L115" s="18"/>
      <c r="M115" s="18"/>
      <c r="N115" s="18">
        <f t="shared" si="6"/>
        <v>726</v>
      </c>
      <c r="O115" s="18">
        <f t="shared" si="7"/>
        <v>326</v>
      </c>
    </row>
    <row r="116" spans="1:16" s="21" customFormat="1" hidden="1">
      <c r="A116" s="17">
        <v>110</v>
      </c>
      <c r="B116" s="18"/>
      <c r="C116" s="19">
        <v>660055300</v>
      </c>
      <c r="D116" s="18" t="s">
        <v>158</v>
      </c>
      <c r="E116" s="20" t="s">
        <v>103</v>
      </c>
      <c r="F116" s="18"/>
      <c r="G116" s="18">
        <v>5.75</v>
      </c>
      <c r="H116" s="18"/>
      <c r="I116" s="18">
        <v>500</v>
      </c>
      <c r="J116" s="18"/>
      <c r="K116" s="18">
        <v>100</v>
      </c>
      <c r="L116" s="18"/>
      <c r="M116" s="18"/>
      <c r="N116" s="18">
        <f t="shared" si="6"/>
        <v>400</v>
      </c>
      <c r="O116" s="18">
        <f t="shared" si="7"/>
        <v>400</v>
      </c>
    </row>
    <row r="117" spans="1:16" s="21" customFormat="1" hidden="1">
      <c r="A117" s="17">
        <v>111</v>
      </c>
      <c r="B117" s="18"/>
      <c r="C117" s="19">
        <v>660061400</v>
      </c>
      <c r="D117" s="18" t="s">
        <v>158</v>
      </c>
      <c r="E117" s="20" t="s">
        <v>104</v>
      </c>
      <c r="F117" s="18"/>
      <c r="G117" s="18">
        <v>0.6</v>
      </c>
      <c r="H117" s="18"/>
      <c r="I117" s="18">
        <v>369</v>
      </c>
      <c r="J117" s="13">
        <v>400</v>
      </c>
      <c r="K117" s="18">
        <v>80</v>
      </c>
      <c r="L117" s="18"/>
      <c r="M117" s="18"/>
      <c r="N117" s="18">
        <f t="shared" si="6"/>
        <v>689</v>
      </c>
      <c r="O117" s="18">
        <f t="shared" si="7"/>
        <v>289</v>
      </c>
    </row>
    <row r="118" spans="1:16" s="21" customFormat="1" hidden="1">
      <c r="A118" s="17">
        <v>112</v>
      </c>
      <c r="B118" s="18"/>
      <c r="C118" s="19">
        <v>660067900</v>
      </c>
      <c r="D118" s="18" t="s">
        <v>159</v>
      </c>
      <c r="E118" s="20" t="s">
        <v>105</v>
      </c>
      <c r="F118" s="18"/>
      <c r="G118" s="18">
        <v>9.6999999999999993</v>
      </c>
      <c r="H118" s="18"/>
      <c r="I118" s="18">
        <v>8000</v>
      </c>
      <c r="J118" s="18"/>
      <c r="K118" s="18">
        <v>4000</v>
      </c>
      <c r="L118" s="18"/>
      <c r="M118" s="18"/>
      <c r="N118" s="18">
        <f t="shared" si="6"/>
        <v>4000</v>
      </c>
      <c r="O118" s="18">
        <f t="shared" si="7"/>
        <v>4000</v>
      </c>
    </row>
    <row r="119" spans="1:16" s="21" customFormat="1" hidden="1">
      <c r="A119" s="17">
        <v>113</v>
      </c>
      <c r="B119" s="18"/>
      <c r="C119" s="19">
        <v>660068300</v>
      </c>
      <c r="D119" s="18" t="s">
        <v>144</v>
      </c>
      <c r="E119" s="20" t="s">
        <v>106</v>
      </c>
      <c r="F119" s="18"/>
      <c r="G119" s="18">
        <v>2.2999999999999998</v>
      </c>
      <c r="H119" s="18"/>
      <c r="I119" s="18">
        <v>600</v>
      </c>
      <c r="J119" s="18"/>
      <c r="K119" s="18">
        <v>120</v>
      </c>
      <c r="L119" s="18"/>
      <c r="M119" s="18"/>
      <c r="N119" s="18">
        <f t="shared" si="6"/>
        <v>480</v>
      </c>
      <c r="O119" s="18">
        <f t="shared" si="7"/>
        <v>480</v>
      </c>
    </row>
    <row r="120" spans="1:16" s="21" customFormat="1" hidden="1">
      <c r="A120" s="17">
        <v>114</v>
      </c>
      <c r="B120" s="18"/>
      <c r="C120" s="19">
        <v>660070600</v>
      </c>
      <c r="D120" s="18" t="s">
        <v>144</v>
      </c>
      <c r="E120" s="20" t="s">
        <v>194</v>
      </c>
      <c r="F120" s="18"/>
      <c r="G120" s="18">
        <v>44.5</v>
      </c>
      <c r="H120" s="18"/>
      <c r="I120" s="18">
        <v>579</v>
      </c>
      <c r="J120" s="18"/>
      <c r="K120" s="18"/>
      <c r="L120" s="18"/>
      <c r="M120" s="18"/>
      <c r="N120" s="18">
        <f t="shared" si="6"/>
        <v>579</v>
      </c>
      <c r="O120" s="18">
        <f t="shared" si="7"/>
        <v>579</v>
      </c>
    </row>
    <row r="121" spans="1:16" s="21" customFormat="1" hidden="1">
      <c r="A121" s="17">
        <v>115</v>
      </c>
      <c r="B121" s="18"/>
      <c r="C121" s="19">
        <v>660071800</v>
      </c>
      <c r="D121" s="18" t="s">
        <v>159</v>
      </c>
      <c r="E121" s="20" t="s">
        <v>108</v>
      </c>
      <c r="F121" s="18"/>
      <c r="G121" s="18">
        <v>4.5999999999999996</v>
      </c>
      <c r="H121" s="18"/>
      <c r="I121" s="18">
        <v>1250</v>
      </c>
      <c r="J121" s="18"/>
      <c r="K121" s="18">
        <v>250</v>
      </c>
      <c r="L121" s="18"/>
      <c r="M121" s="18"/>
      <c r="N121" s="18">
        <f t="shared" si="6"/>
        <v>1000</v>
      </c>
      <c r="O121" s="18">
        <f t="shared" si="7"/>
        <v>1000</v>
      </c>
    </row>
    <row r="122" spans="1:16" hidden="1">
      <c r="A122" s="2">
        <v>116</v>
      </c>
      <c r="B122" s="13"/>
      <c r="C122" s="4">
        <v>660080500</v>
      </c>
      <c r="D122" s="13" t="s">
        <v>159</v>
      </c>
      <c r="E122" s="6" t="s">
        <v>109</v>
      </c>
      <c r="F122" s="13"/>
      <c r="G122" s="14" t="s">
        <v>163</v>
      </c>
      <c r="H122" s="13"/>
      <c r="I122" s="14"/>
      <c r="J122" s="13"/>
      <c r="K122" s="13"/>
      <c r="L122" s="13"/>
      <c r="M122" s="13"/>
      <c r="N122" s="22">
        <f t="shared" si="6"/>
        <v>0</v>
      </c>
    </row>
    <row r="123" spans="1:16" s="21" customFormat="1" hidden="1">
      <c r="A123" s="17">
        <v>117</v>
      </c>
      <c r="B123" s="18"/>
      <c r="C123" s="19">
        <v>660084100</v>
      </c>
      <c r="D123" s="18" t="s">
        <v>159</v>
      </c>
      <c r="E123" s="20" t="s">
        <v>110</v>
      </c>
      <c r="F123" s="18"/>
      <c r="G123" s="23">
        <v>5.0999999999999996</v>
      </c>
      <c r="H123" s="23"/>
      <c r="I123" s="23">
        <v>3000</v>
      </c>
      <c r="J123" s="18"/>
      <c r="K123" s="18"/>
      <c r="L123" s="18"/>
      <c r="M123" s="18"/>
      <c r="N123" s="18">
        <f t="shared" si="6"/>
        <v>3000</v>
      </c>
      <c r="O123" s="18">
        <f>(I123)-K123</f>
        <v>3000</v>
      </c>
    </row>
    <row r="124" spans="1:16" hidden="1">
      <c r="A124" s="2">
        <v>118</v>
      </c>
      <c r="B124" s="13"/>
      <c r="C124" s="4">
        <v>660117000</v>
      </c>
      <c r="D124" s="13" t="s">
        <v>159</v>
      </c>
      <c r="E124" s="6" t="s">
        <v>111</v>
      </c>
      <c r="F124" s="13"/>
      <c r="G124" s="14" t="s">
        <v>163</v>
      </c>
      <c r="H124" s="13"/>
      <c r="I124" s="14"/>
      <c r="J124" s="13"/>
      <c r="K124" s="13"/>
      <c r="L124" s="13"/>
      <c r="M124" s="13"/>
      <c r="N124" s="22">
        <f t="shared" si="6"/>
        <v>0</v>
      </c>
    </row>
    <row r="125" spans="1:16" s="21" customFormat="1" hidden="1">
      <c r="A125" s="17">
        <v>119</v>
      </c>
      <c r="B125" s="18"/>
      <c r="C125" s="19">
        <v>660121400</v>
      </c>
      <c r="D125" s="18" t="s">
        <v>144</v>
      </c>
      <c r="E125" s="20" t="s">
        <v>195</v>
      </c>
      <c r="F125" s="18"/>
      <c r="G125" s="18">
        <v>55</v>
      </c>
      <c r="H125" s="18"/>
      <c r="I125" s="18">
        <v>4027</v>
      </c>
      <c r="J125" s="18"/>
      <c r="K125" s="18"/>
      <c r="L125" s="18"/>
      <c r="M125" s="18"/>
      <c r="N125" s="18">
        <f t="shared" si="6"/>
        <v>4027</v>
      </c>
      <c r="O125" s="18">
        <f>(I125)-K125</f>
        <v>4027</v>
      </c>
    </row>
    <row r="126" spans="1:16" s="21" customFormat="1" hidden="1">
      <c r="A126" s="17">
        <v>120</v>
      </c>
      <c r="B126" s="18"/>
      <c r="C126" s="19">
        <v>660121600</v>
      </c>
      <c r="D126" s="18" t="s">
        <v>160</v>
      </c>
      <c r="E126" s="20" t="s">
        <v>113</v>
      </c>
      <c r="F126" s="18"/>
      <c r="G126" s="18">
        <v>435</v>
      </c>
      <c r="H126" s="18"/>
      <c r="I126" s="18">
        <v>232</v>
      </c>
      <c r="J126" s="13">
        <v>400</v>
      </c>
      <c r="K126" s="18"/>
      <c r="L126" s="18"/>
      <c r="M126" s="18"/>
      <c r="N126" s="18">
        <f t="shared" si="6"/>
        <v>632</v>
      </c>
      <c r="O126" s="18">
        <f>(I126)-K126</f>
        <v>232</v>
      </c>
    </row>
    <row r="127" spans="1:16" s="27" customFormat="1" hidden="1">
      <c r="A127" s="25">
        <v>121</v>
      </c>
      <c r="B127" s="24"/>
      <c r="C127" s="5">
        <v>660122800</v>
      </c>
      <c r="D127" s="24" t="s">
        <v>160</v>
      </c>
      <c r="E127" s="26" t="s">
        <v>114</v>
      </c>
      <c r="F127" s="24"/>
      <c r="G127" s="24">
        <v>326</v>
      </c>
      <c r="H127" s="24"/>
      <c r="I127" s="24">
        <v>390</v>
      </c>
      <c r="J127" s="24"/>
      <c r="K127" s="24"/>
      <c r="L127" s="24"/>
      <c r="M127" s="24"/>
      <c r="N127" s="24">
        <f t="shared" si="6"/>
        <v>390</v>
      </c>
      <c r="O127" s="24">
        <f>(I127)-K127</f>
        <v>390</v>
      </c>
      <c r="P127" s="27" t="s">
        <v>190</v>
      </c>
    </row>
    <row r="128" spans="1:16" s="21" customFormat="1" hidden="1">
      <c r="A128" s="17">
        <v>122</v>
      </c>
      <c r="B128" s="18"/>
      <c r="C128" s="19">
        <v>660123500</v>
      </c>
      <c r="D128" s="18" t="s">
        <v>144</v>
      </c>
      <c r="E128" s="20" t="s">
        <v>115</v>
      </c>
      <c r="F128" s="18"/>
      <c r="G128" s="18">
        <v>35</v>
      </c>
      <c r="H128" s="18"/>
      <c r="I128" s="18">
        <v>172</v>
      </c>
      <c r="J128" s="18"/>
      <c r="K128" s="18"/>
      <c r="L128" s="18"/>
      <c r="M128" s="18"/>
      <c r="N128" s="18">
        <f t="shared" si="6"/>
        <v>172</v>
      </c>
      <c r="O128" s="18">
        <f>(I128)-K128</f>
        <v>172</v>
      </c>
    </row>
    <row r="129" spans="1:18" s="21" customFormat="1" hidden="1">
      <c r="A129" s="17">
        <v>123</v>
      </c>
      <c r="B129" s="18"/>
      <c r="C129" s="19">
        <v>660126800</v>
      </c>
      <c r="D129" s="18" t="s">
        <v>159</v>
      </c>
      <c r="E129" s="20" t="s">
        <v>196</v>
      </c>
      <c r="F129" s="18"/>
      <c r="G129" s="18">
        <v>4.4000000000000004</v>
      </c>
      <c r="H129" s="18"/>
      <c r="I129" s="18">
        <v>3720</v>
      </c>
      <c r="J129" s="18"/>
      <c r="K129" s="18"/>
      <c r="L129" s="18"/>
      <c r="M129" s="18"/>
      <c r="N129" s="18">
        <f t="shared" si="6"/>
        <v>3720</v>
      </c>
      <c r="O129" s="18">
        <f>(I129)-K129</f>
        <v>3720</v>
      </c>
    </row>
    <row r="130" spans="1:18" hidden="1">
      <c r="A130" s="2">
        <v>124</v>
      </c>
      <c r="B130" s="13"/>
      <c r="C130" s="4">
        <v>660172600</v>
      </c>
      <c r="D130" s="13" t="s">
        <v>159</v>
      </c>
      <c r="E130" s="6" t="s">
        <v>117</v>
      </c>
      <c r="F130" s="13"/>
      <c r="G130" s="14" t="s">
        <v>163</v>
      </c>
      <c r="H130" s="13"/>
      <c r="I130" s="14"/>
      <c r="J130" s="13"/>
      <c r="K130" s="13"/>
      <c r="L130" s="13"/>
      <c r="M130" s="13"/>
      <c r="N130" s="22">
        <f t="shared" si="6"/>
        <v>0</v>
      </c>
    </row>
    <row r="131" spans="1:18" s="21" customFormat="1" hidden="1">
      <c r="A131" s="17">
        <v>125</v>
      </c>
      <c r="B131" s="18"/>
      <c r="C131" s="19">
        <v>4000413081</v>
      </c>
      <c r="D131" s="18" t="s">
        <v>161</v>
      </c>
      <c r="E131" s="20" t="s">
        <v>118</v>
      </c>
      <c r="F131" s="18"/>
      <c r="G131" s="18">
        <v>662</v>
      </c>
      <c r="H131" s="18"/>
      <c r="I131" s="18">
        <v>160</v>
      </c>
      <c r="J131" s="18"/>
      <c r="K131" s="18">
        <v>80</v>
      </c>
      <c r="L131" s="18"/>
      <c r="M131" s="18"/>
      <c r="N131" s="18">
        <f t="shared" si="6"/>
        <v>80</v>
      </c>
      <c r="O131" s="18">
        <f>(I131)-K131</f>
        <v>80</v>
      </c>
    </row>
    <row r="132" spans="1:18" s="21" customFormat="1" hidden="1">
      <c r="A132" s="17">
        <v>126</v>
      </c>
      <c r="B132" s="18"/>
      <c r="C132" s="19">
        <v>4000414081</v>
      </c>
      <c r="D132" s="18" t="s">
        <v>161</v>
      </c>
      <c r="E132" s="20" t="s">
        <v>119</v>
      </c>
      <c r="F132" s="18"/>
      <c r="G132" s="18">
        <v>240</v>
      </c>
      <c r="H132" s="18"/>
      <c r="I132" s="18">
        <v>90</v>
      </c>
      <c r="J132" s="18"/>
      <c r="K132" s="18">
        <v>40</v>
      </c>
      <c r="L132" s="18"/>
      <c r="M132" s="18"/>
      <c r="N132" s="18">
        <f t="shared" si="6"/>
        <v>50</v>
      </c>
      <c r="O132" s="18">
        <f>(I132)-K132</f>
        <v>50</v>
      </c>
    </row>
    <row r="133" spans="1:18" s="21" customFormat="1" hidden="1">
      <c r="A133" s="17">
        <v>127</v>
      </c>
      <c r="B133" s="18"/>
      <c r="C133" s="19">
        <v>4000418081</v>
      </c>
      <c r="D133" s="18" t="s">
        <v>161</v>
      </c>
      <c r="E133" s="20" t="s">
        <v>120</v>
      </c>
      <c r="F133" s="18"/>
      <c r="G133" s="18">
        <v>660</v>
      </c>
      <c r="H133" s="18"/>
      <c r="I133" s="18">
        <v>160</v>
      </c>
      <c r="J133" s="13">
        <v>160</v>
      </c>
      <c r="K133" s="18">
        <v>120</v>
      </c>
      <c r="L133" s="18"/>
      <c r="M133" s="18"/>
      <c r="N133" s="18">
        <f t="shared" si="6"/>
        <v>200</v>
      </c>
      <c r="O133" s="18">
        <f>(I133)-K133</f>
        <v>40</v>
      </c>
    </row>
    <row r="134" spans="1:18" s="21" customFormat="1" hidden="1">
      <c r="A134" s="17">
        <v>128</v>
      </c>
      <c r="B134" s="18"/>
      <c r="C134" s="19">
        <v>4000516181</v>
      </c>
      <c r="D134" s="18" t="s">
        <v>161</v>
      </c>
      <c r="E134" s="20" t="s">
        <v>184</v>
      </c>
      <c r="F134" s="18"/>
      <c r="G134" s="18">
        <v>782.42</v>
      </c>
      <c r="H134" s="18"/>
      <c r="I134" s="18">
        <v>500</v>
      </c>
      <c r="J134" s="18">
        <v>940</v>
      </c>
      <c r="K134" s="18">
        <v>960</v>
      </c>
      <c r="L134" s="18"/>
      <c r="M134" s="18"/>
      <c r="N134" s="18">
        <f t="shared" si="6"/>
        <v>480</v>
      </c>
      <c r="O134" s="18">
        <f>(I134+J134)-K134</f>
        <v>480</v>
      </c>
      <c r="P134" t="s">
        <v>198</v>
      </c>
      <c r="Q134"/>
      <c r="R134"/>
    </row>
    <row r="135" spans="1:18" hidden="1">
      <c r="A135" s="2">
        <v>129</v>
      </c>
      <c r="B135" s="13"/>
      <c r="C135" s="4">
        <v>4000567081</v>
      </c>
      <c r="D135" s="13" t="s">
        <v>161</v>
      </c>
      <c r="E135" s="6" t="s">
        <v>183</v>
      </c>
      <c r="F135" s="13"/>
      <c r="G135" s="15">
        <v>1000</v>
      </c>
      <c r="H135" s="13"/>
      <c r="I135" s="14"/>
      <c r="J135" s="13">
        <v>80</v>
      </c>
      <c r="K135" s="13">
        <v>80</v>
      </c>
      <c r="L135" s="13"/>
      <c r="M135" s="13"/>
      <c r="N135" s="22">
        <f t="shared" si="6"/>
        <v>0</v>
      </c>
    </row>
    <row r="136" spans="1:18" s="21" customFormat="1" hidden="1">
      <c r="A136" s="17">
        <v>130</v>
      </c>
      <c r="B136" s="18"/>
      <c r="C136" s="19">
        <v>600138600</v>
      </c>
      <c r="D136" s="18" t="s">
        <v>128</v>
      </c>
      <c r="E136" s="20" t="s">
        <v>123</v>
      </c>
      <c r="F136" s="18"/>
      <c r="G136" s="18">
        <v>2.2999999999999998</v>
      </c>
      <c r="H136" s="18"/>
      <c r="I136" s="18">
        <v>5470</v>
      </c>
      <c r="J136" s="18"/>
      <c r="K136" s="18"/>
      <c r="L136" s="18"/>
      <c r="M136" s="18"/>
      <c r="N136" s="18">
        <f t="shared" si="6"/>
        <v>5470</v>
      </c>
      <c r="O136" s="18">
        <f>(I136)-K136</f>
        <v>5470</v>
      </c>
    </row>
    <row r="137" spans="1:18" hidden="1">
      <c r="A137" s="2">
        <v>131</v>
      </c>
      <c r="B137" s="13"/>
      <c r="C137" s="4">
        <v>660172700</v>
      </c>
      <c r="D137" s="13"/>
      <c r="E137" s="6" t="s">
        <v>167</v>
      </c>
      <c r="F137" s="13"/>
      <c r="G137" s="13">
        <v>1.9</v>
      </c>
      <c r="H137" s="13"/>
      <c r="I137" s="14"/>
      <c r="J137" s="13">
        <v>4000</v>
      </c>
      <c r="K137" s="13"/>
      <c r="L137" s="13"/>
      <c r="M137" s="13"/>
      <c r="N137" s="22">
        <f t="shared" si="6"/>
        <v>4000</v>
      </c>
    </row>
    <row r="138" spans="1:18" s="21" customFormat="1" hidden="1">
      <c r="A138" s="28">
        <v>132</v>
      </c>
      <c r="B138" s="29"/>
      <c r="C138" s="30">
        <v>650097400</v>
      </c>
      <c r="D138" s="29"/>
      <c r="E138" s="31" t="s">
        <v>168</v>
      </c>
      <c r="F138" s="29"/>
      <c r="G138" s="29">
        <v>3.3</v>
      </c>
      <c r="H138" s="29"/>
      <c r="I138" s="32"/>
      <c r="J138" s="33">
        <v>171</v>
      </c>
      <c r="K138" s="29"/>
      <c r="L138" s="29"/>
      <c r="M138" s="29"/>
      <c r="N138" s="29">
        <f t="shared" si="6"/>
        <v>171</v>
      </c>
    </row>
    <row r="139" spans="1:18">
      <c r="A139" s="13"/>
      <c r="B139" s="13"/>
      <c r="C139" s="13"/>
      <c r="D139" s="13"/>
      <c r="E139" s="13"/>
      <c r="F139" s="13"/>
      <c r="G139" s="13"/>
      <c r="H139" s="13"/>
      <c r="I139" s="13"/>
      <c r="J139" s="13"/>
      <c r="K139" s="13"/>
      <c r="L139" s="13"/>
      <c r="M139" s="13"/>
      <c r="N139" s="13"/>
      <c r="O139" s="13"/>
    </row>
    <row r="140" spans="1:18">
      <c r="A140" s="17">
        <v>131</v>
      </c>
      <c r="B140" s="18"/>
      <c r="C140" s="19">
        <v>660172700</v>
      </c>
      <c r="D140" s="18"/>
      <c r="E140" s="20" t="s">
        <v>200</v>
      </c>
      <c r="F140" s="18">
        <v>1.9</v>
      </c>
      <c r="G140" s="18">
        <v>1.9</v>
      </c>
      <c r="H140" s="18"/>
      <c r="I140" s="18"/>
      <c r="J140" s="13">
        <v>4000</v>
      </c>
      <c r="K140" s="18"/>
      <c r="L140" s="18"/>
      <c r="M140" s="18"/>
      <c r="N140" s="18"/>
      <c r="O140" s="18"/>
      <c r="P140" t="s">
        <v>201</v>
      </c>
    </row>
  </sheetData>
  <autoFilter ref="A5:N138" xr:uid="{00000000-0001-0000-0000-000000000000}">
    <filterColumn colId="8">
      <filters>
        <filter val="18"/>
      </filters>
    </filterColumn>
  </autoFilter>
  <phoneticPr fontId="4"/>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2025年在庫表</vt:lpstr>
      <vt:lpstr>2024年在庫表</vt:lpstr>
      <vt:lpstr>Sheet1</vt:lpstr>
      <vt:lpstr>在庫表old</vt:lpstr>
      <vt:lpstr>吉川製作所棚卸</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丸高テック吉川</dc:creator>
  <cp:lastModifiedBy>吉川 丸高テック</cp:lastModifiedBy>
  <dcterms:created xsi:type="dcterms:W3CDTF">2015-06-05T18:19:34Z</dcterms:created>
  <dcterms:modified xsi:type="dcterms:W3CDTF">2025-08-21T00:25:52Z</dcterms:modified>
</cp:coreProperties>
</file>