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<sst xmlns="http://schemas.openxmlformats.org/spreadsheetml/2006/main" count="65" uniqueCount="62">
  <si>
    <t>РФ - тыс. человек</t>
  </si>
  <si>
    <t>Годы</t>
  </si>
  <si>
    <t>преступность (y), тыс. чел.</t>
  </si>
  <si>
    <t>бедность (x)</t>
  </si>
  <si>
    <t>Абсолютный прирост (убыли) на цепной основе</t>
  </si>
  <si>
    <r>
      <rPr>
        <rFont val="Times New Roman"/>
        <b/>
        <color theme="1"/>
        <sz val="12.0"/>
      </rPr>
      <t>(y)</t>
    </r>
    <r>
      <rPr>
        <rFont val="Times New Roman"/>
        <color theme="1"/>
        <sz val="12.0"/>
      </rPr>
      <t xml:space="preserve"> -39,8=2166,4-2206,2</t>
    </r>
  </si>
  <si>
    <r>
      <rPr>
        <rFont val="Times New Roman"/>
        <b/>
        <color theme="1"/>
        <sz val="12.0"/>
      </rPr>
      <t xml:space="preserve">(x) </t>
    </r>
    <r>
      <rPr>
        <rFont val="Times New Roman"/>
        <b val="0"/>
        <color theme="1"/>
        <sz val="12.0"/>
      </rPr>
      <t>700=16300-15600</t>
    </r>
  </si>
  <si>
    <t>Абсолютный прирост (убыли) на базисной основе</t>
  </si>
  <si>
    <r>
      <rPr>
        <rFont val="Times New Roman"/>
        <b/>
        <color theme="1"/>
        <sz val="12.0"/>
      </rPr>
      <t>(y)</t>
    </r>
    <r>
      <rPr>
        <rFont val="Times New Roman"/>
        <color theme="1"/>
        <sz val="12.0"/>
      </rPr>
      <t xml:space="preserve"> 145,9=2352,1-2206,2</t>
    </r>
  </si>
  <si>
    <r>
      <rPr>
        <rFont val="Times New Roman"/>
        <b/>
        <color theme="1"/>
        <sz val="12.0"/>
      </rPr>
      <t xml:space="preserve">(x) </t>
    </r>
    <r>
      <rPr>
        <rFont val="Times New Roman"/>
        <b val="0"/>
        <color theme="1"/>
        <sz val="12.0"/>
      </rPr>
      <t>4200=19800-15600</t>
    </r>
  </si>
  <si>
    <t>Темпы роста (убыли)</t>
  </si>
  <si>
    <r>
      <rPr>
        <rFont val="Times New Roman"/>
        <b/>
        <color theme="1"/>
        <sz val="12.0"/>
      </rPr>
      <t xml:space="preserve">(y) </t>
    </r>
    <r>
      <rPr>
        <rFont val="Times New Roman"/>
        <color theme="1"/>
        <sz val="12.0"/>
      </rPr>
      <t>98,20=(2166,4/2206,2)*100%</t>
    </r>
  </si>
  <si>
    <r>
      <rPr>
        <rFont val="Times New Roman"/>
        <b/>
        <color theme="1"/>
        <sz val="12.0"/>
      </rPr>
      <t xml:space="preserve">(x) </t>
    </r>
    <r>
      <rPr>
        <rFont val="Times New Roman"/>
        <b val="0"/>
        <color theme="1"/>
        <sz val="12.0"/>
      </rPr>
      <t>104,49%=(16300/15600)*100%</t>
    </r>
  </si>
  <si>
    <t>Средний темп роста (убыли)</t>
  </si>
  <si>
    <t xml:space="preserve">(y) </t>
  </si>
  <si>
    <t>(x)</t>
  </si>
  <si>
    <t>Темпы прироста (убыли)</t>
  </si>
  <si>
    <r>
      <rPr>
        <rFont val="Times New Roman"/>
        <b/>
        <color theme="1"/>
        <sz val="12.0"/>
      </rPr>
      <t xml:space="preserve">(y) </t>
    </r>
    <r>
      <rPr>
        <rFont val="Times New Roman"/>
        <color theme="1"/>
        <sz val="12.0"/>
      </rPr>
      <t>-1,80=(2206,2/-39,8)*100%</t>
    </r>
  </si>
  <si>
    <r>
      <rPr>
        <rFont val="Times New Roman"/>
        <b/>
        <color theme="1"/>
        <sz val="12.0"/>
      </rPr>
      <t xml:space="preserve">(x) </t>
    </r>
    <r>
      <rPr>
        <rFont val="Times New Roman"/>
        <b val="0"/>
        <color theme="1"/>
        <sz val="12.0"/>
      </rPr>
      <t>4,49=(700/15600)*100%</t>
    </r>
  </si>
  <si>
    <t>Средний темп прироста (убыли)</t>
  </si>
  <si>
    <r>
      <rPr>
        <rFont val="Times New Roman"/>
        <b/>
        <color theme="1"/>
        <sz val="12.0"/>
      </rPr>
      <t xml:space="preserve">(y) </t>
    </r>
    <r>
      <rPr>
        <rFont val="Times New Roman"/>
        <b val="0"/>
        <color theme="1"/>
        <sz val="12.0"/>
      </rPr>
      <t>-1,88=98,12%-100%</t>
    </r>
  </si>
  <si>
    <r>
      <rPr>
        <rFont val="Times New Roman"/>
        <b/>
        <color theme="1"/>
        <sz val="12.0"/>
      </rPr>
      <t>(x)</t>
    </r>
    <r>
      <rPr>
        <rFont val="Times New Roman"/>
        <b val="0"/>
        <color theme="1"/>
        <sz val="12.0"/>
      </rPr>
      <t xml:space="preserve"> -1,80=98,20%-100%</t>
    </r>
  </si>
  <si>
    <t>Абс.значение 1% прироста (убыли)</t>
  </si>
  <si>
    <r>
      <rPr>
        <rFont val="Times New Roman"/>
        <b/>
        <color theme="1"/>
        <sz val="12.0"/>
      </rPr>
      <t xml:space="preserve">(y) </t>
    </r>
    <r>
      <rPr>
        <rFont val="Times New Roman"/>
        <color theme="1"/>
        <sz val="12.0"/>
      </rPr>
      <t>22,062=2206,2/100</t>
    </r>
  </si>
  <si>
    <r>
      <rPr>
        <rFont val="Times New Roman"/>
        <b/>
        <color theme="1"/>
        <sz val="12.0"/>
      </rPr>
      <t xml:space="preserve">(x) </t>
    </r>
    <r>
      <rPr>
        <rFont val="Times New Roman"/>
        <b val="0"/>
        <color theme="1"/>
        <sz val="12.0"/>
      </rPr>
      <t xml:space="preserve">156 </t>
    </r>
    <r>
      <rPr>
        <rFont val="Times New Roman"/>
        <b/>
        <color theme="1"/>
        <sz val="12.0"/>
      </rPr>
      <t xml:space="preserve">= </t>
    </r>
    <r>
      <rPr>
        <rFont val="Times New Roman"/>
        <b val="0"/>
        <color theme="1"/>
        <sz val="12.0"/>
      </rPr>
      <t>15600/100</t>
    </r>
  </si>
  <si>
    <t>Показатели наглядности</t>
  </si>
  <si>
    <r>
      <rPr>
        <rFont val="Times New Roman"/>
        <b/>
        <color theme="1"/>
        <sz val="12.0"/>
      </rPr>
      <t xml:space="preserve">(y) </t>
    </r>
    <r>
      <rPr>
        <rFont val="Times New Roman"/>
        <color theme="1"/>
        <sz val="12.0"/>
      </rPr>
      <t>106,61=(2352,1/2206,2)*100%</t>
    </r>
  </si>
  <si>
    <r>
      <rPr>
        <rFont val="Times New Roman"/>
        <b/>
        <color theme="1"/>
        <sz val="12.0"/>
      </rPr>
      <t xml:space="preserve">(x) </t>
    </r>
    <r>
      <rPr>
        <rFont val="Times New Roman"/>
        <b val="0"/>
        <color theme="1"/>
        <sz val="12.0"/>
      </rPr>
      <t>126,92=(19800/15600)*100%</t>
    </r>
  </si>
  <si>
    <t>1 - код и вывод по коэффициенту корреляции Пирсона</t>
  </si>
  <si>
    <t>xcp</t>
  </si>
  <si>
    <t>ycp</t>
  </si>
  <si>
    <t>X^2</t>
  </si>
  <si>
    <t>Y^2</t>
  </si>
  <si>
    <t>XY</t>
  </si>
  <si>
    <t>Gx</t>
  </si>
  <si>
    <t>Gy</t>
  </si>
  <si>
    <t>X^2cp</t>
  </si>
  <si>
    <t>Y^2cp</t>
  </si>
  <si>
    <t>Xcp^2</t>
  </si>
  <si>
    <t>Ycp^2</t>
  </si>
  <si>
    <t>XYcp</t>
  </si>
  <si>
    <t>r</t>
  </si>
  <si>
    <t>Оценка надежности коэф. корр.</t>
  </si>
  <si>
    <t>Gr</t>
  </si>
  <si>
    <t>t-student</t>
  </si>
  <si>
    <t>r^2</t>
  </si>
  <si>
    <t xml:space="preserve">1 - </t>
  </si>
  <si>
    <r>
      <rPr>
        <rFont val="Times New Roman"/>
        <color theme="1"/>
        <sz val="12.0"/>
      </rPr>
      <t xml:space="preserve">Python выдал такое же значение =&gt; все расчеты верны. 
</t>
    </r>
    <r>
      <rPr>
        <rFont val="Times New Roman"/>
        <b/>
        <color theme="1"/>
        <sz val="12.0"/>
      </rPr>
      <t>Вывод</t>
    </r>
    <r>
      <rPr>
        <rFont val="Times New Roman"/>
        <color theme="1"/>
        <sz val="12.0"/>
      </rPr>
      <t xml:space="preserve">: существует корреляция на высоком уровне статистической значимости, </t>
    </r>
    <r>
      <rPr>
        <rFont val="Times New Roman"/>
        <b/>
        <color theme="1"/>
        <sz val="12.0"/>
      </rPr>
      <t>уровень преступности прямо пропорционально умеренно зависит от уровня бедности.</t>
    </r>
    <r>
      <rPr>
        <rFont val="Times New Roman"/>
        <color theme="1"/>
        <sz val="12.0"/>
      </rPr>
      <t xml:space="preserve"> </t>
    </r>
  </si>
  <si>
    <r>
      <rPr>
        <rFont val="Times New Roman"/>
        <b/>
        <color theme="1"/>
        <sz val="12.0"/>
      </rPr>
      <t>Вывод</t>
    </r>
    <r>
      <rPr>
        <rFont val="Times New Roman"/>
        <color theme="1"/>
        <sz val="12.0"/>
      </rPr>
      <t xml:space="preserve">: полученное значение </t>
    </r>
    <r>
      <rPr>
        <rFont val="Times New Roman"/>
        <i/>
        <color theme="1"/>
        <sz val="12.0"/>
      </rPr>
      <t>t-критерия</t>
    </r>
    <r>
      <rPr>
        <rFont val="Times New Roman"/>
        <color theme="1"/>
        <sz val="12.0"/>
      </rPr>
      <t xml:space="preserve"> превышает табличное, следовательно,</t>
    </r>
    <r>
      <rPr>
        <rFont val="Times New Roman"/>
        <b/>
        <color theme="1"/>
        <sz val="12.0"/>
      </rPr>
      <t xml:space="preserve"> связь показателей является надежной</t>
    </r>
    <r>
      <rPr>
        <rFont val="Times New Roman"/>
        <color theme="1"/>
        <sz val="12.0"/>
      </rPr>
      <t>.</t>
    </r>
  </si>
  <si>
    <t xml:space="preserve">2 - </t>
  </si>
  <si>
    <t xml:space="preserve">3 - </t>
  </si>
  <si>
    <t>Уравнение тренда</t>
  </si>
  <si>
    <t>Sumxy</t>
  </si>
  <si>
    <t>yx = a0 + a1x</t>
  </si>
  <si>
    <t>Sumx</t>
  </si>
  <si>
    <t>a0</t>
  </si>
  <si>
    <t>Sumy</t>
  </si>
  <si>
    <t>a1</t>
  </si>
  <si>
    <t>Sumx^2</t>
  </si>
  <si>
    <t>(Sumx)^2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</si>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</sst>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b/>
      <i/>
      <sz val="12.0"/>
      <color theme="1"/>
      <name val="Times New Roman"/>
    </font>
    <font>
      <b/>
      <sz val="12.0"/>
      <color theme="1"/>
      <name val="Times New Roman"/>
    </font>
    <font>
      <sz val="12.0"/>
      <color rgb="FFFF0000"/>
      <name val="Times New Roman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0" fontId="1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10" xfId="0" applyBorder="1" applyFont="1" applyNumberFormat="1"/>
    <xf borderId="1" fillId="0" fontId="1" numFmtId="10" xfId="0" applyBorder="1" applyFont="1" applyNumberFormat="1"/>
    <xf borderId="1" fillId="0" fontId="1" numFmtId="4" xfId="0" applyBorder="1" applyFont="1" applyNumberFormat="1"/>
    <xf borderId="0" fillId="0" fontId="1" numFmtId="10" xfId="0" applyFont="1" applyNumberFormat="1"/>
    <xf borderId="0" fillId="0" fontId="3" numFmtId="10" xfId="0" applyFont="1" applyNumberFormat="1"/>
    <xf borderId="1" fillId="0" fontId="6" numFmtId="0" xfId="0" applyBorder="1" applyFont="1"/>
    <xf borderId="5" fillId="0" fontId="3" numFmtId="0" xfId="0" applyAlignment="1" applyBorder="1" applyFont="1">
      <alignment readingOrder="0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2.png"/><Relationship Id="rId13" Type="http://schemas.openxmlformats.org/officeDocument/2006/relationships/image" Target="../media/image8.png"/><Relationship Id="rId12" Type="http://schemas.openxmlformats.org/officeDocument/2006/relationships/image" Target="../media/image7.png"/><Relationship Id="rId1" Type="http://schemas.openxmlformats.org/officeDocument/2006/relationships/image" Target="../media/image11.png"/><Relationship Id="rId2" Type="http://schemas.openxmlformats.org/officeDocument/2006/relationships/image" Target="../media/image6.png"/><Relationship Id="rId3" Type="http://schemas.openxmlformats.org/officeDocument/2006/relationships/image" Target="../media/image10.png"/><Relationship Id="rId4" Type="http://schemas.openxmlformats.org/officeDocument/2006/relationships/image" Target="../media/image14.png"/><Relationship Id="rId9" Type="http://schemas.openxmlformats.org/officeDocument/2006/relationships/image" Target="../media/image13.png"/><Relationship Id="rId14" Type="http://schemas.openxmlformats.org/officeDocument/2006/relationships/image" Target="../media/image9.png"/><Relationship Id="rId5" Type="http://schemas.openxmlformats.org/officeDocument/2006/relationships/image" Target="../media/image3.png"/><Relationship Id="rId6" Type="http://schemas.openxmlformats.org/officeDocument/2006/relationships/image" Target="../media/image1.png"/><Relationship Id="rId7" Type="http://schemas.openxmlformats.org/officeDocument/2006/relationships/image" Target="../media/image4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514350</xdr:colOff>
      <xdr:row>5</xdr:row>
      <xdr:rowOff>0</xdr:rowOff>
    </xdr:from>
    <xdr:ext cx="1857375" cy="619125"/>
    <xdr:pic>
      <xdr:nvPicPr>
        <xdr:cNvPr id="0" name="image1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447675</xdr:colOff>
      <xdr:row>7</xdr:row>
      <xdr:rowOff>152400</xdr:rowOff>
    </xdr:from>
    <xdr:ext cx="1771650" cy="714375"/>
    <xdr:pic>
      <xdr:nvPicPr>
        <xdr:cNvPr id="0" name="image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390525</xdr:colOff>
      <xdr:row>11</xdr:row>
      <xdr:rowOff>47625</xdr:rowOff>
    </xdr:from>
    <xdr:ext cx="1771650" cy="600075"/>
    <xdr:pic>
      <xdr:nvPicPr>
        <xdr:cNvPr id="0" name="image10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600075</xdr:colOff>
      <xdr:row>14</xdr:row>
      <xdr:rowOff>104775</xdr:rowOff>
    </xdr:from>
    <xdr:ext cx="952500" cy="676275"/>
    <xdr:pic>
      <xdr:nvPicPr>
        <xdr:cNvPr id="0" name="image1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971550</xdr:colOff>
      <xdr:row>46</xdr:row>
      <xdr:rowOff>171450</xdr:rowOff>
    </xdr:from>
    <xdr:ext cx="1095375" cy="1028700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600075</xdr:colOff>
      <xdr:row>44</xdr:row>
      <xdr:rowOff>219075</xdr:rowOff>
    </xdr:from>
    <xdr:ext cx="1504950" cy="1438275"/>
    <xdr:pic>
      <xdr:nvPicPr>
        <xdr:cNvPr id="0" name="image1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828675</xdr:colOff>
      <xdr:row>35</xdr:row>
      <xdr:rowOff>19050</xdr:rowOff>
    </xdr:from>
    <xdr:ext cx="1181100" cy="533400"/>
    <xdr:pic>
      <xdr:nvPicPr>
        <xdr:cNvPr id="0" name="image4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590550</xdr:colOff>
      <xdr:row>37</xdr:row>
      <xdr:rowOff>228600</xdr:rowOff>
    </xdr:from>
    <xdr:ext cx="1181100" cy="714375"/>
    <xdr:pic>
      <xdr:nvPicPr>
        <xdr:cNvPr id="0" name="image5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51</xdr:row>
      <xdr:rowOff>228600</xdr:rowOff>
    </xdr:from>
    <xdr:ext cx="3095625" cy="2266950"/>
    <xdr:pic>
      <xdr:nvPicPr>
        <xdr:cNvPr id="0" name="image13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32</xdr:row>
      <xdr:rowOff>200025</xdr:rowOff>
    </xdr:from>
    <xdr:ext cx="5981700" cy="1295400"/>
    <xdr:pic>
      <xdr:nvPicPr>
        <xdr:cNvPr id="0" name="image2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771525</xdr:colOff>
      <xdr:row>63</xdr:row>
      <xdr:rowOff>190500</xdr:rowOff>
    </xdr:from>
    <xdr:ext cx="5981700" cy="2266950"/>
    <xdr:pic>
      <xdr:nvPicPr>
        <xdr:cNvPr id="0" name="image12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63</xdr:row>
      <xdr:rowOff>66675</xdr:rowOff>
    </xdr:from>
    <xdr:ext cx="3952875" cy="2390775"/>
    <xdr:pic>
      <xdr:nvPicPr>
        <xdr:cNvPr id="0" name="image7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771525</xdr:colOff>
      <xdr:row>74</xdr:row>
      <xdr:rowOff>200025</xdr:rowOff>
    </xdr:from>
    <xdr:ext cx="5981700" cy="1543050"/>
    <xdr:pic>
      <xdr:nvPicPr>
        <xdr:cNvPr id="0" name="image8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75</xdr:row>
      <xdr:rowOff>47625</xdr:rowOff>
    </xdr:from>
    <xdr:ext cx="3952875" cy="2447925"/>
    <xdr:pic>
      <xdr:nvPicPr>
        <xdr:cNvPr id="0" name="image9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38.38"/>
    <col customWidth="1" min="3" max="3" width="15.63"/>
    <col customWidth="1" min="4" max="5" width="11.63"/>
    <col customWidth="1" min="6" max="6" width="11.13"/>
    <col customWidth="1" min="7" max="7" width="11.63"/>
    <col customWidth="1" min="8" max="9" width="11.13"/>
    <col customWidth="1" min="10" max="13" width="11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1</v>
      </c>
      <c r="C2" s="5">
        <v>2013.0</v>
      </c>
      <c r="D2" s="5">
        <v>2014.0</v>
      </c>
      <c r="E2" s="5">
        <v>2015.0</v>
      </c>
      <c r="F2" s="5">
        <v>2016.0</v>
      </c>
      <c r="G2" s="5">
        <v>2017.0</v>
      </c>
      <c r="H2" s="5">
        <v>2018.0</v>
      </c>
      <c r="I2" s="5">
        <v>2019.0</v>
      </c>
      <c r="J2" s="5">
        <v>2020.0</v>
      </c>
      <c r="K2" s="5">
        <v>2021.0</v>
      </c>
      <c r="L2" s="5">
        <v>2022.0</v>
      </c>
      <c r="M2" s="5">
        <v>2023.0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3"/>
      <c r="B3" s="6" t="s">
        <v>2</v>
      </c>
      <c r="C3" s="7">
        <v>2206.2</v>
      </c>
      <c r="D3" s="7">
        <v>2166.4</v>
      </c>
      <c r="E3" s="7">
        <v>2352.1</v>
      </c>
      <c r="F3" s="7">
        <v>2160.0</v>
      </c>
      <c r="G3" s="7">
        <v>2058.5</v>
      </c>
      <c r="H3" s="7">
        <v>1992.0</v>
      </c>
      <c r="I3" s="7">
        <v>2000.0</v>
      </c>
      <c r="J3" s="7">
        <v>2044.2</v>
      </c>
      <c r="K3" s="7">
        <v>2004.4</v>
      </c>
      <c r="L3" s="7">
        <v>1966.8</v>
      </c>
      <c r="M3" s="7">
        <v>1804.8</v>
      </c>
      <c r="N3" s="1"/>
      <c r="O3" s="8">
        <f t="shared" ref="O3:O4" si="1">SUM(C3:M3)</f>
        <v>22755.4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3"/>
      <c r="B4" s="6" t="s">
        <v>3</v>
      </c>
      <c r="C4" s="7">
        <v>15600.0</v>
      </c>
      <c r="D4" s="7">
        <v>16300.0</v>
      </c>
      <c r="E4" s="7">
        <v>19800.0</v>
      </c>
      <c r="F4" s="7">
        <v>19600.0</v>
      </c>
      <c r="G4" s="7">
        <v>19200.0</v>
      </c>
      <c r="H4" s="7">
        <v>18800.0</v>
      </c>
      <c r="I4" s="7">
        <v>18400.0</v>
      </c>
      <c r="J4" s="7">
        <v>18100.0</v>
      </c>
      <c r="K4" s="7">
        <v>16400.0</v>
      </c>
      <c r="L4" s="7">
        <v>13300.0</v>
      </c>
      <c r="M4" s="7">
        <v>12400.0</v>
      </c>
      <c r="N4" s="1"/>
      <c r="O4" s="8">
        <f t="shared" si="1"/>
        <v>187900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9"/>
      <c r="B5" s="10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"/>
      <c r="B6" s="7" t="s">
        <v>5</v>
      </c>
      <c r="C6" s="13"/>
      <c r="D6" s="14">
        <f t="shared" ref="D6:M6" si="2">D3-C3</f>
        <v>-39.8</v>
      </c>
      <c r="E6" s="13">
        <f t="shared" si="2"/>
        <v>185.7</v>
      </c>
      <c r="F6" s="13">
        <f t="shared" si="2"/>
        <v>-192.1</v>
      </c>
      <c r="G6" s="13">
        <f t="shared" si="2"/>
        <v>-101.5</v>
      </c>
      <c r="H6" s="13">
        <f t="shared" si="2"/>
        <v>-66.5</v>
      </c>
      <c r="I6" s="13">
        <f t="shared" si="2"/>
        <v>8</v>
      </c>
      <c r="J6" s="13">
        <f t="shared" si="2"/>
        <v>44.2</v>
      </c>
      <c r="K6" s="13">
        <f t="shared" si="2"/>
        <v>-39.8</v>
      </c>
      <c r="L6" s="13">
        <f t="shared" si="2"/>
        <v>-37.6</v>
      </c>
      <c r="M6" s="13">
        <f t="shared" si="2"/>
        <v>-162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2"/>
      <c r="B7" s="15" t="s">
        <v>6</v>
      </c>
      <c r="C7" s="13"/>
      <c r="D7" s="14">
        <f t="shared" ref="D7:M7" si="3">D4-C4</f>
        <v>700</v>
      </c>
      <c r="E7" s="13">
        <f t="shared" si="3"/>
        <v>3500</v>
      </c>
      <c r="F7" s="13">
        <f t="shared" si="3"/>
        <v>-200</v>
      </c>
      <c r="G7" s="13">
        <f t="shared" si="3"/>
        <v>-400</v>
      </c>
      <c r="H7" s="13">
        <f t="shared" si="3"/>
        <v>-400</v>
      </c>
      <c r="I7" s="13">
        <f t="shared" si="3"/>
        <v>-400</v>
      </c>
      <c r="J7" s="13">
        <f t="shared" si="3"/>
        <v>-300</v>
      </c>
      <c r="K7" s="13">
        <f t="shared" si="3"/>
        <v>-1700</v>
      </c>
      <c r="L7" s="13">
        <f t="shared" si="3"/>
        <v>-3100</v>
      </c>
      <c r="M7" s="13">
        <f t="shared" si="3"/>
        <v>-900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9"/>
      <c r="B8" s="10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"/>
      <c r="B9" s="7" t="s">
        <v>8</v>
      </c>
      <c r="C9" s="13"/>
      <c r="D9" s="13">
        <f t="shared" ref="D9:D10" si="5">D3-C3</f>
        <v>-39.8</v>
      </c>
      <c r="E9" s="14">
        <f t="shared" ref="E9:M9" si="4">E3-$C$3</f>
        <v>145.9</v>
      </c>
      <c r="F9" s="13">
        <f t="shared" si="4"/>
        <v>-46.2</v>
      </c>
      <c r="G9" s="13">
        <f t="shared" si="4"/>
        <v>-147.7</v>
      </c>
      <c r="H9" s="13">
        <f t="shared" si="4"/>
        <v>-214.2</v>
      </c>
      <c r="I9" s="13">
        <f t="shared" si="4"/>
        <v>-206.2</v>
      </c>
      <c r="J9" s="13">
        <f t="shared" si="4"/>
        <v>-162</v>
      </c>
      <c r="K9" s="13">
        <f t="shared" si="4"/>
        <v>-201.8</v>
      </c>
      <c r="L9" s="13">
        <f t="shared" si="4"/>
        <v>-239.4</v>
      </c>
      <c r="M9" s="13">
        <f t="shared" si="4"/>
        <v>-401.4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2"/>
      <c r="B10" s="15" t="s">
        <v>9</v>
      </c>
      <c r="C10" s="13"/>
      <c r="D10" s="13">
        <f t="shared" si="5"/>
        <v>700</v>
      </c>
      <c r="E10" s="14">
        <f t="shared" ref="E10:M10" si="6">E4-$C$4</f>
        <v>4200</v>
      </c>
      <c r="F10" s="13">
        <f t="shared" si="6"/>
        <v>4000</v>
      </c>
      <c r="G10" s="13">
        <f t="shared" si="6"/>
        <v>3600</v>
      </c>
      <c r="H10" s="13">
        <f t="shared" si="6"/>
        <v>3200</v>
      </c>
      <c r="I10" s="13">
        <f t="shared" si="6"/>
        <v>2800</v>
      </c>
      <c r="J10" s="13">
        <f t="shared" si="6"/>
        <v>2500</v>
      </c>
      <c r="K10" s="13">
        <f t="shared" si="6"/>
        <v>800</v>
      </c>
      <c r="L10" s="13">
        <f t="shared" si="6"/>
        <v>-2300</v>
      </c>
      <c r="M10" s="13">
        <f t="shared" si="6"/>
        <v>-3200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9"/>
      <c r="B11" s="10" t="s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"/>
      <c r="B12" s="7" t="s">
        <v>11</v>
      </c>
      <c r="C12" s="13"/>
      <c r="D12" s="16">
        <f>(D3/C3)</f>
        <v>0.9819599311</v>
      </c>
      <c r="E12" s="17">
        <f t="shared" ref="E12:M12" si="7">E3/D3</f>
        <v>1.085718242</v>
      </c>
      <c r="F12" s="17">
        <f t="shared" si="7"/>
        <v>0.9183283024</v>
      </c>
      <c r="G12" s="17">
        <f t="shared" si="7"/>
        <v>0.9530092593</v>
      </c>
      <c r="H12" s="17">
        <f t="shared" si="7"/>
        <v>0.9676949235</v>
      </c>
      <c r="I12" s="17">
        <f t="shared" si="7"/>
        <v>1.004016064</v>
      </c>
      <c r="J12" s="17">
        <f t="shared" si="7"/>
        <v>1.0221</v>
      </c>
      <c r="K12" s="17">
        <f t="shared" si="7"/>
        <v>0.9805302808</v>
      </c>
      <c r="L12" s="17">
        <f t="shared" si="7"/>
        <v>0.9812412692</v>
      </c>
      <c r="M12" s="17">
        <f t="shared" si="7"/>
        <v>0.9176327029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2"/>
      <c r="B13" s="15" t="s">
        <v>12</v>
      </c>
      <c r="C13" s="13"/>
      <c r="D13" s="16">
        <f t="shared" ref="D13:M13" si="8">D4/C4</f>
        <v>1.044871795</v>
      </c>
      <c r="E13" s="17">
        <f t="shared" si="8"/>
        <v>1.214723926</v>
      </c>
      <c r="F13" s="17">
        <f t="shared" si="8"/>
        <v>0.9898989899</v>
      </c>
      <c r="G13" s="17">
        <f t="shared" si="8"/>
        <v>0.9795918367</v>
      </c>
      <c r="H13" s="17">
        <f t="shared" si="8"/>
        <v>0.9791666667</v>
      </c>
      <c r="I13" s="17">
        <f t="shared" si="8"/>
        <v>0.9787234043</v>
      </c>
      <c r="J13" s="17">
        <f t="shared" si="8"/>
        <v>0.9836956522</v>
      </c>
      <c r="K13" s="17">
        <f t="shared" si="8"/>
        <v>0.9060773481</v>
      </c>
      <c r="L13" s="17">
        <f t="shared" si="8"/>
        <v>0.8109756098</v>
      </c>
      <c r="M13" s="17">
        <f t="shared" si="8"/>
        <v>0.9323308271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9"/>
      <c r="B14" s="10" t="s">
        <v>13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"/>
      <c r="B15" s="15" t="s">
        <v>14</v>
      </c>
      <c r="C15" s="16">
        <f>AVERAGE(C12:M12)</f>
        <v>0.9812230976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"/>
      <c r="B16" s="15" t="s">
        <v>15</v>
      </c>
      <c r="C16" s="16">
        <f>AVERAGE(D13:M13)</f>
        <v>0.9820056056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9"/>
      <c r="B17" s="10" t="s">
        <v>16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"/>
      <c r="B18" s="7" t="s">
        <v>17</v>
      </c>
      <c r="C18" s="13"/>
      <c r="D18" s="16">
        <f t="shared" ref="D18:M18" si="9">D6/C3</f>
        <v>-0.0180400689</v>
      </c>
      <c r="E18" s="17">
        <f t="shared" si="9"/>
        <v>0.08571824225</v>
      </c>
      <c r="F18" s="17">
        <f t="shared" si="9"/>
        <v>-0.08167169763</v>
      </c>
      <c r="G18" s="17">
        <f t="shared" si="9"/>
        <v>-0.04699074074</v>
      </c>
      <c r="H18" s="17">
        <f t="shared" si="9"/>
        <v>-0.03230507651</v>
      </c>
      <c r="I18" s="17">
        <f t="shared" si="9"/>
        <v>0.004016064257</v>
      </c>
      <c r="J18" s="17">
        <f t="shared" si="9"/>
        <v>0.0221</v>
      </c>
      <c r="K18" s="17">
        <f t="shared" si="9"/>
        <v>-0.01946971921</v>
      </c>
      <c r="L18" s="17">
        <f t="shared" si="9"/>
        <v>-0.01875873079</v>
      </c>
      <c r="M18" s="17">
        <f t="shared" si="9"/>
        <v>-0.08236729713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"/>
      <c r="B19" s="15" t="s">
        <v>18</v>
      </c>
      <c r="C19" s="13"/>
      <c r="D19" s="16">
        <f t="shared" ref="D19:M19" si="10">D7/C4</f>
        <v>0.04487179487</v>
      </c>
      <c r="E19" s="17">
        <f t="shared" si="10"/>
        <v>0.2147239264</v>
      </c>
      <c r="F19" s="17">
        <f t="shared" si="10"/>
        <v>-0.0101010101</v>
      </c>
      <c r="G19" s="17">
        <f t="shared" si="10"/>
        <v>-0.02040816327</v>
      </c>
      <c r="H19" s="17">
        <f t="shared" si="10"/>
        <v>-0.02083333333</v>
      </c>
      <c r="I19" s="17">
        <f t="shared" si="10"/>
        <v>-0.02127659574</v>
      </c>
      <c r="J19" s="17">
        <f t="shared" si="10"/>
        <v>-0.01630434783</v>
      </c>
      <c r="K19" s="17">
        <f t="shared" si="10"/>
        <v>-0.09392265193</v>
      </c>
      <c r="L19" s="17">
        <f t="shared" si="10"/>
        <v>-0.1890243902</v>
      </c>
      <c r="M19" s="17">
        <f t="shared" si="10"/>
        <v>-0.06766917293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9"/>
      <c r="B20" s="10" t="s">
        <v>19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9"/>
      <c r="B21" s="15" t="s">
        <v>20</v>
      </c>
      <c r="C21" s="16">
        <f t="shared" ref="C21:C22" si="11">C15-100%</f>
        <v>-0.01877690244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9"/>
      <c r="B22" s="15" t="s">
        <v>21</v>
      </c>
      <c r="C22" s="16">
        <f t="shared" si="11"/>
        <v>-0.01799439441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9"/>
      <c r="B23" s="10" t="s">
        <v>22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9"/>
      <c r="B24" s="7" t="s">
        <v>23</v>
      </c>
      <c r="C24" s="14">
        <f t="shared" ref="C24:M24" si="12">C3/100</f>
        <v>22.062</v>
      </c>
      <c r="D24" s="18">
        <f t="shared" si="12"/>
        <v>21.664</v>
      </c>
      <c r="E24" s="13">
        <f t="shared" si="12"/>
        <v>23.521</v>
      </c>
      <c r="F24" s="13">
        <f t="shared" si="12"/>
        <v>21.6</v>
      </c>
      <c r="G24" s="13">
        <f t="shared" si="12"/>
        <v>20.585</v>
      </c>
      <c r="H24" s="13">
        <f t="shared" si="12"/>
        <v>19.92</v>
      </c>
      <c r="I24" s="13">
        <f t="shared" si="12"/>
        <v>20</v>
      </c>
      <c r="J24" s="13">
        <f t="shared" si="12"/>
        <v>20.442</v>
      </c>
      <c r="K24" s="13">
        <f t="shared" si="12"/>
        <v>20.044</v>
      </c>
      <c r="L24" s="13">
        <f t="shared" si="12"/>
        <v>19.668</v>
      </c>
      <c r="M24" s="13">
        <f t="shared" si="12"/>
        <v>18.048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3"/>
      <c r="B25" s="15" t="s">
        <v>24</v>
      </c>
      <c r="C25" s="14">
        <f t="shared" ref="C25:M25" si="13">C4/100</f>
        <v>156</v>
      </c>
      <c r="D25" s="13">
        <f t="shared" si="13"/>
        <v>163</v>
      </c>
      <c r="E25" s="13">
        <f t="shared" si="13"/>
        <v>198</v>
      </c>
      <c r="F25" s="13">
        <f t="shared" si="13"/>
        <v>196</v>
      </c>
      <c r="G25" s="13">
        <f t="shared" si="13"/>
        <v>192</v>
      </c>
      <c r="H25" s="13">
        <f t="shared" si="13"/>
        <v>188</v>
      </c>
      <c r="I25" s="13">
        <f t="shared" si="13"/>
        <v>184</v>
      </c>
      <c r="J25" s="13">
        <f t="shared" si="13"/>
        <v>181</v>
      </c>
      <c r="K25" s="13">
        <f t="shared" si="13"/>
        <v>164</v>
      </c>
      <c r="L25" s="13">
        <f t="shared" si="13"/>
        <v>133</v>
      </c>
      <c r="M25" s="13">
        <f t="shared" si="13"/>
        <v>124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"/>
      <c r="B26" s="10" t="s">
        <v>25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"/>
      <c r="B27" s="7" t="s">
        <v>26</v>
      </c>
      <c r="C27" s="13"/>
      <c r="D27" s="17">
        <f t="shared" ref="D27:M27" si="14">D3/$C$3</f>
        <v>0.9819599311</v>
      </c>
      <c r="E27" s="16">
        <f t="shared" si="14"/>
        <v>1.06613181</v>
      </c>
      <c r="F27" s="17">
        <f t="shared" si="14"/>
        <v>0.9790590155</v>
      </c>
      <c r="G27" s="17">
        <f t="shared" si="14"/>
        <v>0.9330523071</v>
      </c>
      <c r="H27" s="17">
        <f t="shared" si="14"/>
        <v>0.902909981</v>
      </c>
      <c r="I27" s="17">
        <f t="shared" si="14"/>
        <v>0.9065361255</v>
      </c>
      <c r="J27" s="17">
        <f t="shared" si="14"/>
        <v>0.9265705738</v>
      </c>
      <c r="K27" s="17">
        <f t="shared" si="14"/>
        <v>0.9085305049</v>
      </c>
      <c r="L27" s="17">
        <f t="shared" si="14"/>
        <v>0.8914876258</v>
      </c>
      <c r="M27" s="17">
        <f t="shared" si="14"/>
        <v>0.8180581996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3"/>
      <c r="B28" s="15" t="s">
        <v>27</v>
      </c>
      <c r="C28" s="13"/>
      <c r="D28" s="17">
        <f t="shared" ref="D28:M28" si="15">D4/$C$4</f>
        <v>1.044871795</v>
      </c>
      <c r="E28" s="16">
        <f t="shared" si="15"/>
        <v>1.269230769</v>
      </c>
      <c r="F28" s="17">
        <f t="shared" si="15"/>
        <v>1.256410256</v>
      </c>
      <c r="G28" s="17">
        <f t="shared" si="15"/>
        <v>1.230769231</v>
      </c>
      <c r="H28" s="17">
        <f t="shared" si="15"/>
        <v>1.205128205</v>
      </c>
      <c r="I28" s="17">
        <f t="shared" si="15"/>
        <v>1.179487179</v>
      </c>
      <c r="J28" s="17">
        <f t="shared" si="15"/>
        <v>1.16025641</v>
      </c>
      <c r="K28" s="17">
        <f t="shared" si="15"/>
        <v>1.051282051</v>
      </c>
      <c r="L28" s="17">
        <f t="shared" si="15"/>
        <v>0.8525641026</v>
      </c>
      <c r="M28" s="17">
        <f t="shared" si="15"/>
        <v>0.7948717949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"/>
      <c r="B29" s="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3"/>
      <c r="B30" s="9"/>
      <c r="D30" s="19"/>
      <c r="E30" s="20"/>
      <c r="F30" s="19"/>
      <c r="G30" s="19"/>
      <c r="H30" s="19"/>
      <c r="I30" s="19"/>
      <c r="J30" s="19"/>
      <c r="K30" s="19"/>
      <c r="L30" s="19"/>
      <c r="M30" s="1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3"/>
      <c r="B31" s="9"/>
      <c r="D31" s="19"/>
      <c r="E31" s="20"/>
      <c r="F31" s="19"/>
      <c r="G31" s="19"/>
      <c r="H31" s="19"/>
      <c r="I31" s="19"/>
      <c r="J31" s="19"/>
      <c r="K31" s="19"/>
      <c r="L31" s="19"/>
      <c r="M31" s="1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3"/>
      <c r="B32" s="9"/>
      <c r="D32" s="19"/>
      <c r="E32" s="20"/>
      <c r="F32" s="19"/>
      <c r="G32" s="19"/>
      <c r="H32" s="19"/>
      <c r="I32" s="19"/>
      <c r="J32" s="19"/>
      <c r="K32" s="19"/>
      <c r="L32" s="19"/>
      <c r="M32" s="1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"/>
      <c r="B33" s="9"/>
      <c r="D33" s="19"/>
      <c r="E33" s="20"/>
      <c r="F33" s="19"/>
      <c r="G33" s="19"/>
      <c r="H33" s="19"/>
      <c r="I33" s="19"/>
      <c r="J33" s="19"/>
      <c r="K33" s="19"/>
      <c r="L33" s="19"/>
      <c r="M33" s="19"/>
      <c r="N33" s="1"/>
      <c r="O33" s="1"/>
      <c r="P33" s="2" t="s">
        <v>28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3"/>
      <c r="B34" s="15" t="s">
        <v>29</v>
      </c>
      <c r="C34" s="21">
        <f>average(C4:M4)</f>
        <v>17081.81818</v>
      </c>
      <c r="D34" s="17"/>
      <c r="E34" s="16"/>
      <c r="F34" s="17"/>
      <c r="G34" s="17"/>
      <c r="H34" s="17"/>
      <c r="I34" s="17"/>
      <c r="J34" s="17"/>
      <c r="K34" s="17"/>
      <c r="L34" s="17"/>
      <c r="M34" s="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"/>
      <c r="B35" s="6" t="s">
        <v>30</v>
      </c>
      <c r="C35" s="13">
        <f>AVERAGE(C3:M3)</f>
        <v>2068.672727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3"/>
      <c r="B36" s="6" t="s">
        <v>31</v>
      </c>
      <c r="C36" s="13">
        <f t="shared" ref="C36:M36" si="16">C4^2</f>
        <v>243360000</v>
      </c>
      <c r="D36" s="13">
        <f t="shared" si="16"/>
        <v>265690000</v>
      </c>
      <c r="E36" s="13">
        <f t="shared" si="16"/>
        <v>392040000</v>
      </c>
      <c r="F36" s="13">
        <f t="shared" si="16"/>
        <v>384160000</v>
      </c>
      <c r="G36" s="13">
        <f t="shared" si="16"/>
        <v>368640000</v>
      </c>
      <c r="H36" s="13">
        <f t="shared" si="16"/>
        <v>353440000</v>
      </c>
      <c r="I36" s="13">
        <f t="shared" si="16"/>
        <v>338560000</v>
      </c>
      <c r="J36" s="13">
        <f t="shared" si="16"/>
        <v>327610000</v>
      </c>
      <c r="K36" s="13">
        <f t="shared" si="16"/>
        <v>268960000</v>
      </c>
      <c r="L36" s="13">
        <f t="shared" si="16"/>
        <v>176890000</v>
      </c>
      <c r="M36" s="13">
        <f t="shared" si="16"/>
        <v>153760000</v>
      </c>
      <c r="N36" s="1"/>
      <c r="O36" s="8">
        <f t="shared" ref="O36:O38" si="18">SUM(C36:M36)</f>
        <v>3273110000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3"/>
      <c r="B37" s="6" t="s">
        <v>32</v>
      </c>
      <c r="C37" s="13">
        <f t="shared" ref="C37:M37" si="17">C3^2</f>
        <v>4867318.44</v>
      </c>
      <c r="D37" s="13">
        <f t="shared" si="17"/>
        <v>4693288.96</v>
      </c>
      <c r="E37" s="13">
        <f t="shared" si="17"/>
        <v>5532374.41</v>
      </c>
      <c r="F37" s="13">
        <f t="shared" si="17"/>
        <v>4665600</v>
      </c>
      <c r="G37" s="13">
        <f t="shared" si="17"/>
        <v>4237422.25</v>
      </c>
      <c r="H37" s="13">
        <f t="shared" si="17"/>
        <v>3968064</v>
      </c>
      <c r="I37" s="13">
        <f t="shared" si="17"/>
        <v>4000000</v>
      </c>
      <c r="J37" s="13">
        <f t="shared" si="17"/>
        <v>4178753.64</v>
      </c>
      <c r="K37" s="13">
        <f t="shared" si="17"/>
        <v>4017619.36</v>
      </c>
      <c r="L37" s="13">
        <f t="shared" si="17"/>
        <v>3868302.24</v>
      </c>
      <c r="M37" s="13">
        <f t="shared" si="17"/>
        <v>3257303.04</v>
      </c>
      <c r="N37" s="1"/>
      <c r="O37" s="8">
        <f t="shared" si="18"/>
        <v>47286046.34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3"/>
      <c r="B38" s="6" t="s">
        <v>33</v>
      </c>
      <c r="C38" s="13">
        <f t="shared" ref="C38:M38" si="19">C3*C4</f>
        <v>34416720</v>
      </c>
      <c r="D38" s="13">
        <f t="shared" si="19"/>
        <v>35312320</v>
      </c>
      <c r="E38" s="13">
        <f t="shared" si="19"/>
        <v>46571580</v>
      </c>
      <c r="F38" s="13">
        <f t="shared" si="19"/>
        <v>42336000</v>
      </c>
      <c r="G38" s="13">
        <f t="shared" si="19"/>
        <v>39523200</v>
      </c>
      <c r="H38" s="13">
        <f t="shared" si="19"/>
        <v>37449600</v>
      </c>
      <c r="I38" s="13">
        <f t="shared" si="19"/>
        <v>36800000</v>
      </c>
      <c r="J38" s="13">
        <f t="shared" si="19"/>
        <v>37000020</v>
      </c>
      <c r="K38" s="13">
        <f t="shared" si="19"/>
        <v>32872160</v>
      </c>
      <c r="L38" s="13">
        <f t="shared" si="19"/>
        <v>26158440</v>
      </c>
      <c r="M38" s="13">
        <f t="shared" si="19"/>
        <v>22379520</v>
      </c>
      <c r="N38" s="1"/>
      <c r="O38" s="8">
        <f t="shared" si="18"/>
        <v>390819560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3"/>
      <c r="B39" s="6" t="s">
        <v>34</v>
      </c>
      <c r="C39" s="14">
        <f t="shared" ref="C39:C40" si="20">SQRT(C41-C43)</f>
        <v>2401.445845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3"/>
      <c r="B40" s="6" t="s">
        <v>35</v>
      </c>
      <c r="C40" s="14">
        <f t="shared" si="20"/>
        <v>139.0130673</v>
      </c>
      <c r="D40" s="7"/>
      <c r="E40" s="13"/>
      <c r="F40" s="21"/>
      <c r="G40" s="21"/>
      <c r="H40" s="21"/>
      <c r="I40" s="21"/>
      <c r="J40" s="21"/>
      <c r="K40" s="21"/>
      <c r="L40" s="21"/>
      <c r="M40" s="2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3"/>
      <c r="B41" s="6" t="s">
        <v>36</v>
      </c>
      <c r="C41" s="13">
        <f t="shared" ref="C41:C42" si="21">AVERAGE(C36:M36)</f>
        <v>297555454.5</v>
      </c>
      <c r="D41" s="7"/>
      <c r="E41" s="13"/>
      <c r="F41" s="21"/>
      <c r="G41" s="21"/>
      <c r="H41" s="21"/>
      <c r="I41" s="21"/>
      <c r="J41" s="21"/>
      <c r="K41" s="21"/>
      <c r="L41" s="21"/>
      <c r="M41" s="2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3"/>
      <c r="B42" s="6" t="s">
        <v>37</v>
      </c>
      <c r="C42" s="13">
        <f t="shared" si="21"/>
        <v>4298731.485</v>
      </c>
      <c r="D42" s="21"/>
      <c r="E42" s="13"/>
      <c r="F42" s="21"/>
      <c r="G42" s="21"/>
      <c r="H42" s="21"/>
      <c r="I42" s="21"/>
      <c r="J42" s="21"/>
      <c r="K42" s="21"/>
      <c r="L42" s="21"/>
      <c r="M42" s="2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3"/>
      <c r="B43" s="6" t="s">
        <v>38</v>
      </c>
      <c r="C43" s="13">
        <f t="shared" ref="C43:C44" si="22">C34^2</f>
        <v>291788512.4</v>
      </c>
      <c r="D43" s="13"/>
      <c r="E43" s="13"/>
      <c r="F43" s="13"/>
      <c r="G43" s="13"/>
      <c r="H43" s="13"/>
      <c r="I43" s="13"/>
      <c r="J43" s="13"/>
      <c r="K43" s="13"/>
      <c r="L43" s="13"/>
      <c r="M43" s="7"/>
      <c r="N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"/>
      <c r="B44" s="6" t="s">
        <v>39</v>
      </c>
      <c r="C44" s="13">
        <f t="shared" si="22"/>
        <v>4279406.853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"/>
      <c r="O44" s="1"/>
      <c r="P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3"/>
      <c r="B45" s="6" t="s">
        <v>40</v>
      </c>
      <c r="C45" s="13">
        <f>average(C38:M38)</f>
        <v>35529050.91</v>
      </c>
      <c r="D45" s="13"/>
      <c r="E45" s="21"/>
      <c r="F45" s="21"/>
      <c r="G45" s="21"/>
      <c r="H45" s="21"/>
      <c r="I45" s="21"/>
      <c r="J45" s="21"/>
      <c r="K45" s="21"/>
      <c r="L45" s="21"/>
      <c r="M45" s="2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"/>
      <c r="B46" s="6" t="s">
        <v>41</v>
      </c>
      <c r="C46" s="14">
        <f>(C45-(C34*C35))/(C39*C40)</f>
        <v>0.5762158832</v>
      </c>
      <c r="D46" s="13"/>
      <c r="E46" s="21"/>
      <c r="F46" s="21"/>
      <c r="G46" s="21"/>
      <c r="H46" s="21"/>
      <c r="I46" s="21"/>
      <c r="J46" s="21"/>
      <c r="K46" s="21"/>
      <c r="L46" s="21"/>
      <c r="M46" s="2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B47" s="22" t="s">
        <v>42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25"/>
      <c r="M48" s="2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9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"/>
      <c r="B50" s="6" t="s">
        <v>43</v>
      </c>
      <c r="C50" s="13">
        <f>(1-C52)/3</f>
        <v>0.2226584187</v>
      </c>
      <c r="D50" s="13"/>
      <c r="E50" s="30"/>
      <c r="F50" s="30"/>
      <c r="G50" s="30"/>
      <c r="H50" s="30"/>
      <c r="I50" s="30"/>
      <c r="J50" s="30"/>
      <c r="K50" s="30"/>
      <c r="L50" s="30"/>
      <c r="M50" s="1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3"/>
      <c r="B51" s="6" t="s">
        <v>44</v>
      </c>
      <c r="C51" s="14">
        <f>C46/C50</f>
        <v>2.587891743</v>
      </c>
      <c r="D51" s="13"/>
      <c r="E51" s="30"/>
      <c r="F51" s="30"/>
      <c r="G51" s="30"/>
      <c r="H51" s="30"/>
      <c r="I51" s="30"/>
      <c r="J51" s="30"/>
      <c r="K51" s="30"/>
      <c r="L51" s="30"/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"/>
      <c r="B52" s="7" t="s">
        <v>45</v>
      </c>
      <c r="C52" s="13">
        <f>C46^2</f>
        <v>0.332024744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C54" s="1"/>
      <c r="D54" s="2"/>
      <c r="E54" s="1"/>
      <c r="F54" s="1"/>
      <c r="G54" s="1"/>
      <c r="H54" s="1"/>
      <c r="I54" s="2" t="s">
        <v>46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"/>
      <c r="B58" s="31" t="s">
        <v>47</v>
      </c>
      <c r="C58" s="32"/>
      <c r="D58" s="32"/>
      <c r="E58" s="32"/>
      <c r="F58" s="32"/>
      <c r="G58" s="32"/>
      <c r="H58" s="32"/>
      <c r="I58" s="3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34"/>
      <c r="I59" s="3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36"/>
      <c r="C60" s="37"/>
      <c r="D60" s="37"/>
      <c r="E60" s="37"/>
      <c r="F60" s="37"/>
      <c r="G60" s="37"/>
      <c r="H60" s="37"/>
      <c r="I60" s="3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2" t="s">
        <v>46</v>
      </c>
      <c r="B62" s="31" t="s">
        <v>48</v>
      </c>
      <c r="C62" s="32"/>
      <c r="D62" s="32"/>
      <c r="E62" s="32"/>
      <c r="F62" s="32"/>
      <c r="G62" s="32"/>
      <c r="H62" s="32"/>
      <c r="I62" s="3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36"/>
      <c r="C63" s="37"/>
      <c r="D63" s="37"/>
      <c r="E63" s="37"/>
      <c r="F63" s="37"/>
      <c r="G63" s="37"/>
      <c r="H63" s="37"/>
      <c r="I63" s="3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2" t="s">
        <v>49</v>
      </c>
      <c r="B65" s="1"/>
      <c r="C65" s="1"/>
      <c r="D65" s="1"/>
      <c r="G65" s="2" t="s">
        <v>49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9"/>
      <c r="D70" s="9"/>
      <c r="E70" s="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2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2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2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2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2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" t="s">
        <v>50</v>
      </c>
      <c r="B76" s="1"/>
      <c r="C76" s="2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2"/>
      <c r="D77" s="2"/>
      <c r="E77" s="2"/>
      <c r="F77" s="1"/>
      <c r="G77" s="2" t="s">
        <v>50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2"/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2"/>
      <c r="D79" s="2"/>
      <c r="E79" s="2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2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2"/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2" t="s">
        <v>51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2" t="s">
        <v>52</v>
      </c>
      <c r="C89" s="1">
        <f>sum(C38:M38)</f>
        <v>390819560</v>
      </c>
      <c r="D89" s="1"/>
      <c r="E89" s="1"/>
      <c r="F89" s="1"/>
      <c r="G89" s="2" t="s">
        <v>53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2" t="s">
        <v>54</v>
      </c>
      <c r="C90" s="2">
        <f>sum(C4:M4)</f>
        <v>187900</v>
      </c>
      <c r="D90" s="1"/>
      <c r="E90" s="1"/>
      <c r="F90" s="2" t="s">
        <v>55</v>
      </c>
      <c r="G90" s="2">
        <v>1206.5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2" t="s">
        <v>56</v>
      </c>
      <c r="C91" s="1">
        <f>sum(C3:M3)</f>
        <v>22755.4</v>
      </c>
      <c r="D91" s="1"/>
      <c r="E91" s="1"/>
      <c r="F91" s="2" t="s">
        <v>57</v>
      </c>
      <c r="G91" s="2">
        <v>0.05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2" t="s">
        <v>58</v>
      </c>
      <c r="C92" s="1">
        <f>sum(C36:M36)</f>
        <v>3273110000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2" t="s">
        <v>59</v>
      </c>
      <c r="C93" s="1">
        <f>C90^2</f>
        <v>35306410000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3" t="s">
        <v>60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3" t="s">
        <v>61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</sheetData>
  <mergeCells count="11">
    <mergeCell ref="B26:M26"/>
    <mergeCell ref="B47:M49"/>
    <mergeCell ref="B58:I60"/>
    <mergeCell ref="B62:I63"/>
    <mergeCell ref="B5:M5"/>
    <mergeCell ref="B8:M8"/>
    <mergeCell ref="B11:M11"/>
    <mergeCell ref="B14:M14"/>
    <mergeCell ref="B17:M17"/>
    <mergeCell ref="B20:M20"/>
    <mergeCell ref="B23:M23"/>
  </mergeCells>
  <drawing r:id="rId1"/>
</worksheet>
</file>